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4880" windowHeight="7815"/>
  </bookViews>
  <sheets>
    <sheet name="nuevo 2018" sheetId="3" r:id="rId1"/>
  </sheets>
  <calcPr calcId="152511"/>
</workbook>
</file>

<file path=xl/calcChain.xml><?xml version="1.0" encoding="utf-8"?>
<calcChain xmlns="http://schemas.openxmlformats.org/spreadsheetml/2006/main">
  <c r="J26" i="3" l="1"/>
  <c r="K22" i="3" l="1"/>
  <c r="L22" i="3"/>
  <c r="K24" i="3"/>
  <c r="L24" i="3"/>
  <c r="M24" i="3"/>
  <c r="N24" i="3" s="1"/>
  <c r="K23" i="3"/>
  <c r="L23" i="3"/>
  <c r="O22" i="3" l="1"/>
  <c r="O24" i="3"/>
  <c r="M22" i="3"/>
  <c r="N22" i="3" s="1"/>
  <c r="M23" i="3"/>
  <c r="N23" i="3" s="1"/>
  <c r="O23" i="3" l="1"/>
  <c r="K14" i="3"/>
  <c r="L14" i="3" s="1"/>
  <c r="M14" i="3" s="1"/>
  <c r="K21" i="3" l="1"/>
  <c r="L21" i="3" s="1"/>
  <c r="M21" i="3" s="1"/>
  <c r="N21" i="3" s="1"/>
  <c r="O21" i="3" s="1"/>
  <c r="K20" i="3"/>
  <c r="L20" i="3" s="1"/>
  <c r="M20" i="3" s="1"/>
  <c r="N20" i="3" s="1"/>
  <c r="O20" i="3" s="1"/>
  <c r="K19" i="3"/>
  <c r="L19" i="3" s="1"/>
  <c r="M19" i="3" s="1"/>
  <c r="N19" i="3" s="1"/>
  <c r="O19" i="3" s="1"/>
  <c r="K18" i="3"/>
  <c r="L18" i="3" s="1"/>
  <c r="K17" i="3"/>
  <c r="L17" i="3" s="1"/>
  <c r="K16" i="3"/>
  <c r="L16" i="3" s="1"/>
  <c r="K15" i="3"/>
  <c r="L15" i="3" s="1"/>
  <c r="K13" i="3"/>
  <c r="L13" i="3" s="1"/>
  <c r="M13" i="3" s="1"/>
  <c r="K12" i="3"/>
  <c r="L12" i="3" s="1"/>
  <c r="M12" i="3" s="1"/>
  <c r="K11" i="3"/>
  <c r="L11" i="3" s="1"/>
  <c r="M11" i="3" s="1"/>
  <c r="K10" i="3"/>
  <c r="L10" i="3" s="1"/>
  <c r="M10" i="3" s="1"/>
  <c r="K9" i="3"/>
  <c r="L9" i="3" s="1"/>
  <c r="K8" i="3"/>
  <c r="K26" i="3" l="1"/>
  <c r="M9" i="3"/>
  <c r="M15" i="3"/>
  <c r="N15" i="3" s="1"/>
  <c r="O15" i="3"/>
  <c r="M16" i="3"/>
  <c r="N16" i="3" s="1"/>
  <c r="O16" i="3"/>
  <c r="M17" i="3"/>
  <c r="N17" i="3" s="1"/>
  <c r="O17" i="3"/>
  <c r="M18" i="3"/>
  <c r="N18" i="3" s="1"/>
  <c r="O18" i="3"/>
  <c r="L8" i="3"/>
  <c r="L26" i="3" s="1"/>
  <c r="O26" i="3" l="1"/>
  <c r="N26" i="3"/>
  <c r="M8" i="3"/>
  <c r="M26" i="3" s="1"/>
</calcChain>
</file>

<file path=xl/sharedStrings.xml><?xml version="1.0" encoding="utf-8"?>
<sst xmlns="http://schemas.openxmlformats.org/spreadsheetml/2006/main" count="92" uniqueCount="70">
  <si>
    <t>BIENES MUEBLES QUE EXEDEN LOS $20,000</t>
  </si>
  <si>
    <t>CANT.</t>
  </si>
  <si>
    <t>UBICACIÓN</t>
  </si>
  <si>
    <t>CÓDIGO</t>
  </si>
  <si>
    <t>DENOMINACIÓN</t>
  </si>
  <si>
    <t xml:space="preserve">FECHA </t>
  </si>
  <si>
    <t>AÑO</t>
  </si>
  <si>
    <t>Años de vida util</t>
  </si>
  <si>
    <t>VALOR</t>
  </si>
  <si>
    <t>VALOR RESIDUAL</t>
  </si>
  <si>
    <t>VALOR A DEPRECIAR</t>
  </si>
  <si>
    <t>CUOTA DEPREC. ANUAL</t>
  </si>
  <si>
    <t>ADQUISICIÓN</t>
  </si>
  <si>
    <t>COSTO</t>
  </si>
  <si>
    <t>1</t>
  </si>
  <si>
    <t>MEDIO AMBIENTE</t>
  </si>
  <si>
    <t>AMA-MA-04-09001</t>
  </si>
  <si>
    <t>Vehiculo Chevrolet modelo C7H,042 tipo CODIAK clase: Camion chasis 36 CM7H 12VyM-5000180 motor S/N color Blanco, capacidad 8 Toneladas</t>
  </si>
  <si>
    <t>PROYECTOS</t>
  </si>
  <si>
    <t>AMA-EP-04-27001</t>
  </si>
  <si>
    <t>Tractor 873 BOBCAT LOADER, barredora brazo escavador Nº 8709 (arruinado)           AMA-DP-04-003</t>
  </si>
  <si>
    <t>2</t>
  </si>
  <si>
    <t>AMA-MA-04-11001  AMA-MA-04-11002</t>
  </si>
  <si>
    <t>SR. ALCALDE</t>
  </si>
  <si>
    <t>AMA-MA-04-23001</t>
  </si>
  <si>
    <t xml:space="preserve">Pick-Up MAZDA doble cabina 4x4 de diesel 1.5 toneladas, color ocre, placas N10214 AMA-SA-04-008            </t>
  </si>
  <si>
    <t xml:space="preserve">1 </t>
  </si>
  <si>
    <t>AMA-MA-04-23002</t>
  </si>
  <si>
    <t xml:space="preserve">Pick-Up MAZDA doble cabina 4x4 de diesel 1.5 toneladas, color rojo, placas N10212                         AMA-SA-04-009            </t>
  </si>
  <si>
    <t>CAM</t>
  </si>
  <si>
    <t>AMA-CA-04-23001</t>
  </si>
  <si>
    <t>AMA-MA-04-24001</t>
  </si>
  <si>
    <t>Una Rastra Clase Remolque año 1,993 Numero Vin 1UYVS24829CO71318, Marca UTILITY, cap. 24 ton color blanco, celeste, negro (convertido 2 contenedores de basura) Nº de Placas RE 12120-200                $ 5,500</t>
  </si>
  <si>
    <t>DESPACHO MUNICIPAL</t>
  </si>
  <si>
    <t>AMA-DM-04-23001</t>
  </si>
  <si>
    <t>Pick-Up Mazda, Diesel, Año 2008, doble cabina, color Negro/Gris Oscuro Metalico, modelo BT50HI4X4, chasis grabado MM7UNY0W390686098, placas N4837-2000                                                                                               AMA-DM-04-024</t>
  </si>
  <si>
    <t>EJECUCION DE PROYECTOS</t>
  </si>
  <si>
    <t>AMA-EP-04-23001</t>
  </si>
  <si>
    <t>KOICA</t>
  </si>
  <si>
    <t>AMA-CJ-04-16001</t>
  </si>
  <si>
    <t>Microbus marca HYUNDAI modelo COUNTY, motor D4DBD546130, Chasis Grabado KMJHG17BPEC061311, Placa N2439-2011, capacidad 29 asientos, color Beige/Café, combustible Diesel</t>
  </si>
  <si>
    <t>AMA-CJ-04-16002</t>
  </si>
  <si>
    <t>Microbus marca HYUNDAI modelo H1 GLS, motor D4CBD368275, Chasis Grabado KMJWA37KBEU600115, Placa N2461-2011 capacidad 12 asientos, color Blanco, combustible Diesel</t>
  </si>
  <si>
    <t>TOTALES</t>
  </si>
  <si>
    <t>AMA-EP-04-23004</t>
  </si>
  <si>
    <t xml:space="preserve">Pick Up Doble Cabina Marca TOYOTA HILUX 4x4  modelo: KUN126L-DTFMYF  Chasis VIN sin numero Chasis Grabado MR0HZ8CD000402799 Número de Motor 1DRU796893 Cilindraje motor 3000 OC color Gris Oscuro año 2016  combustible DIESEL </t>
  </si>
  <si>
    <t>AMA-MA-04-08001</t>
  </si>
  <si>
    <t>Camión Marca TOYOTA DYNA MODELO: LY235L-TBMFS Chasis VIN sin número Chasis Agrabado: JTFUF33Y70K003363 Número motor: 5l6280308 cilindraje motor 3000 OC color blanco combustible DIESEL</t>
  </si>
  <si>
    <t>AMA-MA-04-08002</t>
  </si>
  <si>
    <t>Camión Marca TOYOTA DYNA MODELO: LY235L-TBMPS Chasis VIN sin número Chasis Grabado: JTFUF33Y60K0003385 Número motor: 5L6280972 cilindraje motor 3000 OC color blanco combustible DIESEL</t>
  </si>
  <si>
    <t>DEPARTAMENTO DE CONTABILIDAD SECCIÓN ACTIVO FIJO</t>
  </si>
  <si>
    <t xml:space="preserve"> ALCALDIA MUNICIPAL DE AHUACHAPÁN</t>
  </si>
  <si>
    <t>(2)camion MERCEDES BENZ, compactador, color blanco cap. 10.59 ton LK-1620-42               ( $72,060.00 C/U ) placas Nº 17893 AMA-SA-04-006 placas N17894 AMA-SA-04-007</t>
  </si>
  <si>
    <t>año actual</t>
  </si>
  <si>
    <t>cantidad de años</t>
  </si>
  <si>
    <r>
      <t xml:space="preserve">Un PICK-UP Doble Cabina color Negro marca TOYOTA capacidad de 1.5 toneladas modelo HILUX 4x4 motor Nº 2KD9444543 chasis 8AJR22G804503935 Placas                     </t>
    </r>
    <r>
      <rPr>
        <sz val="10"/>
        <color indexed="10"/>
        <rFont val="Arial"/>
        <family val="2"/>
      </rPr>
      <t>N10992-2011</t>
    </r>
    <r>
      <rPr>
        <sz val="10"/>
        <rFont val="Arial"/>
        <family val="2"/>
      </rPr>
      <t xml:space="preserve">  </t>
    </r>
  </si>
  <si>
    <r>
      <t xml:space="preserve">Pick-Up Mazda, Diesel, Año 2009, doble cabina, color Gris Oscuro Metalico, modelo BT50 4X4HI, chasis grabado MM7UNY0W390696067, placas </t>
    </r>
    <r>
      <rPr>
        <sz val="10"/>
        <color indexed="10"/>
        <rFont val="Arial"/>
        <family val="2"/>
      </rPr>
      <t xml:space="preserve">N4833    </t>
    </r>
    <r>
      <rPr>
        <sz val="10"/>
        <rFont val="Arial"/>
        <family val="2"/>
      </rPr>
      <t xml:space="preserve">                                                                                          AMA-DP-04-025</t>
    </r>
  </si>
  <si>
    <t>2007</t>
  </si>
  <si>
    <t xml:space="preserve"> Proyectos</t>
  </si>
  <si>
    <t>AMA-EP-04-29001</t>
  </si>
  <si>
    <t>Rodo  Compactador marca CATERPILLAR  Nº de equipo CM8845U  modelo: CS533E   serie: *CATCS533ETJL04982* serie: BZE00381 motor serie: CRS27943  AÑO 2005 color negro/ Amarillo</t>
  </si>
  <si>
    <t>AMA-EP-04-19001</t>
  </si>
  <si>
    <t>Motoniveladora  USADA (Cuchilla)  Nº de equipo CM8844U marca CATERTPILLAR modelo: 120H    serie: *CAT0120HE5FM03425* serie: 05FM03425  motor serie: 4TF87062   AÑO 2005  color negro/ Amarillo</t>
  </si>
  <si>
    <t>AMA-EP-04-10001</t>
  </si>
  <si>
    <r>
      <t xml:space="preserve">Camión marca HINO </t>
    </r>
    <r>
      <rPr>
        <sz val="10"/>
        <rFont val="Arial"/>
        <family val="2"/>
      </rPr>
      <t xml:space="preserve">modelo: 338, color blanco, Tipo Volteo, Clase Camión pesado, Año 2005,  de 2 ejes placas </t>
    </r>
    <r>
      <rPr>
        <b/>
        <sz val="10"/>
        <rFont val="Arial"/>
        <family val="2"/>
      </rPr>
      <t>C103015-2011</t>
    </r>
    <r>
      <rPr>
        <sz val="10"/>
        <rFont val="Arial"/>
        <family val="2"/>
      </rPr>
      <t xml:space="preserve">  tara 6.75,  de 8.25 toneladas,  Tracción 4x2,  Nº de motor: J08ETB10302 Nº de chasis  y VIN: JHBNV8JT851S10174,  </t>
    </r>
  </si>
  <si>
    <t>2 año   8meses</t>
  </si>
  <si>
    <t>1 año       4 meses</t>
  </si>
  <si>
    <t>1 año       2 meses</t>
  </si>
  <si>
    <t>DEPREC. AÑO 2018</t>
  </si>
  <si>
    <t>VALOR ACTUAL AL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</si>
</sst>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440A]* #,##0.00_ ;_-[$$-440A]* \-#,##0.00\ ;_-[$$-440A]* &quot;-&quot;??_ ;_-@_ "/>
    <numFmt numFmtId="165" formatCode="&quot;$&quot;#,##0.00"/>
    <numFmt numFmtId="166" formatCode="_([$$-440A]* #,##0.00_);_([$$-440A]* \(#,##0.00\);_([$$-44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/>
    </xf>
    <xf numFmtId="164" fontId="4" fillId="0" borderId="0" xfId="0" applyNumberFormat="1" applyFont="1"/>
    <xf numFmtId="164" fontId="4" fillId="2" borderId="3" xfId="0" applyNumberFormat="1" applyFont="1" applyFill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 wrapText="1"/>
    </xf>
    <xf numFmtId="164" fontId="4" fillId="0" borderId="2" xfId="1" applyNumberFormat="1" applyFont="1" applyFill="1" applyBorder="1"/>
    <xf numFmtId="164" fontId="4" fillId="0" borderId="15" xfId="1" applyNumberFormat="1" applyFont="1" applyFill="1" applyBorder="1"/>
    <xf numFmtId="164" fontId="4" fillId="2" borderId="1" xfId="1" applyNumberFormat="1" applyFont="1" applyFill="1" applyBorder="1"/>
    <xf numFmtId="49" fontId="2" fillId="0" borderId="2" xfId="1" applyNumberFormat="1" applyFont="1" applyFill="1" applyBorder="1" applyAlignment="1">
      <alignment horizontal="center"/>
    </xf>
    <xf numFmtId="0" fontId="2" fillId="0" borderId="2" xfId="1" applyNumberFormat="1" applyFont="1" applyFill="1" applyBorder="1" applyAlignment="1">
      <alignment vertical="top" wrapText="1"/>
    </xf>
    <xf numFmtId="14" fontId="2" fillId="0" borderId="2" xfId="0" applyNumberFormat="1" applyFont="1" applyFill="1" applyBorder="1"/>
    <xf numFmtId="164" fontId="4" fillId="0" borderId="16" xfId="1" applyNumberFormat="1" applyFont="1" applyFill="1" applyBorder="1"/>
    <xf numFmtId="164" fontId="4" fillId="0" borderId="0" xfId="0" applyNumberFormat="1" applyFont="1" applyFill="1"/>
    <xf numFmtId="164" fontId="4" fillId="0" borderId="16" xfId="0" applyNumberFormat="1" applyFont="1" applyFill="1" applyBorder="1"/>
    <xf numFmtId="164" fontId="4" fillId="0" borderId="2" xfId="0" applyNumberFormat="1" applyFont="1" applyFill="1" applyBorder="1"/>
    <xf numFmtId="164" fontId="5" fillId="0" borderId="0" xfId="0" applyNumberFormat="1" applyFont="1"/>
    <xf numFmtId="0" fontId="6" fillId="0" borderId="0" xfId="0" applyFont="1"/>
    <xf numFmtId="49" fontId="2" fillId="0" borderId="10" xfId="1" applyNumberFormat="1" applyFont="1" applyFill="1" applyBorder="1" applyAlignment="1">
      <alignment horizontal="center"/>
    </xf>
    <xf numFmtId="49" fontId="2" fillId="0" borderId="11" xfId="1" applyNumberFormat="1" applyFont="1" applyFill="1" applyBorder="1" applyAlignment="1">
      <alignment horizontal="left" wrapText="1"/>
    </xf>
    <xf numFmtId="49" fontId="2" fillId="0" borderId="16" xfId="1" applyNumberFormat="1" applyFont="1" applyFill="1" applyBorder="1" applyAlignment="1">
      <alignment horizontal="center" vertical="center"/>
    </xf>
    <xf numFmtId="0" fontId="2" fillId="0" borderId="16" xfId="1" applyNumberFormat="1" applyFont="1" applyFill="1" applyBorder="1" applyAlignment="1">
      <alignment vertical="top" wrapText="1"/>
    </xf>
    <xf numFmtId="0" fontId="2" fillId="0" borderId="16" xfId="1" applyNumberFormat="1" applyFont="1" applyFill="1" applyBorder="1" applyAlignment="1">
      <alignment horizontal="center" wrapText="1"/>
    </xf>
    <xf numFmtId="1" fontId="2" fillId="0" borderId="16" xfId="1" applyNumberFormat="1" applyFont="1" applyFill="1" applyBorder="1" applyAlignment="1">
      <alignment horizontal="center"/>
    </xf>
    <xf numFmtId="164" fontId="4" fillId="0" borderId="16" xfId="2" applyNumberFormat="1" applyFont="1" applyFill="1" applyBorder="1"/>
    <xf numFmtId="0" fontId="6" fillId="0" borderId="0" xfId="0" applyFont="1" applyFill="1"/>
    <xf numFmtId="49" fontId="2" fillId="0" borderId="12" xfId="1" applyNumberFormat="1" applyFont="1" applyBorder="1" applyAlignment="1">
      <alignment horizontal="center"/>
    </xf>
    <xf numFmtId="49" fontId="2" fillId="0" borderId="2" xfId="1" applyNumberFormat="1" applyFont="1" applyBorder="1" applyAlignment="1">
      <alignment horizontal="left" wrapText="1"/>
    </xf>
    <xf numFmtId="49" fontId="2" fillId="0" borderId="2" xfId="1" applyNumberFormat="1" applyFont="1" applyBorder="1" applyAlignment="1">
      <alignment horizontal="center" vertical="center"/>
    </xf>
    <xf numFmtId="0" fontId="2" fillId="0" borderId="2" xfId="1" applyNumberFormat="1" applyFont="1" applyBorder="1" applyAlignment="1">
      <alignment vertical="top" wrapText="1"/>
    </xf>
    <xf numFmtId="0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/>
    </xf>
    <xf numFmtId="164" fontId="4" fillId="0" borderId="2" xfId="2" applyNumberFormat="1" applyFont="1" applyFill="1" applyBorder="1"/>
    <xf numFmtId="49" fontId="2" fillId="0" borderId="2" xfId="1" applyNumberFormat="1" applyFont="1" applyBorder="1" applyAlignment="1">
      <alignment horizontal="center" vertical="center" wrapText="1"/>
    </xf>
    <xf numFmtId="12" fontId="2" fillId="0" borderId="2" xfId="1" applyNumberFormat="1" applyFont="1" applyBorder="1" applyAlignment="1">
      <alignment horizontal="center" wrapText="1"/>
    </xf>
    <xf numFmtId="164" fontId="4" fillId="3" borderId="2" xfId="2" applyNumberFormat="1" applyFont="1" applyFill="1" applyBorder="1"/>
    <xf numFmtId="0" fontId="2" fillId="3" borderId="2" xfId="1" applyNumberFormat="1" applyFont="1" applyFill="1" applyBorder="1" applyAlignment="1">
      <alignment horizontal="center" wrapText="1"/>
    </xf>
    <xf numFmtId="164" fontId="4" fillId="3" borderId="2" xfId="2" applyNumberFormat="1" applyFont="1" applyFill="1" applyBorder="1" applyAlignment="1">
      <alignment horizontal="right"/>
    </xf>
    <xf numFmtId="49" fontId="2" fillId="0" borderId="2" xfId="1" applyNumberFormat="1" applyFont="1" applyBorder="1" applyAlignment="1">
      <alignment horizontal="center" wrapText="1"/>
    </xf>
    <xf numFmtId="49" fontId="2" fillId="0" borderId="13" xfId="1" applyNumberFormat="1" applyFont="1" applyBorder="1" applyAlignment="1">
      <alignment horizontal="center"/>
    </xf>
    <xf numFmtId="17" fontId="2" fillId="0" borderId="2" xfId="1" applyNumberFormat="1" applyFont="1" applyBorder="1" applyAlignment="1">
      <alignment horizontal="center" wrapText="1"/>
    </xf>
    <xf numFmtId="49" fontId="2" fillId="0" borderId="14" xfId="1" applyNumberFormat="1" applyFont="1" applyBorder="1" applyAlignment="1">
      <alignment horizont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15" xfId="1" applyNumberFormat="1" applyFont="1" applyBorder="1" applyAlignment="1">
      <alignment horizontal="left" wrapText="1"/>
    </xf>
    <xf numFmtId="14" fontId="6" fillId="0" borderId="2" xfId="0" applyNumberFormat="1" applyFont="1" applyFill="1" applyBorder="1"/>
    <xf numFmtId="0" fontId="6" fillId="0" borderId="2" xfId="0" applyFont="1" applyFill="1" applyBorder="1" applyAlignment="1">
      <alignment horizontal="center"/>
    </xf>
    <xf numFmtId="164" fontId="5" fillId="0" borderId="2" xfId="0" applyNumberFormat="1" applyFont="1" applyFill="1" applyBorder="1" applyAlignment="1"/>
    <xf numFmtId="164" fontId="5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/>
    <xf numFmtId="49" fontId="2" fillId="0" borderId="15" xfId="1" applyNumberFormat="1" applyFont="1" applyFill="1" applyBorder="1" applyAlignment="1">
      <alignment horizontal="center" vertical="center"/>
    </xf>
    <xf numFmtId="0" fontId="2" fillId="0" borderId="15" xfId="1" applyNumberFormat="1" applyFont="1" applyBorder="1" applyAlignment="1">
      <alignment vertical="top" wrapText="1"/>
    </xf>
    <xf numFmtId="17" fontId="2" fillId="0" borderId="15" xfId="1" applyNumberFormat="1" applyFont="1" applyBorder="1" applyAlignment="1">
      <alignment horizontal="center" wrapText="1"/>
    </xf>
    <xf numFmtId="0" fontId="2" fillId="0" borderId="15" xfId="1" applyNumberFormat="1" applyFont="1" applyBorder="1" applyAlignment="1">
      <alignment horizontal="center" wrapText="1"/>
    </xf>
    <xf numFmtId="1" fontId="2" fillId="0" borderId="15" xfId="1" applyNumberFormat="1" applyFont="1" applyBorder="1" applyAlignment="1">
      <alignment horizontal="center"/>
    </xf>
    <xf numFmtId="164" fontId="4" fillId="0" borderId="15" xfId="2" applyNumberFormat="1" applyFont="1" applyFill="1" applyBorder="1"/>
    <xf numFmtId="164" fontId="8" fillId="0" borderId="15" xfId="2" applyNumberFormat="1" applyFont="1" applyFill="1" applyBorder="1"/>
    <xf numFmtId="164" fontId="8" fillId="0" borderId="17" xfId="2" applyNumberFormat="1" applyFont="1" applyFill="1" applyBorder="1"/>
    <xf numFmtId="164" fontId="8" fillId="3" borderId="2" xfId="2" applyNumberFormat="1" applyFont="1" applyFill="1" applyBorder="1" applyAlignment="1">
      <alignment horizontal="right"/>
    </xf>
    <xf numFmtId="164" fontId="5" fillId="2" borderId="1" xfId="0" applyNumberFormat="1" applyFont="1" applyFill="1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4" fillId="0" borderId="2" xfId="0" applyNumberFormat="1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0" xfId="0" applyFont="1" applyFill="1"/>
    <xf numFmtId="0" fontId="2" fillId="0" borderId="2" xfId="1" applyNumberFormat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left" wrapText="1"/>
    </xf>
    <xf numFmtId="43" fontId="4" fillId="0" borderId="2" xfId="2" applyFont="1" applyFill="1" applyBorder="1" applyAlignment="1">
      <alignment horizontal="left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65" fontId="4" fillId="0" borderId="2" xfId="3" applyNumberFormat="1" applyFont="1" applyFill="1" applyBorder="1"/>
    <xf numFmtId="0" fontId="4" fillId="0" borderId="2" xfId="1" applyNumberFormat="1" applyFont="1" applyFill="1" applyBorder="1" applyAlignment="1">
      <alignment vertical="top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/>
    <xf numFmtId="164" fontId="4" fillId="2" borderId="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43" fontId="4" fillId="2" borderId="8" xfId="1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4" fillId="2" borderId="5" xfId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4">
    <cellStyle name="Millares" xfId="1" builtinId="3"/>
    <cellStyle name="Millares_Hoja1" xfId="2"/>
    <cellStyle name="Moneda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="80" zoomScaleNormal="80" workbookViewId="0">
      <selection activeCell="G8" sqref="G8"/>
    </sheetView>
  </sheetViews>
  <sheetFormatPr baseColWidth="10" defaultRowHeight="12.75" x14ac:dyDescent="0.2"/>
  <cols>
    <col min="1" max="1" width="5.7109375" style="20" customWidth="1"/>
    <col min="2" max="2" width="16.5703125" style="20" bestFit="1" customWidth="1"/>
    <col min="3" max="3" width="17.5703125" style="63" customWidth="1"/>
    <col min="4" max="4" width="52.5703125" style="20" customWidth="1"/>
    <col min="5" max="5" width="12.85546875" style="20" customWidth="1"/>
    <col min="6" max="6" width="12.140625" style="20" customWidth="1"/>
    <col min="7" max="7" width="7" style="20" customWidth="1"/>
    <col min="8" max="8" width="9.7109375" style="20" customWidth="1"/>
    <col min="9" max="9" width="9.28515625" style="79" customWidth="1"/>
    <col min="10" max="10" width="13.28515625" style="19" customWidth="1"/>
    <col min="11" max="11" width="19" style="19" bestFit="1" customWidth="1"/>
    <col min="12" max="12" width="15.7109375" style="19" customWidth="1"/>
    <col min="13" max="13" width="12.85546875" style="19" customWidth="1"/>
    <col min="14" max="14" width="12.140625" style="19" customWidth="1"/>
    <col min="15" max="15" width="18.140625" style="19" customWidth="1"/>
    <col min="16" max="16" width="15.85546875" style="20" bestFit="1" customWidth="1"/>
    <col min="17" max="17" width="11.5703125" style="20" bestFit="1" customWidth="1"/>
    <col min="18" max="16384" width="11.42578125" style="20"/>
  </cols>
  <sheetData>
    <row r="1" spans="1:15" ht="13.5" thickBot="1" x14ac:dyDescent="0.25">
      <c r="A1" s="1"/>
      <c r="B1" s="2"/>
      <c r="C1" s="92" t="s">
        <v>51</v>
      </c>
      <c r="D1" s="93"/>
      <c r="E1" s="94"/>
      <c r="F1" s="2"/>
      <c r="G1" s="2"/>
      <c r="H1" s="2"/>
      <c r="I1" s="78"/>
      <c r="J1" s="6"/>
      <c r="K1" s="6"/>
      <c r="L1" s="6"/>
      <c r="M1" s="16"/>
      <c r="N1" s="16"/>
    </row>
    <row r="2" spans="1:15" ht="13.5" thickBot="1" x14ac:dyDescent="0.25">
      <c r="A2" s="1"/>
      <c r="B2" s="2"/>
      <c r="C2" s="92" t="s">
        <v>50</v>
      </c>
      <c r="D2" s="93"/>
      <c r="E2" s="94"/>
      <c r="F2" s="2"/>
      <c r="G2" s="2"/>
      <c r="H2" s="2"/>
      <c r="I2" s="78"/>
      <c r="J2" s="6"/>
      <c r="K2" s="6"/>
      <c r="L2" s="6"/>
      <c r="M2" s="16"/>
      <c r="N2" s="16"/>
    </row>
    <row r="3" spans="1:15" ht="13.5" thickBot="1" x14ac:dyDescent="0.25">
      <c r="A3" s="1"/>
      <c r="B3" s="2"/>
      <c r="C3" s="92" t="s">
        <v>0</v>
      </c>
      <c r="D3" s="93"/>
      <c r="E3" s="94"/>
      <c r="F3" s="3"/>
      <c r="G3" s="3"/>
      <c r="H3" s="3"/>
      <c r="I3" s="78"/>
      <c r="J3" s="6"/>
      <c r="K3" s="6"/>
      <c r="L3" s="6"/>
      <c r="M3" s="16"/>
      <c r="N3" s="16"/>
    </row>
    <row r="4" spans="1:15" x14ac:dyDescent="0.2">
      <c r="A4" s="1"/>
      <c r="B4" s="2"/>
      <c r="C4" s="95"/>
      <c r="D4" s="95"/>
      <c r="E4" s="95"/>
      <c r="F4" s="3"/>
      <c r="G4" s="3"/>
      <c r="H4" s="3"/>
      <c r="I4" s="78"/>
      <c r="J4" s="6"/>
      <c r="K4" s="6"/>
      <c r="L4" s="6"/>
      <c r="M4" s="16"/>
      <c r="N4" s="16"/>
    </row>
    <row r="5" spans="1:15" ht="13.5" thickBot="1" x14ac:dyDescent="0.25">
      <c r="A5" s="1"/>
      <c r="B5" s="1"/>
      <c r="C5" s="4"/>
      <c r="D5" s="3"/>
      <c r="E5" s="3"/>
      <c r="F5" s="3"/>
      <c r="G5" s="3"/>
      <c r="H5" s="3"/>
      <c r="I5" s="1"/>
      <c r="J5" s="6"/>
      <c r="K5" s="6"/>
      <c r="L5" s="6"/>
      <c r="M5" s="16"/>
      <c r="N5" s="16"/>
    </row>
    <row r="6" spans="1:15" x14ac:dyDescent="0.2">
      <c r="A6" s="88" t="s">
        <v>1</v>
      </c>
      <c r="B6" s="86" t="s">
        <v>2</v>
      </c>
      <c r="C6" s="88" t="s">
        <v>3</v>
      </c>
      <c r="D6" s="88" t="s">
        <v>4</v>
      </c>
      <c r="E6" s="65" t="s">
        <v>5</v>
      </c>
      <c r="F6" s="88" t="s">
        <v>6</v>
      </c>
      <c r="G6" s="86" t="s">
        <v>53</v>
      </c>
      <c r="H6" s="86" t="s">
        <v>54</v>
      </c>
      <c r="I6" s="86" t="s">
        <v>7</v>
      </c>
      <c r="J6" s="7" t="s">
        <v>8</v>
      </c>
      <c r="K6" s="90" t="s">
        <v>9</v>
      </c>
      <c r="L6" s="90" t="s">
        <v>10</v>
      </c>
      <c r="M6" s="90" t="s">
        <v>11</v>
      </c>
      <c r="N6" s="90" t="s">
        <v>68</v>
      </c>
      <c r="O6" s="81" t="s">
        <v>69</v>
      </c>
    </row>
    <row r="7" spans="1:15" ht="13.5" thickBot="1" x14ac:dyDescent="0.25">
      <c r="A7" s="89"/>
      <c r="B7" s="87"/>
      <c r="C7" s="89"/>
      <c r="D7" s="89"/>
      <c r="E7" s="66" t="s">
        <v>12</v>
      </c>
      <c r="F7" s="89"/>
      <c r="G7" s="87"/>
      <c r="H7" s="87"/>
      <c r="I7" s="87"/>
      <c r="J7" s="8" t="s">
        <v>13</v>
      </c>
      <c r="K7" s="91"/>
      <c r="L7" s="91"/>
      <c r="M7" s="91"/>
      <c r="N7" s="91"/>
      <c r="O7" s="82"/>
    </row>
    <row r="8" spans="1:15" s="28" customFormat="1" ht="38.25" x14ac:dyDescent="0.2">
      <c r="A8" s="21" t="s">
        <v>14</v>
      </c>
      <c r="B8" s="22" t="s">
        <v>15</v>
      </c>
      <c r="C8" s="23" t="s">
        <v>16</v>
      </c>
      <c r="D8" s="24" t="s">
        <v>17</v>
      </c>
      <c r="E8" s="25">
        <v>97</v>
      </c>
      <c r="F8" s="25">
        <v>2002</v>
      </c>
      <c r="G8" s="25">
        <v>2018</v>
      </c>
      <c r="H8" s="25">
        <v>16</v>
      </c>
      <c r="I8" s="26">
        <v>10</v>
      </c>
      <c r="J8" s="15">
        <v>48097.05</v>
      </c>
      <c r="K8" s="27">
        <f t="shared" ref="K8:K18" si="0">+J8*10%</f>
        <v>4809.7050000000008</v>
      </c>
      <c r="L8" s="27">
        <f>SUM(J8-K8)</f>
        <v>43287.345000000001</v>
      </c>
      <c r="M8" s="27">
        <f>+L8*10%</f>
        <v>4328.7345000000005</v>
      </c>
      <c r="N8" s="27">
        <v>0</v>
      </c>
      <c r="O8" s="17">
        <v>0</v>
      </c>
    </row>
    <row r="9" spans="1:15" ht="25.5" x14ac:dyDescent="0.2">
      <c r="A9" s="29" t="s">
        <v>14</v>
      </c>
      <c r="B9" s="30" t="s">
        <v>18</v>
      </c>
      <c r="C9" s="31" t="s">
        <v>19</v>
      </c>
      <c r="D9" s="32" t="s">
        <v>20</v>
      </c>
      <c r="E9" s="33">
        <v>98</v>
      </c>
      <c r="F9" s="33">
        <v>2002</v>
      </c>
      <c r="G9" s="25">
        <v>2018</v>
      </c>
      <c r="H9" s="25">
        <v>16</v>
      </c>
      <c r="I9" s="34">
        <v>10</v>
      </c>
      <c r="J9" s="9">
        <v>48236.93</v>
      </c>
      <c r="K9" s="35">
        <f t="shared" si="0"/>
        <v>4823.6930000000002</v>
      </c>
      <c r="L9" s="35">
        <f t="shared" ref="L9:L15" si="1">SUM(J9-K9)</f>
        <v>43413.237000000001</v>
      </c>
      <c r="M9" s="35">
        <f t="shared" ref="M9:M13" si="2">+L9*10%</f>
        <v>4341.3236999999999</v>
      </c>
      <c r="N9" s="35">
        <v>0</v>
      </c>
      <c r="O9" s="18">
        <v>0</v>
      </c>
    </row>
    <row r="10" spans="1:15" ht="51" x14ac:dyDescent="0.2">
      <c r="A10" s="29" t="s">
        <v>21</v>
      </c>
      <c r="B10" s="30" t="s">
        <v>15</v>
      </c>
      <c r="C10" s="36" t="s">
        <v>22</v>
      </c>
      <c r="D10" s="32" t="s">
        <v>52</v>
      </c>
      <c r="E10" s="33">
        <v>2005</v>
      </c>
      <c r="F10" s="33">
        <v>2005</v>
      </c>
      <c r="G10" s="25">
        <v>2018</v>
      </c>
      <c r="H10" s="25">
        <v>13</v>
      </c>
      <c r="I10" s="34">
        <v>10</v>
      </c>
      <c r="J10" s="9">
        <v>144120</v>
      </c>
      <c r="K10" s="35">
        <f t="shared" si="0"/>
        <v>14412</v>
      </c>
      <c r="L10" s="35">
        <f t="shared" si="1"/>
        <v>129708</v>
      </c>
      <c r="M10" s="35">
        <f t="shared" si="2"/>
        <v>12970.800000000001</v>
      </c>
      <c r="N10" s="35">
        <v>0</v>
      </c>
      <c r="O10" s="18">
        <v>0</v>
      </c>
    </row>
    <row r="11" spans="1:15" ht="25.5" x14ac:dyDescent="0.2">
      <c r="A11" s="29" t="s">
        <v>14</v>
      </c>
      <c r="B11" s="30" t="s">
        <v>23</v>
      </c>
      <c r="C11" s="31" t="s">
        <v>24</v>
      </c>
      <c r="D11" s="32" t="s">
        <v>25</v>
      </c>
      <c r="E11" s="37">
        <v>2002</v>
      </c>
      <c r="F11" s="33">
        <v>2003</v>
      </c>
      <c r="G11" s="25">
        <v>2018</v>
      </c>
      <c r="H11" s="25">
        <v>14</v>
      </c>
      <c r="I11" s="34">
        <v>10</v>
      </c>
      <c r="J11" s="9">
        <v>20000</v>
      </c>
      <c r="K11" s="35">
        <f t="shared" si="0"/>
        <v>2000</v>
      </c>
      <c r="L11" s="38">
        <f t="shared" si="1"/>
        <v>18000</v>
      </c>
      <c r="M11" s="35">
        <f t="shared" si="2"/>
        <v>1800</v>
      </c>
      <c r="N11" s="35">
        <v>0</v>
      </c>
      <c r="O11" s="18">
        <v>0</v>
      </c>
    </row>
    <row r="12" spans="1:15" ht="25.5" x14ac:dyDescent="0.2">
      <c r="A12" s="29" t="s">
        <v>26</v>
      </c>
      <c r="B12" s="30" t="s">
        <v>15</v>
      </c>
      <c r="C12" s="31" t="s">
        <v>27</v>
      </c>
      <c r="D12" s="32" t="s">
        <v>28</v>
      </c>
      <c r="E12" s="33">
        <v>2002</v>
      </c>
      <c r="F12" s="39">
        <v>2002</v>
      </c>
      <c r="G12" s="25">
        <v>2018</v>
      </c>
      <c r="H12" s="25">
        <v>16</v>
      </c>
      <c r="I12" s="34">
        <v>10</v>
      </c>
      <c r="J12" s="9">
        <v>20000</v>
      </c>
      <c r="K12" s="35">
        <f t="shared" si="0"/>
        <v>2000</v>
      </c>
      <c r="L12" s="35">
        <f t="shared" si="1"/>
        <v>18000</v>
      </c>
      <c r="M12" s="35">
        <f t="shared" si="2"/>
        <v>1800</v>
      </c>
      <c r="N12" s="35">
        <v>0</v>
      </c>
      <c r="O12" s="18">
        <v>0</v>
      </c>
    </row>
    <row r="13" spans="1:15" ht="51" x14ac:dyDescent="0.2">
      <c r="A13" s="29" t="s">
        <v>14</v>
      </c>
      <c r="B13" s="30" t="s">
        <v>29</v>
      </c>
      <c r="C13" s="31" t="s">
        <v>30</v>
      </c>
      <c r="D13" s="32" t="s">
        <v>55</v>
      </c>
      <c r="E13" s="33">
        <v>2006</v>
      </c>
      <c r="F13" s="33">
        <v>2006</v>
      </c>
      <c r="G13" s="25">
        <v>2018</v>
      </c>
      <c r="H13" s="25">
        <v>12</v>
      </c>
      <c r="I13" s="34">
        <v>10</v>
      </c>
      <c r="J13" s="9">
        <v>24911.98</v>
      </c>
      <c r="K13" s="35">
        <f t="shared" si="0"/>
        <v>2491.1980000000003</v>
      </c>
      <c r="L13" s="35">
        <f t="shared" si="1"/>
        <v>22420.781999999999</v>
      </c>
      <c r="M13" s="35">
        <f t="shared" si="2"/>
        <v>2242.0781999999999</v>
      </c>
      <c r="N13" s="35">
        <v>0</v>
      </c>
      <c r="O13" s="40">
        <v>0</v>
      </c>
    </row>
    <row r="14" spans="1:15" ht="51" x14ac:dyDescent="0.2">
      <c r="A14" s="29" t="s">
        <v>14</v>
      </c>
      <c r="B14" s="30" t="s">
        <v>15</v>
      </c>
      <c r="C14" s="31" t="s">
        <v>31</v>
      </c>
      <c r="D14" s="32" t="s">
        <v>32</v>
      </c>
      <c r="E14" s="41" t="s">
        <v>57</v>
      </c>
      <c r="F14" s="41">
        <v>2007</v>
      </c>
      <c r="G14" s="25">
        <v>2018</v>
      </c>
      <c r="H14" s="25">
        <v>11</v>
      </c>
      <c r="I14" s="34">
        <v>10</v>
      </c>
      <c r="J14" s="9">
        <v>20950</v>
      </c>
      <c r="K14" s="35">
        <f t="shared" si="0"/>
        <v>2095</v>
      </c>
      <c r="L14" s="35">
        <f t="shared" si="1"/>
        <v>18855</v>
      </c>
      <c r="M14" s="35">
        <f>+L14*10%</f>
        <v>1885.5</v>
      </c>
      <c r="N14" s="35">
        <v>0</v>
      </c>
      <c r="O14" s="35">
        <v>0</v>
      </c>
    </row>
    <row r="15" spans="1:15" ht="51" x14ac:dyDescent="0.2">
      <c r="A15" s="42" t="s">
        <v>14</v>
      </c>
      <c r="B15" s="30" t="s">
        <v>33</v>
      </c>
      <c r="C15" s="31" t="s">
        <v>34</v>
      </c>
      <c r="D15" s="32" t="s">
        <v>35</v>
      </c>
      <c r="E15" s="43">
        <v>39995</v>
      </c>
      <c r="F15" s="33">
        <v>2009</v>
      </c>
      <c r="G15" s="25">
        <v>2018</v>
      </c>
      <c r="H15" s="25">
        <v>9</v>
      </c>
      <c r="I15" s="34">
        <v>10</v>
      </c>
      <c r="J15" s="9">
        <v>22500</v>
      </c>
      <c r="K15" s="35">
        <f t="shared" si="0"/>
        <v>2250</v>
      </c>
      <c r="L15" s="35">
        <f t="shared" si="1"/>
        <v>20250</v>
      </c>
      <c r="M15" s="35">
        <f>+L15*10%</f>
        <v>2025</v>
      </c>
      <c r="N15" s="35">
        <f>M15</f>
        <v>2025</v>
      </c>
      <c r="O15" s="40">
        <f>L15-N15*H15</f>
        <v>2025</v>
      </c>
    </row>
    <row r="16" spans="1:15" ht="51" x14ac:dyDescent="0.2">
      <c r="A16" s="42" t="s">
        <v>14</v>
      </c>
      <c r="B16" s="30" t="s">
        <v>36</v>
      </c>
      <c r="C16" s="31" t="s">
        <v>37</v>
      </c>
      <c r="D16" s="32" t="s">
        <v>56</v>
      </c>
      <c r="E16" s="43">
        <v>39995</v>
      </c>
      <c r="F16" s="33">
        <v>2009</v>
      </c>
      <c r="G16" s="25">
        <v>2018</v>
      </c>
      <c r="H16" s="25">
        <v>9</v>
      </c>
      <c r="I16" s="34">
        <v>10</v>
      </c>
      <c r="J16" s="9">
        <v>21500</v>
      </c>
      <c r="K16" s="35">
        <f t="shared" si="0"/>
        <v>2150</v>
      </c>
      <c r="L16" s="35">
        <f t="shared" ref="L16:L21" si="3">SUM(J16-K16)</f>
        <v>19350</v>
      </c>
      <c r="M16" s="35">
        <f t="shared" ref="M16:M21" si="4">+L16*10%</f>
        <v>1935</v>
      </c>
      <c r="N16" s="35">
        <f t="shared" ref="N16:N21" si="5">M16</f>
        <v>1935</v>
      </c>
      <c r="O16" s="40">
        <f t="shared" ref="O16:O18" si="6">L16-N16*H16</f>
        <v>1935</v>
      </c>
    </row>
    <row r="17" spans="1:17" ht="51" x14ac:dyDescent="0.2">
      <c r="A17" s="44" t="s">
        <v>14</v>
      </c>
      <c r="B17" s="30" t="s">
        <v>38</v>
      </c>
      <c r="C17" s="45" t="s">
        <v>39</v>
      </c>
      <c r="D17" s="32" t="s">
        <v>40</v>
      </c>
      <c r="E17" s="43">
        <v>41791</v>
      </c>
      <c r="F17" s="33">
        <v>2014</v>
      </c>
      <c r="G17" s="25">
        <v>2018</v>
      </c>
      <c r="H17" s="25">
        <v>5</v>
      </c>
      <c r="I17" s="34">
        <v>10</v>
      </c>
      <c r="J17" s="9">
        <v>45500</v>
      </c>
      <c r="K17" s="35">
        <f t="shared" si="0"/>
        <v>4550</v>
      </c>
      <c r="L17" s="35">
        <f t="shared" si="3"/>
        <v>40950</v>
      </c>
      <c r="M17" s="35">
        <f t="shared" si="4"/>
        <v>4095</v>
      </c>
      <c r="N17" s="35">
        <f t="shared" si="5"/>
        <v>4095</v>
      </c>
      <c r="O17" s="40">
        <f t="shared" si="6"/>
        <v>20475</v>
      </c>
    </row>
    <row r="18" spans="1:17" ht="51" x14ac:dyDescent="0.2">
      <c r="A18" s="44" t="s">
        <v>14</v>
      </c>
      <c r="B18" s="30" t="s">
        <v>38</v>
      </c>
      <c r="C18" s="45" t="s">
        <v>41</v>
      </c>
      <c r="D18" s="32" t="s">
        <v>42</v>
      </c>
      <c r="E18" s="43">
        <v>41791</v>
      </c>
      <c r="F18" s="33">
        <v>2014</v>
      </c>
      <c r="G18" s="25">
        <v>2018</v>
      </c>
      <c r="H18" s="25">
        <v>5</v>
      </c>
      <c r="I18" s="34">
        <v>10</v>
      </c>
      <c r="J18" s="9">
        <v>24500</v>
      </c>
      <c r="K18" s="35">
        <f t="shared" si="0"/>
        <v>2450</v>
      </c>
      <c r="L18" s="35">
        <f t="shared" si="3"/>
        <v>22050</v>
      </c>
      <c r="M18" s="35">
        <f t="shared" si="4"/>
        <v>2205</v>
      </c>
      <c r="N18" s="35">
        <f t="shared" si="5"/>
        <v>2205</v>
      </c>
      <c r="O18" s="40">
        <f t="shared" si="6"/>
        <v>11025</v>
      </c>
    </row>
    <row r="19" spans="1:17" ht="63.75" x14ac:dyDescent="0.2">
      <c r="A19" s="44" t="s">
        <v>14</v>
      </c>
      <c r="B19" s="46"/>
      <c r="C19" s="12" t="s">
        <v>44</v>
      </c>
      <c r="D19" s="13" t="s">
        <v>45</v>
      </c>
      <c r="E19" s="47">
        <v>42487</v>
      </c>
      <c r="F19" s="48">
        <v>2016</v>
      </c>
      <c r="G19" s="25">
        <v>2018</v>
      </c>
      <c r="H19" s="67" t="s">
        <v>65</v>
      </c>
      <c r="I19" s="48">
        <v>10</v>
      </c>
      <c r="J19" s="49">
        <v>37025</v>
      </c>
      <c r="K19" s="50">
        <f>J19/10</f>
        <v>3702.5</v>
      </c>
      <c r="L19" s="35">
        <f t="shared" si="3"/>
        <v>33322.5</v>
      </c>
      <c r="M19" s="35">
        <f t="shared" si="4"/>
        <v>3332.25</v>
      </c>
      <c r="N19" s="35">
        <f t="shared" si="5"/>
        <v>3332.25</v>
      </c>
      <c r="O19" s="64">
        <f>31101-N19-N19</f>
        <v>24436.5</v>
      </c>
      <c r="P19" s="80"/>
    </row>
    <row r="20" spans="1:17" ht="51" x14ac:dyDescent="0.2">
      <c r="A20" s="44" t="s">
        <v>14</v>
      </c>
      <c r="B20" s="46" t="s">
        <v>15</v>
      </c>
      <c r="C20" s="12" t="s">
        <v>46</v>
      </c>
      <c r="D20" s="13" t="s">
        <v>47</v>
      </c>
      <c r="E20" s="14">
        <v>42487</v>
      </c>
      <c r="F20" s="48">
        <v>2016</v>
      </c>
      <c r="G20" s="25">
        <v>2018</v>
      </c>
      <c r="H20" s="67" t="s">
        <v>65</v>
      </c>
      <c r="I20" s="48">
        <v>10</v>
      </c>
      <c r="J20" s="51">
        <v>20493</v>
      </c>
      <c r="K20" s="50">
        <f t="shared" ref="K20:K21" si="7">J20/10</f>
        <v>2049.3000000000002</v>
      </c>
      <c r="L20" s="35">
        <f t="shared" si="3"/>
        <v>18443.7</v>
      </c>
      <c r="M20" s="35">
        <f t="shared" si="4"/>
        <v>1844.3700000000001</v>
      </c>
      <c r="N20" s="35">
        <f t="shared" si="5"/>
        <v>1844.3700000000001</v>
      </c>
      <c r="O20" s="40">
        <f>17214.12-N20-M20-M20</f>
        <v>11681.009999999997</v>
      </c>
    </row>
    <row r="21" spans="1:17" ht="51" x14ac:dyDescent="0.2">
      <c r="A21" s="44" t="s">
        <v>14</v>
      </c>
      <c r="B21" s="46" t="s">
        <v>15</v>
      </c>
      <c r="C21" s="12" t="s">
        <v>48</v>
      </c>
      <c r="D21" s="13" t="s">
        <v>49</v>
      </c>
      <c r="E21" s="14">
        <v>42487</v>
      </c>
      <c r="F21" s="48">
        <v>2016</v>
      </c>
      <c r="G21" s="25">
        <v>2018</v>
      </c>
      <c r="H21" s="67" t="s">
        <v>65</v>
      </c>
      <c r="I21" s="48">
        <v>10</v>
      </c>
      <c r="J21" s="51">
        <v>20493</v>
      </c>
      <c r="K21" s="50">
        <f t="shared" si="7"/>
        <v>2049.3000000000002</v>
      </c>
      <c r="L21" s="35">
        <f t="shared" si="3"/>
        <v>18443.7</v>
      </c>
      <c r="M21" s="35">
        <f t="shared" si="4"/>
        <v>1844.3700000000001</v>
      </c>
      <c r="N21" s="35">
        <f t="shared" si="5"/>
        <v>1844.3700000000001</v>
      </c>
      <c r="O21" s="40">
        <f>17214.12-N21-M21-M21</f>
        <v>11681.009999999997</v>
      </c>
    </row>
    <row r="22" spans="1:17" ht="63.75" x14ac:dyDescent="0.2">
      <c r="A22" s="69">
        <v>1</v>
      </c>
      <c r="B22" s="70" t="s">
        <v>58</v>
      </c>
      <c r="C22" s="12" t="s">
        <v>63</v>
      </c>
      <c r="D22" s="77" t="s">
        <v>64</v>
      </c>
      <c r="E22" s="72">
        <v>2005</v>
      </c>
      <c r="F22" s="14">
        <v>42965</v>
      </c>
      <c r="G22" s="25">
        <v>2018</v>
      </c>
      <c r="H22" s="73" t="s">
        <v>66</v>
      </c>
      <c r="I22" s="74">
        <v>10</v>
      </c>
      <c r="J22" s="76">
        <v>22000</v>
      </c>
      <c r="K22" s="64">
        <f>J22/10</f>
        <v>2200</v>
      </c>
      <c r="L22" s="64">
        <f t="shared" ref="L22" si="8">J22-K22</f>
        <v>19800</v>
      </c>
      <c r="M22" s="64">
        <f t="shared" ref="M22" si="9">L22/I22</f>
        <v>1980</v>
      </c>
      <c r="N22" s="64">
        <f>M22</f>
        <v>1980</v>
      </c>
      <c r="O22" s="64">
        <f>L22-660-M22</f>
        <v>17160</v>
      </c>
      <c r="P22" s="68"/>
    </row>
    <row r="23" spans="1:17" ht="51" x14ac:dyDescent="0.2">
      <c r="A23" s="69">
        <v>1</v>
      </c>
      <c r="B23" s="70" t="s">
        <v>58</v>
      </c>
      <c r="C23" s="12" t="s">
        <v>59</v>
      </c>
      <c r="D23" s="71" t="s">
        <v>60</v>
      </c>
      <c r="E23" s="14">
        <v>43024</v>
      </c>
      <c r="F23" s="75">
        <v>2005</v>
      </c>
      <c r="G23" s="25">
        <v>2018</v>
      </c>
      <c r="H23" s="73" t="s">
        <v>67</v>
      </c>
      <c r="I23" s="74">
        <v>10</v>
      </c>
      <c r="J23" s="76">
        <v>75000</v>
      </c>
      <c r="K23" s="64">
        <f>J23/10</f>
        <v>7500</v>
      </c>
      <c r="L23" s="64">
        <f t="shared" ref="L23" si="10">J23-K23</f>
        <v>67500</v>
      </c>
      <c r="M23" s="64">
        <f t="shared" ref="M23" si="11">L23/I23</f>
        <v>6750</v>
      </c>
      <c r="N23" s="64">
        <f>M23</f>
        <v>6750</v>
      </c>
      <c r="O23" s="64">
        <f>L23-1125-M23</f>
        <v>59625</v>
      </c>
      <c r="Q23" s="68"/>
    </row>
    <row r="24" spans="1:17" ht="51" x14ac:dyDescent="0.2">
      <c r="A24" s="69">
        <v>1</v>
      </c>
      <c r="B24" s="70" t="s">
        <v>58</v>
      </c>
      <c r="C24" s="12" t="s">
        <v>61</v>
      </c>
      <c r="D24" s="71" t="s">
        <v>62</v>
      </c>
      <c r="E24" s="14">
        <v>43024</v>
      </c>
      <c r="F24" s="75">
        <v>2005</v>
      </c>
      <c r="G24" s="25">
        <v>2018</v>
      </c>
      <c r="H24" s="73" t="s">
        <v>67</v>
      </c>
      <c r="I24" s="74">
        <v>10</v>
      </c>
      <c r="J24" s="76">
        <v>125000</v>
      </c>
      <c r="K24" s="64">
        <f>J24/10</f>
        <v>12500</v>
      </c>
      <c r="L24" s="64">
        <f t="shared" ref="L24" si="12">J24-K24</f>
        <v>112500</v>
      </c>
      <c r="M24" s="64">
        <f t="shared" ref="M24" si="13">L24/I24</f>
        <v>11250</v>
      </c>
      <c r="N24" s="64">
        <f>M24</f>
        <v>11250</v>
      </c>
      <c r="O24" s="64">
        <f>L24-1875-M24</f>
        <v>99375</v>
      </c>
      <c r="Q24" s="68"/>
    </row>
    <row r="25" spans="1:17" ht="13.5" thickBot="1" x14ac:dyDescent="0.25">
      <c r="A25" s="44"/>
      <c r="B25" s="46"/>
      <c r="C25" s="52"/>
      <c r="D25" s="53"/>
      <c r="E25" s="54"/>
      <c r="F25" s="55"/>
      <c r="G25" s="55"/>
      <c r="H25" s="55"/>
      <c r="I25" s="56"/>
      <c r="J25" s="10"/>
      <c r="K25" s="57"/>
      <c r="L25" s="57"/>
      <c r="M25" s="58"/>
      <c r="N25" s="59"/>
      <c r="O25" s="60"/>
    </row>
    <row r="26" spans="1:17" ht="13.5" thickBot="1" x14ac:dyDescent="0.25">
      <c r="A26" s="5"/>
      <c r="B26" s="5"/>
      <c r="C26" s="83" t="s">
        <v>43</v>
      </c>
      <c r="D26" s="84"/>
      <c r="E26" s="84"/>
      <c r="F26" s="84"/>
      <c r="G26" s="84"/>
      <c r="H26" s="84"/>
      <c r="I26" s="85"/>
      <c r="J26" s="11">
        <f t="shared" ref="J26:O26" si="14">SUM(J8:J25)</f>
        <v>740326.96</v>
      </c>
      <c r="K26" s="11">
        <f t="shared" si="14"/>
        <v>74032.696000000011</v>
      </c>
      <c r="L26" s="11">
        <f t="shared" si="14"/>
        <v>666294.26399999997</v>
      </c>
      <c r="M26" s="11">
        <f t="shared" si="14"/>
        <v>66629.426400000011</v>
      </c>
      <c r="N26" s="11">
        <f t="shared" si="14"/>
        <v>37260.990000000005</v>
      </c>
      <c r="O26" s="61">
        <f t="shared" si="14"/>
        <v>259418.52</v>
      </c>
    </row>
    <row r="28" spans="1:17" x14ac:dyDescent="0.2">
      <c r="C28" s="62"/>
    </row>
  </sheetData>
  <mergeCells count="18">
    <mergeCell ref="C1:E1"/>
    <mergeCell ref="C2:E2"/>
    <mergeCell ref="C3:E3"/>
    <mergeCell ref="C4:E4"/>
    <mergeCell ref="A6:A7"/>
    <mergeCell ref="B6:B7"/>
    <mergeCell ref="C6:C7"/>
    <mergeCell ref="D6:D7"/>
    <mergeCell ref="O6:O7"/>
    <mergeCell ref="C26:I26"/>
    <mergeCell ref="G6:G7"/>
    <mergeCell ref="H6:H7"/>
    <mergeCell ref="F6:F7"/>
    <mergeCell ref="I6:I7"/>
    <mergeCell ref="K6:K7"/>
    <mergeCell ref="L6:L7"/>
    <mergeCell ref="M6:M7"/>
    <mergeCell ref="N6:N7"/>
  </mergeCells>
  <phoneticPr fontId="3" type="noConversion"/>
  <pageMargins left="0.7" right="0.7" top="0.75" bottom="0.75" header="0.3" footer="0.3"/>
  <pageSetup paperSize="9" orientation="landscape" horizontalDpi="200" verticalDpi="200" r:id="rId1"/>
  <ignoredErrors>
    <ignoredError sqref="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nuevo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2019-04-25T21:00:46Z</dcterms:modified>
</cp:coreProperties>
</file>