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yectos 03\Documents\CALLE RAFAEL OSORIO\"/>
    </mc:Choice>
  </mc:AlternateContent>
  <bookViews>
    <workbookView visibility="hidden" xWindow="120" yWindow="120" windowWidth="12240" windowHeight="8010" firstSheet="1" activeTab="1"/>
    <workbookView xWindow="0" yWindow="0" windowWidth="20490" windowHeight="7680" firstSheet="1" activeTab="1"/>
  </bookViews>
  <sheets>
    <sheet name="PRESUPUESTO_modificado02042 (2)" sheetId="19" r:id="rId1"/>
    <sheet name="PRESUPUESTO" sheetId="16" r:id="rId2"/>
    <sheet name="MEM CALC." sheetId="21" r:id="rId3"/>
    <sheet name="Hoja1" sheetId="20" r:id="rId4"/>
  </sheets>
  <definedNames>
    <definedName name="_Toc504332397" localSheetId="1">PRESUPUESTO!$B$261</definedName>
    <definedName name="_Toc504333775" localSheetId="1">PRESUPUESTO!$B$321</definedName>
    <definedName name="_Toc506050647" localSheetId="1">PRESUPUESTO!#REF!</definedName>
    <definedName name="_Toc506050648" localSheetId="1">PRESUPUESTO!#REF!</definedName>
    <definedName name="_Toc506050649" localSheetId="1">PRESUPUESTO!#REF!</definedName>
    <definedName name="_Toc506050650" localSheetId="1">PRESUPUESTO!#REF!</definedName>
    <definedName name="_Toc506050651" localSheetId="1">PRESUPUESTO!#REF!</definedName>
    <definedName name="_Toc506050652" localSheetId="1">PRESUPUESTO!$B$180</definedName>
    <definedName name="_Toc506050653" localSheetId="1">PRESUPUESTO!$B$192</definedName>
    <definedName name="_Toc506050654" localSheetId="1">PRESUPUESTO!$B$196</definedName>
    <definedName name="_Toc506050655" localSheetId="1">PRESUPUESTO!$B$235</definedName>
    <definedName name="_Toc506050656" localSheetId="1">PRESUPUESTO!$B$242</definedName>
    <definedName name="_Toc506050659" localSheetId="1">PRESUPUESTO!$B$272</definedName>
    <definedName name="_Toc506050660" localSheetId="1">PRESUPUESTO!$B$294</definedName>
    <definedName name="_Toc506050661" localSheetId="1">PRESUPUESTO!$B$304</definedName>
    <definedName name="_Toc506050664" localSheetId="1">PRESUPUESTO!$B$347</definedName>
    <definedName name="_Toc506050665" localSheetId="1">PRESUPUESTO!$B$356</definedName>
    <definedName name="_Toc506050666" localSheetId="1">PRESUPUESTO!$B$375</definedName>
    <definedName name="_xlnm.Print_Area" localSheetId="1">PRESUPUESTO!$A$1:$G$176</definedName>
  </definedNames>
  <calcPr calcId="152511"/>
</workbook>
</file>

<file path=xl/calcChain.xml><?xml version="1.0" encoding="utf-8"?>
<calcChain xmlns="http://schemas.openxmlformats.org/spreadsheetml/2006/main">
  <c r="F173" i="16" l="1"/>
  <c r="G171" i="16" s="1"/>
  <c r="C167" i="16"/>
  <c r="C170" i="16" l="1"/>
  <c r="C169" i="16"/>
  <c r="H20" i="21"/>
  <c r="H19" i="21"/>
  <c r="H18" i="21"/>
  <c r="A116" i="16" l="1"/>
  <c r="B148" i="16"/>
  <c r="B147" i="16"/>
  <c r="B146" i="16"/>
  <c r="B145" i="16"/>
  <c r="A162" i="16"/>
  <c r="F168" i="16"/>
  <c r="E164" i="16"/>
  <c r="H17" i="21" l="1"/>
  <c r="B16" i="21"/>
  <c r="H16" i="21"/>
  <c r="H4" i="21"/>
  <c r="H5" i="21"/>
  <c r="H6" i="21"/>
  <c r="H7" i="21"/>
  <c r="H8" i="21"/>
  <c r="H9" i="21"/>
  <c r="H10" i="21"/>
  <c r="H11" i="21"/>
  <c r="H12" i="21"/>
  <c r="H13" i="21"/>
  <c r="H3" i="21"/>
  <c r="F13" i="21"/>
  <c r="F11" i="21"/>
  <c r="F9" i="21"/>
  <c r="F7" i="21"/>
  <c r="F5" i="21"/>
  <c r="F3" i="21"/>
  <c r="E14" i="21"/>
  <c r="E12" i="21"/>
  <c r="E10" i="21"/>
  <c r="E8" i="21"/>
  <c r="E6" i="21"/>
  <c r="E4" i="21"/>
  <c r="E2" i="21"/>
  <c r="G36" i="20" l="1"/>
  <c r="F34" i="20"/>
  <c r="F33" i="20"/>
  <c r="F32" i="20"/>
  <c r="F31" i="20"/>
  <c r="F30" i="20"/>
  <c r="A30" i="20"/>
  <c r="A31" i="20" s="1"/>
  <c r="A32" i="20" s="1"/>
  <c r="A33" i="20" s="1"/>
  <c r="A34" i="20" s="1"/>
  <c r="F27" i="20"/>
  <c r="G25" i="20" s="1"/>
  <c r="F26" i="20"/>
  <c r="A26" i="20"/>
  <c r="A27" i="20" s="1"/>
  <c r="F23" i="20"/>
  <c r="F22" i="20"/>
  <c r="F21" i="20"/>
  <c r="F20" i="20"/>
  <c r="A20" i="20"/>
  <c r="A21" i="20" s="1"/>
  <c r="A22" i="20" s="1"/>
  <c r="A23" i="20" s="1"/>
  <c r="F17" i="20"/>
  <c r="F16" i="20"/>
  <c r="F15" i="20"/>
  <c r="F14" i="20"/>
  <c r="F13" i="20"/>
  <c r="A13" i="20"/>
  <c r="A14" i="20" s="1"/>
  <c r="A15" i="20" s="1"/>
  <c r="A16" i="20" s="1"/>
  <c r="A17" i="20" s="1"/>
  <c r="G12" i="20"/>
  <c r="F11" i="20"/>
  <c r="F10" i="20"/>
  <c r="F9" i="20"/>
  <c r="F8" i="20"/>
  <c r="F7" i="20"/>
  <c r="F6" i="20"/>
  <c r="A6" i="20"/>
  <c r="A7" i="20" s="1"/>
  <c r="A8" i="20" s="1"/>
  <c r="A9" i="20" s="1"/>
  <c r="A10" i="20" s="1"/>
  <c r="A11" i="20" s="1"/>
  <c r="G5" i="20"/>
  <c r="G29" i="20" l="1"/>
  <c r="G19" i="20"/>
  <c r="G28" i="20"/>
  <c r="G35" i="20" l="1"/>
  <c r="G37" i="20" s="1"/>
  <c r="F175" i="16" l="1"/>
  <c r="F172" i="16"/>
  <c r="F165" i="16"/>
  <c r="F164" i="16"/>
  <c r="F163" i="16"/>
  <c r="F162" i="16"/>
  <c r="F169" i="16"/>
  <c r="F170" i="16"/>
  <c r="F167" i="16"/>
  <c r="G142" i="16" l="1"/>
  <c r="A141" i="16"/>
  <c r="A115" i="16" s="1"/>
  <c r="A140" i="16"/>
  <c r="A114" i="16" s="1"/>
  <c r="A139" i="16"/>
  <c r="A113" i="16" s="1"/>
  <c r="A138" i="16"/>
  <c r="A112" i="16" s="1"/>
  <c r="A175" i="16"/>
  <c r="A172" i="16"/>
  <c r="A167" i="16"/>
  <c r="A169" i="16" s="1"/>
  <c r="A170" i="16" s="1"/>
  <c r="A163" i="16"/>
  <c r="A164" i="16" s="1"/>
  <c r="A165" i="16" s="1"/>
  <c r="G161" i="16" l="1"/>
  <c r="E145" i="16" s="1"/>
  <c r="G174" i="16"/>
  <c r="D140" i="16" l="1"/>
  <c r="C114" i="16" s="1"/>
  <c r="E147" i="16"/>
  <c r="D141" i="16"/>
  <c r="C115" i="16" s="1"/>
  <c r="E148" i="16"/>
  <c r="D138" i="16"/>
  <c r="C112" i="16" s="1"/>
  <c r="G166" i="16"/>
  <c r="G176" i="16" s="1"/>
  <c r="J176" i="16" s="1"/>
  <c r="D139" i="16" l="1"/>
  <c r="C113" i="16" s="1"/>
  <c r="E146" i="16"/>
  <c r="D25" i="16"/>
  <c r="A69" i="16" l="1"/>
  <c r="L526" i="19" l="1"/>
  <c r="F526" i="19"/>
  <c r="F523" i="19"/>
  <c r="F522" i="19"/>
  <c r="F519" i="19"/>
  <c r="F516" i="19"/>
  <c r="G515" i="19"/>
  <c r="C167" i="19" s="1"/>
  <c r="F513" i="19"/>
  <c r="E510" i="19"/>
  <c r="F510" i="19" s="1"/>
  <c r="F509" i="19"/>
  <c r="F508" i="19"/>
  <c r="F507" i="19"/>
  <c r="F506" i="19"/>
  <c r="F505" i="19"/>
  <c r="F504" i="19"/>
  <c r="F503" i="19"/>
  <c r="F502" i="19"/>
  <c r="F501" i="19"/>
  <c r="F500" i="19"/>
  <c r="E499" i="19"/>
  <c r="F499" i="19" s="1"/>
  <c r="F496" i="19"/>
  <c r="F495" i="19"/>
  <c r="F494" i="19"/>
  <c r="F493" i="19"/>
  <c r="F492" i="19"/>
  <c r="F491" i="19"/>
  <c r="F490" i="19"/>
  <c r="F489" i="19"/>
  <c r="F488" i="19"/>
  <c r="F487" i="19"/>
  <c r="F486" i="19"/>
  <c r="F485" i="19"/>
  <c r="F484" i="19"/>
  <c r="F483" i="19"/>
  <c r="F482" i="19"/>
  <c r="F481" i="19"/>
  <c r="F480" i="19"/>
  <c r="F479" i="19"/>
  <c r="F478" i="19"/>
  <c r="F477" i="19"/>
  <c r="F476" i="19"/>
  <c r="F475" i="19"/>
  <c r="F474" i="19"/>
  <c r="F473" i="19"/>
  <c r="F472" i="19"/>
  <c r="F471" i="19"/>
  <c r="F470" i="19"/>
  <c r="F469" i="19"/>
  <c r="F468" i="19"/>
  <c r="F467" i="19"/>
  <c r="F466" i="19"/>
  <c r="F465" i="19"/>
  <c r="F464" i="19"/>
  <c r="F463" i="19"/>
  <c r="F462" i="19"/>
  <c r="F461" i="19"/>
  <c r="F460" i="19"/>
  <c r="F459" i="19"/>
  <c r="F458" i="19"/>
  <c r="F457" i="19"/>
  <c r="F456" i="19"/>
  <c r="F455" i="19"/>
  <c r="F454" i="19"/>
  <c r="F453" i="19"/>
  <c r="F452" i="19"/>
  <c r="F451" i="19"/>
  <c r="F450" i="19"/>
  <c r="C449" i="19"/>
  <c r="F449" i="19" s="1"/>
  <c r="F448" i="19"/>
  <c r="F447" i="19"/>
  <c r="F446" i="19"/>
  <c r="F445" i="19"/>
  <c r="F444" i="19"/>
  <c r="F443" i="19"/>
  <c r="F440" i="19"/>
  <c r="F439" i="19"/>
  <c r="F438" i="19"/>
  <c r="F437" i="19"/>
  <c r="F436" i="19"/>
  <c r="F433" i="19"/>
  <c r="F432" i="19"/>
  <c r="F431" i="19"/>
  <c r="F430" i="19"/>
  <c r="F429" i="19"/>
  <c r="F426" i="19"/>
  <c r="F425" i="19"/>
  <c r="C424" i="19"/>
  <c r="F424" i="19" s="1"/>
  <c r="C423" i="19"/>
  <c r="F423" i="19" s="1"/>
  <c r="F422" i="19"/>
  <c r="F421" i="19"/>
  <c r="F420" i="19"/>
  <c r="F419" i="19"/>
  <c r="F418" i="19"/>
  <c r="F415" i="19"/>
  <c r="F414" i="19"/>
  <c r="F413" i="19"/>
  <c r="F412" i="19"/>
  <c r="F411" i="19"/>
  <c r="F406" i="19"/>
  <c r="F403" i="19"/>
  <c r="F400" i="19"/>
  <c r="G399" i="19" s="1"/>
  <c r="C161" i="19" s="1"/>
  <c r="F397" i="19"/>
  <c r="F396" i="19"/>
  <c r="F395" i="19"/>
  <c r="F394" i="19"/>
  <c r="F393" i="19"/>
  <c r="F392" i="19"/>
  <c r="F391" i="19"/>
  <c r="G390" i="19" s="1"/>
  <c r="F388" i="19"/>
  <c r="F387" i="19"/>
  <c r="F384" i="19"/>
  <c r="F383" i="19"/>
  <c r="F382" i="19"/>
  <c r="F381" i="19"/>
  <c r="F380" i="19"/>
  <c r="F379" i="19"/>
  <c r="F378" i="19"/>
  <c r="G377" i="19" s="1"/>
  <c r="F373" i="19"/>
  <c r="G372" i="19"/>
  <c r="C159" i="19" s="1"/>
  <c r="G159" i="19" s="1"/>
  <c r="E106" i="19" s="1"/>
  <c r="F370" i="19"/>
  <c r="F369" i="19"/>
  <c r="L342" i="19"/>
  <c r="F340" i="19"/>
  <c r="F339" i="19"/>
  <c r="G338" i="19"/>
  <c r="G521" i="19" s="1"/>
  <c r="C169" i="19" s="1"/>
  <c r="F337" i="19"/>
  <c r="G336" i="19"/>
  <c r="G518" i="19" s="1"/>
  <c r="C168" i="19" s="1"/>
  <c r="F335" i="19"/>
  <c r="G334" i="19"/>
  <c r="M333" i="19"/>
  <c r="F333" i="19"/>
  <c r="G332" i="19" s="1"/>
  <c r="G512" i="19" s="1"/>
  <c r="C166" i="19" s="1"/>
  <c r="E330" i="19"/>
  <c r="F330" i="19" s="1"/>
  <c r="F329" i="19"/>
  <c r="F328" i="19"/>
  <c r="F327" i="19"/>
  <c r="F326" i="19"/>
  <c r="F325" i="19"/>
  <c r="F324" i="19"/>
  <c r="F323" i="19"/>
  <c r="F322" i="19"/>
  <c r="F321" i="19"/>
  <c r="F320" i="19"/>
  <c r="E314" i="19"/>
  <c r="F314" i="19" s="1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C262" i="19"/>
  <c r="F262" i="19" s="1"/>
  <c r="F261" i="19"/>
  <c r="F260" i="19"/>
  <c r="F259" i="19"/>
  <c r="F258" i="19"/>
  <c r="F257" i="19"/>
  <c r="F256" i="19"/>
  <c r="F254" i="19"/>
  <c r="F253" i="19"/>
  <c r="F252" i="19"/>
  <c r="F251" i="19"/>
  <c r="F249" i="19"/>
  <c r="F247" i="19"/>
  <c r="F246" i="19"/>
  <c r="F245" i="19"/>
  <c r="F244" i="19"/>
  <c r="F243" i="19"/>
  <c r="G242" i="19" s="1"/>
  <c r="G428" i="19" s="1"/>
  <c r="F241" i="19"/>
  <c r="F240" i="19"/>
  <c r="C239" i="19"/>
  <c r="F239" i="19" s="1"/>
  <c r="C238" i="19"/>
  <c r="F238" i="19" s="1"/>
  <c r="F237" i="19"/>
  <c r="F236" i="19"/>
  <c r="F235" i="19"/>
  <c r="F234" i="19"/>
  <c r="F233" i="19"/>
  <c r="F228" i="19"/>
  <c r="F227" i="19"/>
  <c r="F226" i="19"/>
  <c r="F225" i="19"/>
  <c r="F224" i="19"/>
  <c r="G223" i="19" s="1"/>
  <c r="F221" i="19"/>
  <c r="G220" i="19"/>
  <c r="G405" i="19" s="1"/>
  <c r="C163" i="19" s="1"/>
  <c r="G163" i="19" s="1"/>
  <c r="E110" i="19" s="1"/>
  <c r="F219" i="19"/>
  <c r="G218" i="19"/>
  <c r="G402" i="19" s="1"/>
  <c r="C162" i="19" s="1"/>
  <c r="G162" i="19" s="1"/>
  <c r="E109" i="19" s="1"/>
  <c r="F217" i="19"/>
  <c r="G216" i="19"/>
  <c r="F215" i="19"/>
  <c r="F214" i="19"/>
  <c r="F213" i="19"/>
  <c r="F212" i="19"/>
  <c r="F211" i="19"/>
  <c r="F210" i="19"/>
  <c r="F209" i="19"/>
  <c r="F207" i="19"/>
  <c r="F206" i="19"/>
  <c r="M205" i="19"/>
  <c r="L205" i="19"/>
  <c r="G205" i="19"/>
  <c r="I204" i="19"/>
  <c r="F204" i="19"/>
  <c r="F203" i="19"/>
  <c r="F202" i="19"/>
  <c r="F201" i="19"/>
  <c r="F200" i="19"/>
  <c r="F199" i="19"/>
  <c r="F198" i="19"/>
  <c r="G197" i="19" s="1"/>
  <c r="G196" i="19" s="1"/>
  <c r="G375" i="19" s="1"/>
  <c r="C160" i="19" s="1"/>
  <c r="G160" i="19" s="1"/>
  <c r="E107" i="19" s="1"/>
  <c r="F195" i="19"/>
  <c r="G194" i="19" s="1"/>
  <c r="F193" i="19"/>
  <c r="F192" i="19"/>
  <c r="P191" i="19"/>
  <c r="E342" i="19" s="1"/>
  <c r="F342" i="19" s="1"/>
  <c r="G341" i="19" s="1"/>
  <c r="N191" i="19"/>
  <c r="G190" i="19"/>
  <c r="G367" i="19" s="1"/>
  <c r="C158" i="19" s="1"/>
  <c r="G158" i="19" s="1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B106" i="19" s="1"/>
  <c r="A158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5" i="19"/>
  <c r="E72" i="19"/>
  <c r="A70" i="19"/>
  <c r="A60" i="19"/>
  <c r="A148" i="19" s="1"/>
  <c r="C151" i="19" s="1"/>
  <c r="G167" i="19" l="1"/>
  <c r="E114" i="19"/>
  <c r="N205" i="19"/>
  <c r="G232" i="19"/>
  <c r="G417" i="19" s="1"/>
  <c r="G255" i="19"/>
  <c r="G442" i="19" s="1"/>
  <c r="G386" i="19"/>
  <c r="E105" i="19"/>
  <c r="G525" i="19"/>
  <c r="M342" i="19"/>
  <c r="G410" i="19"/>
  <c r="G166" i="19"/>
  <c r="E113" i="19"/>
  <c r="G168" i="19"/>
  <c r="E115" i="19"/>
  <c r="G169" i="19"/>
  <c r="E116" i="19"/>
  <c r="N207" i="19"/>
  <c r="O205" i="19"/>
  <c r="P205" i="19"/>
  <c r="G161" i="19"/>
  <c r="E108" i="19"/>
  <c r="M526" i="19" l="1"/>
  <c r="C170" i="19"/>
  <c r="G170" i="19" s="1"/>
  <c r="E117" i="19" s="1"/>
  <c r="E331" i="19" l="1"/>
  <c r="F331" i="19" s="1"/>
  <c r="G313" i="19" s="1"/>
  <c r="E71" i="16"/>
  <c r="A59" i="16"/>
  <c r="A102" i="16" s="1"/>
  <c r="C105" i="16" s="1"/>
  <c r="E250" i="19" l="1"/>
  <c r="F250" i="19" s="1"/>
  <c r="G498" i="19"/>
  <c r="G112" i="16"/>
  <c r="G114" i="16"/>
  <c r="G113" i="16"/>
  <c r="G115" i="16"/>
  <c r="C165" i="19" l="1"/>
  <c r="L249" i="19"/>
  <c r="G248" i="19"/>
  <c r="G435" i="19" l="1"/>
  <c r="K410" i="19" s="1"/>
  <c r="G222" i="19"/>
  <c r="G165" i="19"/>
  <c r="E112" i="19"/>
  <c r="G408" i="19" l="1"/>
  <c r="G343" i="19"/>
  <c r="E345" i="19" l="1"/>
  <c r="F345" i="19" s="1"/>
  <c r="C164" i="19"/>
  <c r="G164" i="19" s="1"/>
  <c r="G527" i="19"/>
  <c r="K528" i="19"/>
  <c r="E529" i="19" l="1"/>
  <c r="F529" i="19" s="1"/>
  <c r="E111" i="19"/>
  <c r="I345" i="19"/>
  <c r="I333" i="19" s="1"/>
  <c r="G344" i="19"/>
  <c r="G528" i="19" l="1"/>
  <c r="G346" i="19"/>
  <c r="C171" i="19" l="1"/>
  <c r="G171" i="19" s="1"/>
  <c r="G530" i="19"/>
  <c r="E118" i="19" l="1"/>
  <c r="E119" i="19" s="1"/>
  <c r="D25" i="19" s="1"/>
  <c r="G172" i="19"/>
  <c r="D142" i="16"/>
  <c r="C116" i="16" s="1"/>
  <c r="G116" i="16" s="1"/>
  <c r="G118" i="16" s="1"/>
  <c r="E149" i="16" l="1"/>
</calcChain>
</file>

<file path=xl/sharedStrings.xml><?xml version="1.0" encoding="utf-8"?>
<sst xmlns="http://schemas.openxmlformats.org/spreadsheetml/2006/main" count="842" uniqueCount="311">
  <si>
    <t>CARPETA TÉCNICA</t>
  </si>
  <si>
    <t>DEPARTAMENTO:</t>
  </si>
  <si>
    <t>LA PAZ</t>
  </si>
  <si>
    <t>MUNICIPIO:</t>
  </si>
  <si>
    <t>ZACATECOLUCA</t>
  </si>
  <si>
    <t>PROYECTO:</t>
  </si>
  <si>
    <t>MONTO DEL PROYECTO:</t>
  </si>
  <si>
    <t>COSTO DE ELABORACIÓN DE CARPETA:</t>
  </si>
  <si>
    <t>CARPETA PRESENTADA POR:</t>
  </si>
  <si>
    <t>Zacatecoluca, Departamento de la Paz</t>
  </si>
  <si>
    <t>PROGRAMA</t>
  </si>
  <si>
    <t>PARA EFECTOS DEL DISEÑO DE CARPETA:</t>
  </si>
  <si>
    <t>ELABORO CARPETA:</t>
  </si>
  <si>
    <t>FIRMA:</t>
  </si>
  <si>
    <t>FECHA:</t>
  </si>
  <si>
    <t>PARA EFECTOS DEL FINANCIAMIENTO:</t>
  </si>
  <si>
    <t>APROBADA POR:</t>
  </si>
  <si>
    <t>ALCALDE MUNICIPAL</t>
  </si>
  <si>
    <t>SINDICO MUNICIPAL</t>
  </si>
  <si>
    <t>RESUMEN DE PRESUPUESTO</t>
  </si>
  <si>
    <t>TOTAL</t>
  </si>
  <si>
    <t>TOTAL ESTIMADO</t>
  </si>
  <si>
    <t>FINANCIAMIENTO DEL PROYECTO</t>
  </si>
  <si>
    <t>I. - REFERENCIA</t>
  </si>
  <si>
    <t>EN BASE AL ACUERDO MUNICIPAL Nº</t>
  </si>
  <si>
    <t>SE APRUEBA FINANCIAMIENTO PARA:</t>
  </si>
  <si>
    <t>II. - TIPO DE PROYECTO Y LOCALIZACIÓN</t>
  </si>
  <si>
    <t xml:space="preserve">A. SUB- PROYECTO: </t>
  </si>
  <si>
    <t>B. LOCALIZACIÓN:  .</t>
  </si>
  <si>
    <t>DEPARTAMENTO</t>
  </si>
  <si>
    <t>MUNICIPIO</t>
  </si>
  <si>
    <t>CANTÓN</t>
  </si>
  <si>
    <t>CASERÍO</t>
  </si>
  <si>
    <t>II. - PRESUPUESTO Y FUENTE DE FINANCIAMIENTO</t>
  </si>
  <si>
    <t>COSTO TOTAL</t>
  </si>
  <si>
    <t>APORTE COMUNIDAD</t>
  </si>
  <si>
    <t>MONTO</t>
  </si>
  <si>
    <t>DESCRIPCIÓN</t>
  </si>
  <si>
    <t>CANTIDAD</t>
  </si>
  <si>
    <t>UNIDAD</t>
  </si>
  <si>
    <t>P / U</t>
  </si>
  <si>
    <t>Dr.Francisco Salvador Hirezi</t>
  </si>
  <si>
    <t>Prof. Manuel Antonio Carballo</t>
  </si>
  <si>
    <t>Lic. Juan carlos Martinez Rodas</t>
  </si>
  <si>
    <t>ARQ. KARLA LISSETTE BARRERA ALVARADO</t>
  </si>
  <si>
    <t>u</t>
  </si>
  <si>
    <t>Mano de Obra</t>
  </si>
  <si>
    <t>SUB - TOTAL</t>
  </si>
  <si>
    <t>Cargador</t>
  </si>
  <si>
    <t>día</t>
  </si>
  <si>
    <t>Camión de volteo 5 m3</t>
  </si>
  <si>
    <t>Camión de volteo 10 m3</t>
  </si>
  <si>
    <t>Tractor D6H</t>
  </si>
  <si>
    <t>IMPRIMACION</t>
  </si>
  <si>
    <t>Retroexcavadora</t>
  </si>
  <si>
    <t>Espaciador de Asfalto</t>
  </si>
  <si>
    <t>Rodoliso</t>
  </si>
  <si>
    <t>dia</t>
  </si>
  <si>
    <t>Carretillas</t>
  </si>
  <si>
    <t>c/u</t>
  </si>
  <si>
    <t>LIMPIEZA</t>
  </si>
  <si>
    <t>m</t>
  </si>
  <si>
    <t>cajas</t>
  </si>
  <si>
    <t>caja</t>
  </si>
  <si>
    <t>PARTIDA</t>
  </si>
  <si>
    <t>Auxiliares(8)</t>
  </si>
  <si>
    <t>NOVIEMBRE 2012</t>
  </si>
  <si>
    <t>“READECUACION DE INMUEBLES PARA ALBERGAR COMERCIANTES”</t>
  </si>
  <si>
    <t>PERSONAL</t>
  </si>
  <si>
    <t>Sg</t>
  </si>
  <si>
    <t>lbs</t>
  </si>
  <si>
    <t>IMPREVISTOS</t>
  </si>
  <si>
    <t>m3</t>
  </si>
  <si>
    <t>INSTALACIONES ELECTRICAS</t>
  </si>
  <si>
    <t>PRESUPUESTO: READECUACION DE INMUEBLES PARA ALBERGAR COMERCIANTES</t>
  </si>
  <si>
    <t>OBRAS DE TERRACERIA</t>
  </si>
  <si>
    <t>Demolición, desalojo</t>
  </si>
  <si>
    <t>Combustible</t>
  </si>
  <si>
    <t>ARRENDAMIENTO DE INMUEBLES</t>
  </si>
  <si>
    <t>Arrendamiento de Inmuebles</t>
  </si>
  <si>
    <t>EQUIPO</t>
  </si>
  <si>
    <t>SUMINISTRO E INSTALACION DE NAVES DESMONTABLES</t>
  </si>
  <si>
    <t>Suministro e instalación eléctrica, incluye diseño de las instalaciones requeridas</t>
  </si>
  <si>
    <t xml:space="preserve">MATERIALES Y HERRAMIENTAS </t>
  </si>
  <si>
    <t>PETREOS</t>
  </si>
  <si>
    <t xml:space="preserve">Arena </t>
  </si>
  <si>
    <t>Grava No.1 del (pacifico)</t>
  </si>
  <si>
    <t xml:space="preserve">Cemento tipo I </t>
  </si>
  <si>
    <t>bolsas</t>
  </si>
  <si>
    <t>Tierra blanca</t>
  </si>
  <si>
    <t>Chispa (del Pacifico)</t>
  </si>
  <si>
    <t>ACERO</t>
  </si>
  <si>
    <t>Acero liso de 1/4"</t>
  </si>
  <si>
    <t>qq</t>
  </si>
  <si>
    <t>Acero Corrugado de 3/8", grado 60</t>
  </si>
  <si>
    <t>Acero Corrugado de 1/2", grado 60</t>
  </si>
  <si>
    <t>Acero Corrugado de 5/8", grado 60</t>
  </si>
  <si>
    <t>Alambre de Amarre No. 14</t>
  </si>
  <si>
    <t>Clavo corriente de 4"</t>
  </si>
  <si>
    <t>Clavo corriente de 2 1/2"</t>
  </si>
  <si>
    <t>Clavo para lamina de 2 1/2"</t>
  </si>
  <si>
    <t>Clavo de acero de 2"</t>
  </si>
  <si>
    <t>BLOQUES(blockitubos)</t>
  </si>
  <si>
    <t>Bloque entero 0.15x0.20x0.40 m</t>
  </si>
  <si>
    <t>Mitad  Dado 0.15x0.20x0.20 m</t>
  </si>
  <si>
    <t>Media solera(lintel) 0.15x0.02x0.20 m</t>
  </si>
  <si>
    <t>Solera 0.15x0.20x0.40 m</t>
  </si>
  <si>
    <t>Columna cajuela 0.20x0.20x0.40 m</t>
  </si>
  <si>
    <t>CONCRETO ACERAS</t>
  </si>
  <si>
    <t>Concreto corriente  (Holcim)  f'C = 100 kg/ cm2  aceras (1045.00 m2)</t>
  </si>
  <si>
    <t>Electromalla 10/10</t>
  </si>
  <si>
    <t>pliego</t>
  </si>
  <si>
    <t>ASFALTO RC 250(1655 m2)</t>
  </si>
  <si>
    <t>barriles</t>
  </si>
  <si>
    <t>Tierra Blanca</t>
  </si>
  <si>
    <t>Cemento tipo I(para estabilización)</t>
  </si>
  <si>
    <t>MISCELANEOS</t>
  </si>
  <si>
    <t>Cuartón de pino de 4 vras</t>
  </si>
  <si>
    <t>Cuartón de pino de 5  vras</t>
  </si>
  <si>
    <t>Cuartón de pino de 3 varas</t>
  </si>
  <si>
    <t>Costanera de pino de 4 varas</t>
  </si>
  <si>
    <t>Costanera de pino de 3 varas</t>
  </si>
  <si>
    <t>Regla pacha de 4 varas</t>
  </si>
  <si>
    <t>Tabla de  pino de 4 varas</t>
  </si>
  <si>
    <t>Tubo industrial de 2"x1"x6 m, tipo intupersa</t>
  </si>
  <si>
    <t>Pita Nylon</t>
  </si>
  <si>
    <t>rollo</t>
  </si>
  <si>
    <t>Durapaz 3/4" 2 x 1m</t>
  </si>
  <si>
    <t>Lamina Canal No. 26 de 3 yardas</t>
  </si>
  <si>
    <t>U</t>
  </si>
  <si>
    <t>Lámina canal  No. 28 de 3 yardas</t>
  </si>
  <si>
    <t xml:space="preserve">Tubo de 6" PVC 100 PSI </t>
  </si>
  <si>
    <t>tubo</t>
  </si>
  <si>
    <t>Tubería pvc de 3/4" 315 psi</t>
  </si>
  <si>
    <t>tubería pvc de 1" 315 psi</t>
  </si>
  <si>
    <t>Tubería de 4" 100 PSI</t>
  </si>
  <si>
    <t>Tubería de 3" 100 psi</t>
  </si>
  <si>
    <t>Tubería de 2" 100 PSI</t>
  </si>
  <si>
    <t>Grifos de 1/2" tipo manguera</t>
  </si>
  <si>
    <t>Tubería de 1/2"</t>
  </si>
  <si>
    <t>Pegamento PVC</t>
  </si>
  <si>
    <t>galón</t>
  </si>
  <si>
    <t>Servicios sanitarios Tipo económico</t>
  </si>
  <si>
    <t>Discos de concreto  de 9"</t>
  </si>
  <si>
    <t>Discos de concreto  de 14"</t>
  </si>
  <si>
    <t>Cierras para cortar acero</t>
  </si>
  <si>
    <t>Manguera de 1/2"(de 50 m)</t>
  </si>
  <si>
    <t>Cinta de 30 m metálicas</t>
  </si>
  <si>
    <t xml:space="preserve">Cinta Metálica de 8 m </t>
  </si>
  <si>
    <r>
      <t xml:space="preserve">Cable concéntrico </t>
    </r>
    <r>
      <rPr>
        <sz val="11"/>
        <color indexed="8"/>
        <rFont val="Calibri"/>
        <family val="2"/>
      </rPr>
      <t># 2 a 220 v 3 hilos</t>
    </r>
  </si>
  <si>
    <t>Receptáculo águila</t>
  </si>
  <si>
    <t>Alambre No. 12</t>
  </si>
  <si>
    <t>Caja rectangular</t>
  </si>
  <si>
    <t>Caja Octogonal</t>
  </si>
  <si>
    <t>Poliducto 3/4"</t>
  </si>
  <si>
    <t>yardas</t>
  </si>
  <si>
    <t>Cinta aislante 33M superior</t>
  </si>
  <si>
    <t>Barra Cooper de 3 pies en cepo</t>
  </si>
  <si>
    <t>Clavo de 4" para madera</t>
  </si>
  <si>
    <t>Clavo para lámina de 3"</t>
  </si>
  <si>
    <t>Clavo de tachuela galvanizada</t>
  </si>
  <si>
    <t>lb</t>
  </si>
  <si>
    <t>Alambre vulcan No. 12 x3</t>
  </si>
  <si>
    <t>Toma macho industrial</t>
  </si>
  <si>
    <t>Toma hembra industrial</t>
  </si>
  <si>
    <t>Bisagras de 4” tipo alcayate</t>
  </si>
  <si>
    <t>Candado tipo yale de 4"</t>
  </si>
  <si>
    <t>Crayones azules para topografía</t>
  </si>
  <si>
    <t>Crayones rojos para topografía</t>
  </si>
  <si>
    <t>Spray naranja fluorescente</t>
  </si>
  <si>
    <t>Cinta amarilla de PRECAUCION</t>
  </si>
  <si>
    <t>Cascos color blanco</t>
  </si>
  <si>
    <t>cascos color rojo</t>
  </si>
  <si>
    <t xml:space="preserve">Guantes de Cuero </t>
  </si>
  <si>
    <t>Caretas transparentes</t>
  </si>
  <si>
    <t>Mascarillas</t>
  </si>
  <si>
    <t>EQUIPO y HERRAMIENTAS (compra y alquiler)</t>
  </si>
  <si>
    <t>Andamio 6 torres completas, altura 4.00 m (alquiler 1 mes)</t>
  </si>
  <si>
    <t>sg</t>
  </si>
  <si>
    <t>Concretera de 1 bolsa(3 unidades,alquiler)</t>
  </si>
  <si>
    <t>meses</t>
  </si>
  <si>
    <t>Tubo intupersa de 2"x1"</t>
  </si>
  <si>
    <t>Vibrador de 3/4" ( 2 unidades, alquiler)</t>
  </si>
  <si>
    <t>mes</t>
  </si>
  <si>
    <t>Puntas 1'</t>
  </si>
  <si>
    <t>Almádanas 6 lbs</t>
  </si>
  <si>
    <t>Almádanas de 12 lbs</t>
  </si>
  <si>
    <t>Martillos</t>
  </si>
  <si>
    <t>Planta eléctrica 5 kva (alquiler)</t>
  </si>
  <si>
    <t>Vibro compactador (2 unidades,alquiler)</t>
  </si>
  <si>
    <t>Puntales metálicos extensibles de 6 m (1 mes)</t>
  </si>
  <si>
    <t>MANO DE OBRA EN OBRAS DE PROTECCION</t>
  </si>
  <si>
    <t>Mano de Obra en actividades de obras de proteccion a colindancias; albañiles, maestro de obra, auxiliares, obreros, armadores, carpinteros.</t>
  </si>
  <si>
    <t>CONSTRUCCION DE SERVICIOS SANITARIOS</t>
  </si>
  <si>
    <t>Construccion de servicios sanitarios, incluyendo 4 servicios sanitarios, tanque para agua de 1.3 M3, pileta, lavabrasos y cuarto de CAMZ</t>
  </si>
  <si>
    <t>CONTROL DE CALIDAD</t>
  </si>
  <si>
    <t>Control de materiales, pruebas de tensión de acero, pruebas de compresion del concreto, granulometria de arena, granulometria de grava,diseño de mezclas de concreto, elaboracion de proctor y control de densidades.</t>
  </si>
  <si>
    <t>Meses</t>
  </si>
  <si>
    <t>CONTRATACION TECNICOS</t>
  </si>
  <si>
    <t>Contratacion de Técnicos de campo</t>
  </si>
  <si>
    <t>Asistente Administrativo a la Unidad de Proyectos</t>
  </si>
  <si>
    <t>TOPOGRAFIA</t>
  </si>
  <si>
    <t>Trabajos de topografía, trazo real y Nivelación de Terrazas</t>
  </si>
  <si>
    <t>Suministro e instalación de Naves desmontable,incluye cubierta, divisiones interiore y mano de obra.</t>
  </si>
  <si>
    <t>Suministro e instalaciones hidraulicas</t>
  </si>
  <si>
    <t>IMPREVISTOS 3%</t>
  </si>
  <si>
    <t>INSTALACIONES HIDRAULICAS</t>
  </si>
  <si>
    <t xml:space="preserve">                                  SECRETARIO MUNICIPAL</t>
  </si>
  <si>
    <t xml:space="preserve">                              SECRETARIO MUNICIPAL</t>
  </si>
  <si>
    <t>SUBTOTAL</t>
  </si>
  <si>
    <t>Planilla 1</t>
  </si>
  <si>
    <t>Planilla 2</t>
  </si>
  <si>
    <t>Planilla 3</t>
  </si>
  <si>
    <t>Por día</t>
  </si>
  <si>
    <t>Por Obra</t>
  </si>
  <si>
    <t>Ale Rivera</t>
  </si>
  <si>
    <t>Evelio Campos</t>
  </si>
  <si>
    <t>Topografia</t>
  </si>
  <si>
    <t>Planilla 4</t>
  </si>
  <si>
    <t>Oscar Renderos</t>
  </si>
  <si>
    <t>Orlando Ramos</t>
  </si>
  <si>
    <t>Planilla 5</t>
  </si>
  <si>
    <t>Alberto Rivera</t>
  </si>
  <si>
    <t>Douglas Campos</t>
  </si>
  <si>
    <t>Total Terraceria</t>
  </si>
  <si>
    <t>Total Topo</t>
  </si>
  <si>
    <t>Materiales para fabricacion de Concreto</t>
  </si>
  <si>
    <t>aumento</t>
  </si>
  <si>
    <t>equipo</t>
  </si>
  <si>
    <t>MO</t>
  </si>
  <si>
    <t>Alquiler de Equipo adicional</t>
  </si>
  <si>
    <t>MANO DE OBRA EN TERRACERIA, IMPRIMACION Y OBRAS DE PROTECCION</t>
  </si>
  <si>
    <t>JOSE MAURICIO SERRANO MARTINEZ</t>
  </si>
  <si>
    <t>INGENIERO CIVIL</t>
  </si>
  <si>
    <t>INTRODUCCIÓN  DEL SERVICION DE ALCANTARILLADO SANITARIO EN COMUNIDADES ANABELLA I Y ANABELLA II DEL MUNICIPIO DE ZACATECOLUCA, DEPARTAMENTO DE LA PAZ</t>
  </si>
  <si>
    <t>AGOSTO DE 2014</t>
  </si>
  <si>
    <t>PRESENTA:</t>
  </si>
  <si>
    <t>UNIDAD DE PROYECTOS</t>
  </si>
  <si>
    <t>ITEM</t>
  </si>
  <si>
    <t>DETALLE</t>
  </si>
  <si>
    <t>PRECIO UNITARIO</t>
  </si>
  <si>
    <t>SUB TOTAL</t>
  </si>
  <si>
    <t>CONSULTORIA, CONTROL DE CALIDAD, DIRECCION DE CAMPO</t>
  </si>
  <si>
    <t>ESTUDIO DE SUELOS</t>
  </si>
  <si>
    <t>DIBUJO DE PLANIMETRIA Y ALTIMETRIA</t>
  </si>
  <si>
    <t>PRUEBAS DE ESTANQUIDAD EN TUBERIAS</t>
  </si>
  <si>
    <t>DIRECCION DE CAMPO(tecnico de campo y maestro de obra)</t>
  </si>
  <si>
    <t>SG</t>
  </si>
  <si>
    <t>CONTROL DE CALIDAD DE SUELOS Y MATERIALES</t>
  </si>
  <si>
    <t>EXCAVACION EN TUBERIA</t>
  </si>
  <si>
    <t>PREPARACION DE RASANTE</t>
  </si>
  <si>
    <t>COMPACTACION CON MATERIAL SELECTO</t>
  </si>
  <si>
    <t>COMPACTACION CON MATERIAL DEL LUGAR</t>
  </si>
  <si>
    <t>ENCOFRADO</t>
  </si>
  <si>
    <t>m2</t>
  </si>
  <si>
    <t>OBRAS DE ALBANILERIA</t>
  </si>
  <si>
    <t>POZOS DE VISITA</t>
  </si>
  <si>
    <t>CAJAS DE AGUAS NEGRAS</t>
  </si>
  <si>
    <t>ROMPIMIENTO DE PAVIMENTO</t>
  </si>
  <si>
    <t>REPARACION DE PAVIMENTO(RECARPETEO)</t>
  </si>
  <si>
    <t>M2</t>
  </si>
  <si>
    <r>
      <t>ALQUILER DE EQUIPOS Y SE</t>
    </r>
    <r>
      <rPr>
        <b/>
        <sz val="11"/>
        <color theme="1"/>
        <rFont val="Calibri"/>
        <charset val="1"/>
      </rPr>
      <t>Ň</t>
    </r>
    <r>
      <rPr>
        <b/>
        <sz val="11"/>
        <color theme="1"/>
        <rFont val="Calibri"/>
        <scheme val="minor"/>
      </rPr>
      <t>ALIZACION</t>
    </r>
  </si>
  <si>
    <t xml:space="preserve">ALQUILER DE EQUIPOS </t>
  </si>
  <si>
    <r>
      <t>SE</t>
    </r>
    <r>
      <rPr>
        <sz val="11"/>
        <color theme="1"/>
        <rFont val="Calibri Light"/>
        <family val="2"/>
      </rPr>
      <t>Ň</t>
    </r>
    <r>
      <rPr>
        <sz val="11"/>
        <color theme="1"/>
        <rFont val="Calibri"/>
        <family val="2"/>
        <scheme val="minor"/>
      </rPr>
      <t>ALIZACION</t>
    </r>
  </si>
  <si>
    <t>COSTO TOTAL DE OBRAS SOBRE AUTOPISTA</t>
  </si>
  <si>
    <t>OBRAS NO EJECUTADAS EN AREA INTERNA DE COLONIA ANABELLA 1 Y 2</t>
  </si>
  <si>
    <t>TAPADERAS DE HIERRO FUNDIDO EN POZOS DE VISITA</t>
  </si>
  <si>
    <t>REPARACION EN CALLES DE CONCRETO TIPO CICLOPEO.</t>
  </si>
  <si>
    <t>COLOCACION DE TAPADERAS DE HO.FO.</t>
  </si>
  <si>
    <t>PROTECCION DE TUBERIA DE HO. FUNDIDO ENTRE POZO 8 Y 5</t>
  </si>
  <si>
    <t>MAMPOSTERIA PARA PROTECCION DE TUBERIA ENTRE POZOS, 7,6,5, 24 Y 25</t>
  </si>
  <si>
    <t>COSTO TOTAL DE OBRA POR EJECUTAR</t>
  </si>
  <si>
    <t>MONTO INVERTIDO POR OBRA EJECUTADA A LA FECHA SEGUN LIBRO BANCO</t>
  </si>
  <si>
    <t>MONTO TOTAL A INVERTIR POR ALCALDIA</t>
  </si>
  <si>
    <t>COSTO DIRECTO</t>
  </si>
  <si>
    <t>COSTO INDIRECTO</t>
  </si>
  <si>
    <t>etapa 1</t>
  </si>
  <si>
    <t>Dr. Francisco Salvador Hirezi</t>
  </si>
  <si>
    <t>Lic. Juan Carlos Martínez Rodas</t>
  </si>
  <si>
    <t>DIRECCION DE CAMPO(técnico de campo y maestro de obra)</t>
  </si>
  <si>
    <t>RESUMEN</t>
  </si>
  <si>
    <t>REPLANTEO Y CONTROL DE TOPOGRAFIA</t>
  </si>
  <si>
    <t>P1</t>
  </si>
  <si>
    <t>P2</t>
  </si>
  <si>
    <t>P3</t>
  </si>
  <si>
    <t>P4</t>
  </si>
  <si>
    <t>P5</t>
  </si>
  <si>
    <t>NT</t>
  </si>
  <si>
    <t>NF</t>
  </si>
  <si>
    <t>P2-A</t>
  </si>
  <si>
    <t>H</t>
  </si>
  <si>
    <t>LONGITUD</t>
  </si>
  <si>
    <t>ANCHO</t>
  </si>
  <si>
    <t>VOLUMEN</t>
  </si>
  <si>
    <t>P6 ext</t>
  </si>
  <si>
    <t>total</t>
  </si>
  <si>
    <t>excv</t>
  </si>
  <si>
    <t>comp</t>
  </si>
  <si>
    <t>DESALOJO</t>
  </si>
  <si>
    <t>M3</t>
  </si>
  <si>
    <t>ALQUILER DE EQUIPOS TORRES DE ILUMINACION</t>
  </si>
  <si>
    <t>Total</t>
  </si>
  <si>
    <t>NOVIEMBRE DE 2016</t>
  </si>
  <si>
    <t>TRAZOS, CONTROL DE CALIDAD, DIRECCION DE CAMPO</t>
  </si>
  <si>
    <t>SECRETARIO MUNICIPAL</t>
  </si>
  <si>
    <t>MECHAS</t>
  </si>
  <si>
    <t>Exca</t>
  </si>
  <si>
    <t>compactac</t>
  </si>
  <si>
    <t>Mechas</t>
  </si>
  <si>
    <t>MECHAS DE AGUA POTABLE</t>
  </si>
  <si>
    <t>AMPLIACION DEL PROYECTO "REPARACION  CALLE RAFAEL OSORIO TRAMO ORIENTE"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</si>
</sst>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$-440A]* #,##0.00_ ;_-[$$-440A]* \-#,##0.00\ ;_-[$$-440A]* &quot;-&quot;??_ ;_-@_ "/>
    <numFmt numFmtId="166" formatCode="&quot;$&quot;#,##0.00"/>
    <numFmt numFmtId="167" formatCode="_-* #,##0.00\ _€_-;\-* #,##0.00\ _€_-;_-* &quot;-&quot;??\ _€_-;_-@_-"/>
    <numFmt numFmtId="168" formatCode="_-* #,##0.0\ _€_-;\-* #,##0.0\ _€_-;_-* &quot;-&quot;??\ _€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36"/>
      <name val="Arial"/>
      <family val="2"/>
    </font>
    <font>
      <sz val="14"/>
      <name val="Arial"/>
      <family val="2"/>
    </font>
    <font>
      <sz val="26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sz val="10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name val="Arial"/>
      <family val="2"/>
    </font>
    <font>
      <i/>
      <sz val="9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FF0000"/>
      <name val="Arial"/>
      <family val="2"/>
    </font>
    <font>
      <b/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charset val="1"/>
    </font>
    <font>
      <sz val="11"/>
      <color theme="1"/>
      <name val="Calibri Light"/>
      <family val="2"/>
    </font>
    <font>
      <sz val="14"/>
      <color theme="1"/>
      <name val="Calibri"/>
      <family val="2"/>
      <scheme val="minor"/>
    </font>
    <font>
      <b/>
      <u val="singleAccounting"/>
      <sz val="11"/>
      <name val="Arial"/>
      <family val="2"/>
    </font>
    <font>
      <b/>
      <sz val="12"/>
      <name val="Arial"/>
      <family val="2"/>
    </font>
    <font>
      <b/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7" fontId="2" fillId="0" borderId="0" xfId="0" applyNumberFormat="1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165" fontId="2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8" xfId="0" applyFont="1" applyBorder="1"/>
    <xf numFmtId="0" fontId="5" fillId="0" borderId="0" xfId="0" applyFont="1" applyBorder="1"/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vertical="center"/>
    </xf>
    <xf numFmtId="0" fontId="0" fillId="0" borderId="2" xfId="0" applyBorder="1"/>
    <xf numFmtId="0" fontId="0" fillId="0" borderId="0" xfId="0"/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0" borderId="2" xfId="1" applyNumberFormat="1" applyFont="1" applyBorder="1" applyAlignment="1">
      <alignment horizontal="center" vertical="center"/>
    </xf>
    <xf numFmtId="166" fontId="20" fillId="0" borderId="2" xfId="0" applyNumberFormat="1" applyFont="1" applyFill="1" applyBorder="1" applyAlignment="1">
      <alignment vertical="center"/>
    </xf>
    <xf numFmtId="167" fontId="15" fillId="0" borderId="2" xfId="1" applyNumberFormat="1" applyFont="1" applyBorder="1" applyAlignment="1">
      <alignment horizontal="right" vertical="center" wrapText="1"/>
    </xf>
    <xf numFmtId="167" fontId="15" fillId="4" borderId="2" xfId="1" applyNumberFormat="1" applyFont="1" applyFill="1" applyBorder="1" applyAlignment="1">
      <alignment horizontal="right" vertical="center" wrapText="1"/>
    </xf>
    <xf numFmtId="4" fontId="21" fillId="0" borderId="2" xfId="7" applyNumberFormat="1" applyFont="1" applyBorder="1" applyAlignment="1">
      <alignment horizontal="right" vertical="center" indent="2"/>
    </xf>
    <xf numFmtId="0" fontId="16" fillId="0" borderId="2" xfId="0" applyFont="1" applyBorder="1" applyAlignment="1">
      <alignment vertical="top" wrapText="1"/>
    </xf>
    <xf numFmtId="167" fontId="16" fillId="0" borderId="2" xfId="1" applyNumberFormat="1" applyFont="1" applyBorder="1" applyAlignment="1">
      <alignment horizontal="right" vertical="center" wrapText="1"/>
    </xf>
    <xf numFmtId="0" fontId="17" fillId="0" borderId="0" xfId="0" applyFont="1"/>
    <xf numFmtId="2" fontId="0" fillId="0" borderId="0" xfId="0" applyNumberFormat="1" applyFont="1"/>
    <xf numFmtId="0" fontId="13" fillId="2" borderId="18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6" fillId="0" borderId="3" xfId="0" applyFont="1" applyBorder="1" applyAlignment="1">
      <alignment vertical="top" wrapText="1"/>
    </xf>
    <xf numFmtId="167" fontId="24" fillId="0" borderId="2" xfId="1" applyNumberFormat="1" applyFont="1" applyBorder="1" applyAlignment="1">
      <alignment horizontal="right" vertical="center" wrapText="1"/>
    </xf>
    <xf numFmtId="166" fontId="20" fillId="0" borderId="13" xfId="0" applyNumberFormat="1" applyFont="1" applyFill="1" applyBorder="1" applyAlignment="1">
      <alignment vertical="center"/>
    </xf>
    <xf numFmtId="0" fontId="24" fillId="0" borderId="2" xfId="0" applyFont="1" applyBorder="1" applyAlignment="1">
      <alignment vertical="top" wrapText="1"/>
    </xf>
    <xf numFmtId="168" fontId="25" fillId="0" borderId="2" xfId="7" applyNumberFormat="1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44" fontId="21" fillId="0" borderId="2" xfId="8" applyFont="1" applyBorder="1" applyAlignment="1">
      <alignment horizontal="center"/>
    </xf>
    <xf numFmtId="44" fontId="21" fillId="0" borderId="2" xfId="0" applyNumberFormat="1" applyFont="1" applyBorder="1"/>
    <xf numFmtId="166" fontId="16" fillId="0" borderId="2" xfId="0" applyNumberFormat="1" applyFont="1" applyFill="1" applyBorder="1" applyAlignment="1">
      <alignment vertical="center"/>
    </xf>
    <xf numFmtId="0" fontId="33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4" fontId="17" fillId="4" borderId="2" xfId="0" applyNumberFormat="1" applyFont="1" applyFill="1" applyBorder="1"/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4" fontId="17" fillId="4" borderId="4" xfId="0" applyNumberFormat="1" applyFont="1" applyFill="1" applyBorder="1"/>
    <xf numFmtId="166" fontId="24" fillId="4" borderId="2" xfId="0" applyNumberFormat="1" applyFont="1" applyFill="1" applyBorder="1" applyAlignment="1">
      <alignment vertical="center"/>
    </xf>
    <xf numFmtId="4" fontId="30" fillId="0" borderId="2" xfId="0" applyNumberFormat="1" applyFont="1" applyBorder="1"/>
    <xf numFmtId="4" fontId="0" fillId="0" borderId="4" xfId="0" applyNumberFormat="1" applyBorder="1" applyAlignment="1">
      <alignment wrapText="1"/>
    </xf>
    <xf numFmtId="4" fontId="23" fillId="0" borderId="2" xfId="0" applyNumberFormat="1" applyFont="1" applyBorder="1"/>
    <xf numFmtId="4" fontId="23" fillId="0" borderId="2" xfId="0" applyNumberFormat="1" applyFont="1" applyBorder="1" applyAlignment="1">
      <alignment horizontal="center"/>
    </xf>
    <xf numFmtId="0" fontId="33" fillId="0" borderId="0" xfId="0" applyFont="1"/>
    <xf numFmtId="4" fontId="23" fillId="0" borderId="4" xfId="0" applyNumberFormat="1" applyFont="1" applyBorder="1"/>
    <xf numFmtId="166" fontId="15" fillId="0" borderId="2" xfId="0" applyNumberFormat="1" applyFont="1" applyFill="1" applyBorder="1" applyAlignment="1">
      <alignment vertical="center"/>
    </xf>
    <xf numFmtId="166" fontId="24" fillId="0" borderId="2" xfId="0" applyNumberFormat="1" applyFont="1" applyFill="1" applyBorder="1" applyAlignment="1"/>
    <xf numFmtId="2" fontId="0" fillId="0" borderId="2" xfId="0" applyNumberFormat="1" applyBorder="1" applyAlignment="1">
      <alignment horizontal="center" vertical="center"/>
    </xf>
    <xf numFmtId="44" fontId="30" fillId="0" borderId="2" xfId="8" applyFont="1" applyBorder="1" applyAlignment="1">
      <alignment horizontal="center"/>
    </xf>
    <xf numFmtId="0" fontId="31" fillId="0" borderId="2" xfId="0" applyFont="1" applyBorder="1" applyAlignment="1">
      <alignment vertical="top" wrapText="1"/>
    </xf>
    <xf numFmtId="166" fontId="15" fillId="0" borderId="3" xfId="0" applyNumberFormat="1" applyFont="1" applyFill="1" applyBorder="1" applyAlignment="1">
      <alignment horizontal="center" vertical="center"/>
    </xf>
    <xf numFmtId="166" fontId="24" fillId="0" borderId="3" xfId="0" applyNumberFormat="1" applyFont="1" applyFill="1" applyBorder="1" applyAlignment="1">
      <alignment horizontal="center" vertical="center"/>
    </xf>
    <xf numFmtId="44" fontId="0" fillId="0" borderId="3" xfId="0" applyNumberFormat="1" applyBorder="1"/>
    <xf numFmtId="166" fontId="15" fillId="4" borderId="2" xfId="1" applyNumberFormat="1" applyFont="1" applyFill="1" applyBorder="1" applyAlignment="1">
      <alignment horizontal="right" vertical="center" wrapText="1"/>
    </xf>
    <xf numFmtId="166" fontId="0" fillId="6" borderId="2" xfId="0" applyNumberFormat="1" applyFill="1" applyBorder="1"/>
    <xf numFmtId="2" fontId="0" fillId="0" borderId="13" xfId="0" applyNumberFormat="1" applyBorder="1" applyAlignment="1">
      <alignment horizontal="center"/>
    </xf>
    <xf numFmtId="0" fontId="24" fillId="0" borderId="13" xfId="0" applyFont="1" applyBorder="1" applyAlignment="1">
      <alignment vertical="top" wrapText="1"/>
    </xf>
    <xf numFmtId="4" fontId="23" fillId="0" borderId="13" xfId="0" applyNumberFormat="1" applyFont="1" applyBorder="1"/>
    <xf numFmtId="4" fontId="23" fillId="0" borderId="13" xfId="0" applyNumberFormat="1" applyFont="1" applyBorder="1" applyAlignment="1">
      <alignment horizontal="center"/>
    </xf>
    <xf numFmtId="166" fontId="15" fillId="0" borderId="13" xfId="0" applyNumberFormat="1" applyFont="1" applyFill="1" applyBorder="1" applyAlignment="1"/>
    <xf numFmtId="166" fontId="24" fillId="0" borderId="13" xfId="0" applyNumberFormat="1" applyFont="1" applyFill="1" applyBorder="1" applyAlignment="1"/>
    <xf numFmtId="168" fontId="25" fillId="0" borderId="5" xfId="7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6" fontId="24" fillId="0" borderId="13" xfId="0" applyNumberFormat="1" applyFont="1" applyFill="1" applyBorder="1" applyAlignment="1">
      <alignment vertical="center"/>
    </xf>
    <xf numFmtId="166" fontId="0" fillId="0" borderId="0" xfId="0" applyNumberFormat="1"/>
    <xf numFmtId="0" fontId="0" fillId="0" borderId="13" xfId="0" applyBorder="1"/>
    <xf numFmtId="166" fontId="16" fillId="0" borderId="3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vertical="center"/>
    </xf>
    <xf numFmtId="167" fontId="16" fillId="0" borderId="12" xfId="1" applyNumberFormat="1" applyFont="1" applyBorder="1" applyAlignment="1">
      <alignment horizontal="right" vertical="center" wrapText="1"/>
    </xf>
    <xf numFmtId="0" fontId="33" fillId="0" borderId="12" xfId="0" applyFont="1" applyBorder="1" applyAlignment="1">
      <alignment horizontal="center"/>
    </xf>
    <xf numFmtId="0" fontId="20" fillId="0" borderId="12" xfId="1" applyNumberFormat="1" applyFont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vertical="center"/>
    </xf>
    <xf numFmtId="167" fontId="15" fillId="0" borderId="12" xfId="1" applyNumberFormat="1" applyFont="1" applyBorder="1" applyAlignment="1">
      <alignment horizontal="right" vertical="center" wrapText="1"/>
    </xf>
    <xf numFmtId="167" fontId="16" fillId="0" borderId="4" xfId="1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166" fontId="24" fillId="0" borderId="12" xfId="0" applyNumberFormat="1" applyFont="1" applyFill="1" applyBorder="1" applyAlignment="1">
      <alignment vertical="center"/>
    </xf>
    <xf numFmtId="166" fontId="24" fillId="0" borderId="4" xfId="0" applyNumberFormat="1" applyFont="1" applyFill="1" applyBorder="1" applyAlignment="1">
      <alignment vertical="center"/>
    </xf>
    <xf numFmtId="4" fontId="23" fillId="0" borderId="12" xfId="0" applyNumberFormat="1" applyFont="1" applyBorder="1"/>
    <xf numFmtId="4" fontId="23" fillId="0" borderId="12" xfId="0" applyNumberFormat="1" applyFont="1" applyBorder="1" applyAlignment="1">
      <alignment horizontal="center"/>
    </xf>
    <xf numFmtId="0" fontId="24" fillId="0" borderId="19" xfId="0" applyFont="1" applyBorder="1" applyAlignment="1">
      <alignment vertical="top" wrapText="1"/>
    </xf>
    <xf numFmtId="4" fontId="23" fillId="0" borderId="7" xfId="0" applyNumberFormat="1" applyFont="1" applyBorder="1"/>
    <xf numFmtId="4" fontId="23" fillId="0" borderId="7" xfId="0" applyNumberFormat="1" applyFont="1" applyBorder="1" applyAlignment="1">
      <alignment horizontal="center"/>
    </xf>
    <xf numFmtId="166" fontId="15" fillId="0" borderId="7" xfId="0" applyNumberFormat="1" applyFont="1" applyFill="1" applyBorder="1" applyAlignment="1"/>
    <xf numFmtId="166" fontId="24" fillId="0" borderId="7" xfId="0" applyNumberFormat="1" applyFont="1" applyFill="1" applyBorder="1" applyAlignment="1"/>
    <xf numFmtId="0" fontId="24" fillId="0" borderId="3" xfId="0" applyFont="1" applyBorder="1" applyAlignment="1">
      <alignment vertical="top" wrapText="1"/>
    </xf>
    <xf numFmtId="166" fontId="16" fillId="0" borderId="12" xfId="0" applyNumberFormat="1" applyFont="1" applyFill="1" applyBorder="1" applyAlignment="1">
      <alignment horizontal="center" vertical="center"/>
    </xf>
    <xf numFmtId="166" fontId="15" fillId="0" borderId="12" xfId="0" applyNumberFormat="1" applyFont="1" applyFill="1" applyBorder="1" applyAlignment="1">
      <alignment vertical="center"/>
    </xf>
    <xf numFmtId="166" fontId="15" fillId="0" borderId="12" xfId="0" applyNumberFormat="1" applyFont="1" applyFill="1" applyBorder="1" applyAlignment="1">
      <alignment horizontal="center" vertical="center"/>
    </xf>
    <xf numFmtId="166" fontId="24" fillId="0" borderId="12" xfId="0" applyNumberFormat="1" applyFont="1" applyFill="1" applyBorder="1" applyAlignment="1">
      <alignment horizontal="center" vertical="center"/>
    </xf>
    <xf numFmtId="166" fontId="35" fillId="0" borderId="2" xfId="0" applyNumberFormat="1" applyFont="1" applyBorder="1"/>
    <xf numFmtId="0" fontId="3" fillId="0" borderId="8" xfId="0" applyFont="1" applyBorder="1" applyAlignment="1">
      <alignment horizontal="center"/>
    </xf>
    <xf numFmtId="44" fontId="2" fillId="0" borderId="13" xfId="0" applyNumberFormat="1" applyFont="1" applyBorder="1" applyAlignment="1">
      <alignment vertical="center"/>
    </xf>
    <xf numFmtId="44" fontId="26" fillId="2" borderId="2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36" fillId="0" borderId="2" xfId="0" applyNumberFormat="1" applyFont="1" applyBorder="1"/>
    <xf numFmtId="0" fontId="36" fillId="0" borderId="0" xfId="0" applyFont="1"/>
    <xf numFmtId="166" fontId="37" fillId="0" borderId="2" xfId="0" applyNumberFormat="1" applyFont="1" applyFill="1" applyBorder="1" applyAlignment="1">
      <alignment vertical="center"/>
    </xf>
    <xf numFmtId="166" fontId="36" fillId="0" borderId="0" xfId="0" applyNumberFormat="1" applyFont="1"/>
    <xf numFmtId="44" fontId="0" fillId="0" borderId="0" xfId="0" applyNumberFormat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Border="1" applyAlignment="1">
      <alignment vertical="top" wrapText="1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166" fontId="15" fillId="0" borderId="0" xfId="0" applyNumberFormat="1" applyFont="1" applyFill="1" applyBorder="1" applyAlignment="1">
      <alignment vertical="center"/>
    </xf>
    <xf numFmtId="166" fontId="24" fillId="0" borderId="0" xfId="0" applyNumberFormat="1" applyFont="1" applyFill="1" applyBorder="1" applyAlignment="1"/>
    <xf numFmtId="0" fontId="17" fillId="0" borderId="0" xfId="0" applyFont="1" applyBorder="1"/>
    <xf numFmtId="166" fontId="37" fillId="0" borderId="0" xfId="0" applyNumberFormat="1" applyFont="1" applyFill="1" applyBorder="1" applyAlignment="1">
      <alignment vertical="center"/>
    </xf>
    <xf numFmtId="0" fontId="36" fillId="0" borderId="0" xfId="0" applyFont="1" applyBorder="1"/>
    <xf numFmtId="166" fontId="0" fillId="0" borderId="0" xfId="0" applyNumberFormat="1" applyBorder="1"/>
    <xf numFmtId="2" fontId="0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166" fontId="0" fillId="0" borderId="0" xfId="0" applyNumberFormat="1" applyFill="1" applyBorder="1"/>
    <xf numFmtId="0" fontId="2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right" vertical="center" wrapText="1"/>
    </xf>
    <xf numFmtId="0" fontId="17" fillId="0" borderId="29" xfId="0" applyFont="1" applyBorder="1" applyAlignment="1">
      <alignment horizontal="center" vertical="top" wrapText="1"/>
    </xf>
    <xf numFmtId="166" fontId="0" fillId="0" borderId="2" xfId="0" applyNumberFormat="1" applyBorder="1" applyAlignment="1">
      <alignment wrapText="1"/>
    </xf>
    <xf numFmtId="166" fontId="38" fillId="0" borderId="30" xfId="0" applyNumberFormat="1" applyFont="1" applyBorder="1" applyAlignment="1">
      <alignment wrapText="1"/>
    </xf>
    <xf numFmtId="0" fontId="0" fillId="0" borderId="29" xfId="0" applyBorder="1" applyAlignment="1">
      <alignment horizontal="center" vertical="top" wrapText="1"/>
    </xf>
    <xf numFmtId="4" fontId="0" fillId="0" borderId="2" xfId="0" applyNumberFormat="1" applyBorder="1" applyAlignment="1">
      <alignment wrapText="1"/>
    </xf>
    <xf numFmtId="166" fontId="0" fillId="0" borderId="30" xfId="0" applyNumberFormat="1" applyBorder="1" applyAlignment="1">
      <alignment wrapText="1"/>
    </xf>
    <xf numFmtId="0" fontId="17" fillId="0" borderId="2" xfId="0" applyFont="1" applyBorder="1" applyAlignment="1">
      <alignment horizontal="left" wrapText="1"/>
    </xf>
    <xf numFmtId="166" fontId="17" fillId="0" borderId="30" xfId="0" applyNumberFormat="1" applyFont="1" applyBorder="1" applyAlignment="1">
      <alignment wrapText="1"/>
    </xf>
    <xf numFmtId="0" fontId="0" fillId="8" borderId="29" xfId="0" applyFill="1" applyBorder="1" applyAlignment="1">
      <alignment horizontal="center" vertical="top" wrapText="1"/>
    </xf>
    <xf numFmtId="4" fontId="0" fillId="8" borderId="2" xfId="0" applyNumberFormat="1" applyFill="1" applyBorder="1" applyAlignment="1">
      <alignment wrapText="1"/>
    </xf>
    <xf numFmtId="166" fontId="0" fillId="8" borderId="2" xfId="0" applyNumberFormat="1" applyFill="1" applyBorder="1" applyAlignment="1">
      <alignment wrapText="1"/>
    </xf>
    <xf numFmtId="166" fontId="40" fillId="8" borderId="30" xfId="0" applyNumberFormat="1" applyFont="1" applyFill="1" applyBorder="1" applyAlignment="1">
      <alignment wrapText="1"/>
    </xf>
    <xf numFmtId="4" fontId="0" fillId="0" borderId="31" xfId="0" applyNumberFormat="1" applyBorder="1" applyAlignment="1">
      <alignment wrapText="1"/>
    </xf>
    <xf numFmtId="166" fontId="0" fillId="0" borderId="31" xfId="0" applyNumberFormat="1" applyBorder="1" applyAlignment="1">
      <alignment wrapText="1"/>
    </xf>
    <xf numFmtId="166" fontId="0" fillId="0" borderId="32" xfId="0" applyNumberFormat="1" applyBorder="1" applyAlignment="1">
      <alignment wrapText="1"/>
    </xf>
    <xf numFmtId="0" fontId="17" fillId="9" borderId="33" xfId="0" applyFont="1" applyFill="1" applyBorder="1" applyAlignment="1">
      <alignment horizontal="center" vertical="top" wrapText="1"/>
    </xf>
    <xf numFmtId="166" fontId="39" fillId="9" borderId="35" xfId="0" applyNumberFormat="1" applyFont="1" applyFill="1" applyBorder="1" applyAlignment="1">
      <alignment wrapText="1"/>
    </xf>
    <xf numFmtId="0" fontId="40" fillId="0" borderId="0" xfId="0" applyFont="1" applyAlignment="1">
      <alignment horizontal="right"/>
    </xf>
    <xf numFmtId="166" fontId="40" fillId="0" borderId="0" xfId="0" applyNumberFormat="1" applyFont="1" applyAlignment="1">
      <alignment wrapText="1"/>
    </xf>
    <xf numFmtId="0" fontId="17" fillId="10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3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40" fillId="8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center" wrapText="1"/>
    </xf>
    <xf numFmtId="0" fontId="41" fillId="9" borderId="34" xfId="0" applyFont="1" applyFill="1" applyBorder="1" applyAlignment="1">
      <alignment wrapText="1"/>
    </xf>
    <xf numFmtId="0" fontId="0" fillId="0" borderId="0" xfId="0" applyAlignment="1">
      <alignment wrapText="1"/>
    </xf>
    <xf numFmtId="0" fontId="44" fillId="0" borderId="0" xfId="0" applyFont="1" applyAlignment="1">
      <alignment wrapText="1"/>
    </xf>
    <xf numFmtId="0" fontId="40" fillId="7" borderId="6" xfId="0" applyFont="1" applyFill="1" applyBorder="1" applyAlignment="1">
      <alignment horizontal="center" vertical="center"/>
    </xf>
    <xf numFmtId="0" fontId="40" fillId="7" borderId="6" xfId="0" applyFont="1" applyFill="1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44" fontId="6" fillId="0" borderId="0" xfId="8" applyFont="1" applyFill="1" applyBorder="1"/>
    <xf numFmtId="0" fontId="0" fillId="0" borderId="36" xfId="0" applyBorder="1" applyAlignment="1"/>
    <xf numFmtId="0" fontId="0" fillId="0" borderId="0" xfId="0" applyBorder="1" applyAlignment="1"/>
    <xf numFmtId="44" fontId="0" fillId="0" borderId="23" xfId="8" applyFont="1" applyBorder="1"/>
    <xf numFmtId="2" fontId="38" fillId="0" borderId="17" xfId="0" applyNumberFormat="1" applyFont="1" applyFill="1" applyBorder="1"/>
    <xf numFmtId="44" fontId="6" fillId="0" borderId="22" xfId="8" applyFont="1" applyFill="1" applyBorder="1"/>
    <xf numFmtId="0" fontId="0" fillId="0" borderId="0" xfId="0" applyBorder="1" applyAlignment="1">
      <alignment horizontal="left"/>
    </xf>
    <xf numFmtId="0" fontId="0" fillId="0" borderId="23" xfId="0" applyBorder="1"/>
    <xf numFmtId="0" fontId="17" fillId="0" borderId="36" xfId="0" applyFont="1" applyBorder="1" applyAlignment="1"/>
    <xf numFmtId="165" fontId="2" fillId="0" borderId="22" xfId="0" applyNumberFormat="1" applyFont="1" applyBorder="1"/>
    <xf numFmtId="2" fontId="38" fillId="0" borderId="0" xfId="0" applyNumberFormat="1" applyFont="1" applyFill="1" applyAlignment="1"/>
    <xf numFmtId="0" fontId="6" fillId="0" borderId="0" xfId="0" applyFont="1" applyFill="1" applyBorder="1" applyAlignment="1">
      <alignment horizontal="right" wrapText="1"/>
    </xf>
    <xf numFmtId="2" fontId="38" fillId="0" borderId="0" xfId="0" applyNumberFormat="1" applyFont="1" applyFill="1" applyBorder="1"/>
    <xf numFmtId="0" fontId="6" fillId="0" borderId="2" xfId="0" applyFont="1" applyBorder="1" applyAlignment="1">
      <alignment horizontal="center"/>
    </xf>
    <xf numFmtId="44" fontId="46" fillId="2" borderId="20" xfId="0" applyNumberFormat="1" applyFont="1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top" wrapText="1"/>
    </xf>
    <xf numFmtId="0" fontId="0" fillId="7" borderId="6" xfId="0" applyFill="1" applyBorder="1" applyAlignment="1">
      <alignment wrapText="1"/>
    </xf>
    <xf numFmtId="0" fontId="0" fillId="7" borderId="6" xfId="0" applyFill="1" applyBorder="1"/>
    <xf numFmtId="166" fontId="40" fillId="7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16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47" fillId="11" borderId="26" xfId="0" applyFont="1" applyFill="1" applyBorder="1" applyAlignment="1">
      <alignment horizontal="center" vertical="center" wrapText="1"/>
    </xf>
    <xf numFmtId="0" fontId="47" fillId="11" borderId="27" xfId="0" applyFont="1" applyFill="1" applyBorder="1" applyAlignment="1">
      <alignment horizontal="center" vertical="center" wrapText="1"/>
    </xf>
    <xf numFmtId="0" fontId="47" fillId="11" borderId="28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47" fillId="11" borderId="0" xfId="0" applyFont="1" applyFill="1" applyBorder="1" applyAlignment="1">
      <alignment horizontal="center" vertical="center" wrapText="1"/>
    </xf>
    <xf numFmtId="4" fontId="38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6" fontId="17" fillId="0" borderId="0" xfId="0" applyNumberFormat="1" applyFont="1"/>
    <xf numFmtId="0" fontId="17" fillId="0" borderId="0" xfId="0" applyFont="1" applyAlignment="1">
      <alignment horizontal="right"/>
    </xf>
    <xf numFmtId="2" fontId="38" fillId="0" borderId="0" xfId="0" applyNumberFormat="1" applyFont="1" applyFill="1" applyAlignment="1">
      <alignment wrapText="1"/>
    </xf>
    <xf numFmtId="166" fontId="12" fillId="0" borderId="0" xfId="0" applyNumberFormat="1" applyFont="1" applyFill="1" applyBorder="1" applyAlignment="1">
      <alignment horizontal="right"/>
    </xf>
    <xf numFmtId="166" fontId="12" fillId="0" borderId="0" xfId="8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44" fontId="6" fillId="0" borderId="2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top"/>
    </xf>
    <xf numFmtId="44" fontId="12" fillId="0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 vertical="center" wrapText="1"/>
    </xf>
    <xf numFmtId="44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166" fontId="3" fillId="0" borderId="0" xfId="0" applyNumberFormat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6" fontId="3" fillId="0" borderId="8" xfId="0" applyNumberFormat="1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7" fontId="27" fillId="0" borderId="3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27" fillId="0" borderId="1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9" fillId="2" borderId="19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0" fontId="22" fillId="2" borderId="1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6" fillId="4" borderId="3" xfId="0" applyFont="1" applyFill="1" applyBorder="1" applyAlignment="1">
      <alignment horizontal="center" vertical="top" wrapText="1"/>
    </xf>
    <xf numFmtId="0" fontId="16" fillId="4" borderId="12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166" fontId="28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/>
    </xf>
    <xf numFmtId="49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4" fontId="27" fillId="0" borderId="3" xfId="8" applyFont="1" applyBorder="1" applyAlignment="1">
      <alignment horizontal="center"/>
    </xf>
    <xf numFmtId="44" fontId="27" fillId="0" borderId="4" xfId="8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9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4" fontId="46" fillId="0" borderId="3" xfId="8" applyFont="1" applyBorder="1" applyAlignment="1">
      <alignment horizontal="center"/>
    </xf>
    <xf numFmtId="44" fontId="46" fillId="0" borderId="4" xfId="8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left" wrapText="1"/>
    </xf>
    <xf numFmtId="0" fontId="38" fillId="0" borderId="14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0" fillId="0" borderId="3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36" xfId="0" applyFont="1" applyBorder="1" applyAlignment="1">
      <alignment horizontal="left" wrapText="1"/>
    </xf>
    <xf numFmtId="166" fontId="3" fillId="0" borderId="17" xfId="0" applyNumberFormat="1" applyFont="1" applyFill="1" applyBorder="1" applyAlignment="1">
      <alignment horizontal="left" wrapText="1"/>
    </xf>
    <xf numFmtId="166" fontId="3" fillId="0" borderId="11" xfId="0" applyNumberFormat="1" applyFont="1" applyFill="1" applyBorder="1" applyAlignment="1">
      <alignment horizontal="left" wrapText="1"/>
    </xf>
    <xf numFmtId="0" fontId="17" fillId="10" borderId="0" xfId="0" applyFont="1" applyFill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39" fillId="9" borderId="18" xfId="0" applyFont="1" applyFill="1" applyBorder="1" applyAlignment="1">
      <alignment horizontal="center" wrapText="1"/>
    </xf>
    <xf numFmtId="0" fontId="39" fillId="9" borderId="6" xfId="0" applyFont="1" applyFill="1" applyBorder="1" applyAlignment="1">
      <alignment horizontal="center" wrapText="1"/>
    </xf>
    <xf numFmtId="0" fontId="39" fillId="9" borderId="38" xfId="0" applyFont="1" applyFill="1" applyBorder="1" applyAlignment="1">
      <alignment horizontal="center" wrapText="1"/>
    </xf>
  </cellXfs>
  <cellStyles count="9">
    <cellStyle name="Millares 2" xfId="1"/>
    <cellStyle name="Millares 3" xfId="2"/>
    <cellStyle name="Millares 4" xfId="7"/>
    <cellStyle name="Moneda" xfId="8" builtinId="4"/>
    <cellStyle name="Moneda 2" xfId="3"/>
    <cellStyle name="Normal" xfId="0" builtinId="0"/>
    <cellStyle name="Normal 2" xfId="4"/>
    <cellStyle name="Normal 3" xf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0"/>
  <sheetViews>
    <sheetView topLeftCell="A323" zoomScaleNormal="100" zoomScalePageLayoutView="85" workbookViewId="0">
      <selection activeCell="B315" sqref="B315"/>
    </sheetView>
    <sheetView workbookViewId="1">
      <selection sqref="A1:G7"/>
    </sheetView>
  </sheetViews>
  <sheetFormatPr baseColWidth="10" defaultColWidth="11.42578125" defaultRowHeight="15" x14ac:dyDescent="0.25"/>
  <cols>
    <col min="1" max="1" width="8.28515625" style="19" customWidth="1"/>
    <col min="2" max="2" width="32" style="19" customWidth="1"/>
    <col min="3" max="3" width="9.7109375" style="19" customWidth="1"/>
    <col min="4" max="4" width="8.7109375" style="19" customWidth="1"/>
    <col min="5" max="5" width="11.5703125" style="19" customWidth="1"/>
    <col min="6" max="6" width="11.140625" style="19" customWidth="1"/>
    <col min="7" max="7" width="13.42578125" style="19" customWidth="1"/>
    <col min="8" max="8" width="11.42578125" style="19"/>
    <col min="9" max="9" width="11.5703125" style="19" bestFit="1" customWidth="1"/>
    <col min="10" max="10" width="11.42578125" style="19"/>
    <col min="11" max="11" width="22.28515625" style="19" customWidth="1"/>
    <col min="12" max="13" width="11.42578125" style="19"/>
    <col min="14" max="14" width="15.28515625" style="19" customWidth="1"/>
    <col min="15" max="15" width="11.5703125" style="19" bestFit="1" customWidth="1"/>
    <col min="16" max="16384" width="11.42578125" style="19"/>
  </cols>
  <sheetData>
    <row r="1" spans="1:7" x14ac:dyDescent="0.25">
      <c r="A1" s="229" t="s">
        <v>0</v>
      </c>
      <c r="B1" s="229"/>
      <c r="C1" s="229"/>
      <c r="D1" s="229"/>
      <c r="E1" s="229"/>
      <c r="F1" s="229"/>
      <c r="G1" s="229"/>
    </row>
    <row r="2" spans="1:7" x14ac:dyDescent="0.25">
      <c r="A2" s="229"/>
      <c r="B2" s="229"/>
      <c r="C2" s="229"/>
      <c r="D2" s="229"/>
      <c r="E2" s="229"/>
      <c r="F2" s="229"/>
      <c r="G2" s="229"/>
    </row>
    <row r="3" spans="1:7" x14ac:dyDescent="0.25">
      <c r="A3" s="229"/>
      <c r="B3" s="229"/>
      <c r="C3" s="229"/>
      <c r="D3" s="229"/>
      <c r="E3" s="229"/>
      <c r="F3" s="229"/>
      <c r="G3" s="229"/>
    </row>
    <row r="4" spans="1:7" x14ac:dyDescent="0.25">
      <c r="A4" s="229"/>
      <c r="B4" s="229"/>
      <c r="C4" s="229"/>
      <c r="D4" s="229"/>
      <c r="E4" s="229"/>
      <c r="F4" s="229"/>
      <c r="G4" s="229"/>
    </row>
    <row r="5" spans="1:7" x14ac:dyDescent="0.25">
      <c r="A5" s="229"/>
      <c r="B5" s="229"/>
      <c r="C5" s="229"/>
      <c r="D5" s="229"/>
      <c r="E5" s="229"/>
      <c r="F5" s="229"/>
      <c r="G5" s="229"/>
    </row>
    <row r="6" spans="1:7" x14ac:dyDescent="0.25">
      <c r="A6" s="229"/>
      <c r="B6" s="229"/>
      <c r="C6" s="229"/>
      <c r="D6" s="229"/>
      <c r="E6" s="229"/>
      <c r="F6" s="229"/>
      <c r="G6" s="229"/>
    </row>
    <row r="7" spans="1:7" x14ac:dyDescent="0.25">
      <c r="A7" s="229"/>
      <c r="B7" s="229"/>
      <c r="C7" s="229"/>
      <c r="D7" s="229"/>
      <c r="E7" s="229"/>
      <c r="F7" s="229"/>
      <c r="G7" s="229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30" t="s">
        <v>1</v>
      </c>
      <c r="B10" s="230"/>
      <c r="C10" s="2" t="s">
        <v>2</v>
      </c>
      <c r="D10" s="2"/>
      <c r="E10" s="2" t="s">
        <v>3</v>
      </c>
      <c r="F10" s="2" t="s">
        <v>4</v>
      </c>
      <c r="G10" s="2"/>
    </row>
    <row r="11" spans="1:7" x14ac:dyDescent="0.25">
      <c r="A11" s="128"/>
      <c r="B11" s="128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 t="s">
        <v>5</v>
      </c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31" t="s">
        <v>67</v>
      </c>
      <c r="B16" s="231"/>
      <c r="C16" s="231"/>
      <c r="D16" s="231"/>
      <c r="E16" s="231"/>
      <c r="F16" s="231"/>
      <c r="G16" s="231"/>
    </row>
    <row r="17" spans="1:7" x14ac:dyDescent="0.25">
      <c r="A17" s="231"/>
      <c r="B17" s="231"/>
      <c r="C17" s="231"/>
      <c r="D17" s="231"/>
      <c r="E17" s="231"/>
      <c r="F17" s="231"/>
      <c r="G17" s="231"/>
    </row>
    <row r="18" spans="1:7" x14ac:dyDescent="0.25">
      <c r="A18" s="231"/>
      <c r="B18" s="231"/>
      <c r="C18" s="231"/>
      <c r="D18" s="231"/>
      <c r="E18" s="231"/>
      <c r="F18" s="231"/>
      <c r="G18" s="231"/>
    </row>
    <row r="19" spans="1:7" x14ac:dyDescent="0.25">
      <c r="A19" s="231"/>
      <c r="B19" s="231"/>
      <c r="C19" s="231"/>
      <c r="D19" s="231"/>
      <c r="E19" s="231"/>
      <c r="F19" s="231"/>
      <c r="G19" s="231"/>
    </row>
    <row r="20" spans="1:7" x14ac:dyDescent="0.25">
      <c r="A20" s="231"/>
      <c r="B20" s="231"/>
      <c r="C20" s="231"/>
      <c r="D20" s="231"/>
      <c r="E20" s="231"/>
      <c r="F20" s="231"/>
      <c r="G20" s="231"/>
    </row>
    <row r="21" spans="1:7" x14ac:dyDescent="0.25">
      <c r="A21" s="231"/>
      <c r="B21" s="231"/>
      <c r="C21" s="231"/>
      <c r="D21" s="231"/>
      <c r="E21" s="231"/>
      <c r="F21" s="231"/>
      <c r="G21" s="231"/>
    </row>
    <row r="22" spans="1:7" x14ac:dyDescent="0.25">
      <c r="A22" s="231"/>
      <c r="B22" s="231"/>
      <c r="C22" s="231"/>
      <c r="D22" s="231"/>
      <c r="E22" s="231"/>
      <c r="F22" s="231"/>
      <c r="G22" s="231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 t="s">
        <v>6</v>
      </c>
      <c r="B25" s="2"/>
      <c r="C25" s="2"/>
      <c r="D25" s="232" t="e">
        <f>E119</f>
        <v>#REF!</v>
      </c>
      <c r="E25" s="233"/>
      <c r="F25" s="233"/>
      <c r="G25" s="2"/>
    </row>
    <row r="26" spans="1:7" x14ac:dyDescent="0.25">
      <c r="A26" s="2"/>
      <c r="B26" s="2"/>
      <c r="C26" s="2"/>
      <c r="D26" s="233"/>
      <c r="E26" s="233"/>
      <c r="F26" s="233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 t="s">
        <v>7</v>
      </c>
      <c r="B28" s="2"/>
      <c r="C28" s="2"/>
      <c r="D28" s="2"/>
      <c r="E28" s="234"/>
      <c r="F28" s="234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 t="s">
        <v>8</v>
      </c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35" t="s">
        <v>44</v>
      </c>
      <c r="B33" s="235"/>
      <c r="C33" s="235"/>
      <c r="D33" s="235"/>
      <c r="E33" s="235"/>
      <c r="F33" s="235"/>
      <c r="G33" s="235"/>
    </row>
    <row r="34" spans="1:7" x14ac:dyDescent="0.25">
      <c r="A34" s="235"/>
      <c r="B34" s="235"/>
      <c r="C34" s="235"/>
      <c r="D34" s="235"/>
      <c r="E34" s="235"/>
      <c r="F34" s="235"/>
      <c r="G34" s="235"/>
    </row>
    <row r="35" spans="1:7" x14ac:dyDescent="0.25">
      <c r="A35" s="235"/>
      <c r="B35" s="235"/>
      <c r="C35" s="235"/>
      <c r="D35" s="235"/>
      <c r="E35" s="235"/>
      <c r="F35" s="235"/>
      <c r="G35" s="235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40" t="s">
        <v>9</v>
      </c>
      <c r="B44" s="240"/>
      <c r="C44" s="240"/>
      <c r="D44" s="240"/>
      <c r="E44" s="240"/>
      <c r="F44" s="240"/>
      <c r="G44" s="240"/>
    </row>
    <row r="45" spans="1:7" x14ac:dyDescent="0.25">
      <c r="A45" s="241" t="s">
        <v>66</v>
      </c>
      <c r="B45" s="241"/>
      <c r="C45" s="241"/>
      <c r="D45" s="241"/>
      <c r="E45" s="241"/>
      <c r="F45" s="241"/>
      <c r="G45" s="241"/>
    </row>
    <row r="46" spans="1:7" x14ac:dyDescent="0.25">
      <c r="A46" s="242"/>
      <c r="B46" s="242"/>
      <c r="C46" s="242"/>
      <c r="D46" s="242"/>
      <c r="E46" s="242"/>
      <c r="F46" s="242"/>
      <c r="G46" s="242"/>
    </row>
    <row r="47" spans="1:7" x14ac:dyDescent="0.25">
      <c r="A47" s="129"/>
      <c r="B47" s="129"/>
      <c r="C47" s="129"/>
      <c r="D47" s="129"/>
      <c r="E47" s="129"/>
      <c r="F47" s="129"/>
      <c r="G47" s="129"/>
    </row>
    <row r="48" spans="1:7" x14ac:dyDescent="0.25">
      <c r="A48" s="129"/>
      <c r="B48" s="129"/>
      <c r="C48" s="129"/>
      <c r="D48" s="129"/>
      <c r="E48" s="129"/>
      <c r="F48" s="129"/>
      <c r="G48" s="129"/>
    </row>
    <row r="49" spans="1:7" x14ac:dyDescent="0.25">
      <c r="A49" s="243" t="s">
        <v>10</v>
      </c>
      <c r="B49" s="243"/>
      <c r="C49" s="243"/>
      <c r="D49" s="243"/>
      <c r="E49" s="243"/>
      <c r="F49" s="243"/>
      <c r="G49" s="243"/>
    </row>
    <row r="50" spans="1:7" x14ac:dyDescent="0.25">
      <c r="A50" s="243"/>
      <c r="B50" s="243"/>
      <c r="C50" s="243"/>
      <c r="D50" s="243"/>
      <c r="E50" s="243"/>
      <c r="F50" s="243"/>
      <c r="G50" s="243"/>
    </row>
    <row r="51" spans="1:7" x14ac:dyDescent="0.25">
      <c r="A51" s="243"/>
      <c r="B51" s="243"/>
      <c r="C51" s="243"/>
      <c r="D51" s="243"/>
      <c r="E51" s="243"/>
      <c r="F51" s="243"/>
      <c r="G51" s="243"/>
    </row>
    <row r="52" spans="1:7" x14ac:dyDescent="0.25">
      <c r="A52" s="243"/>
      <c r="B52" s="243"/>
      <c r="C52" s="243"/>
      <c r="D52" s="243"/>
      <c r="E52" s="243"/>
      <c r="F52" s="243"/>
      <c r="G52" s="243"/>
    </row>
    <row r="53" spans="1:7" x14ac:dyDescent="0.25">
      <c r="A53" s="243"/>
      <c r="B53" s="243"/>
      <c r="C53" s="243"/>
      <c r="D53" s="243"/>
      <c r="E53" s="243"/>
      <c r="F53" s="243"/>
      <c r="G53" s="243"/>
    </row>
    <row r="54" spans="1:7" x14ac:dyDescent="0.25">
      <c r="A54" s="243"/>
      <c r="B54" s="243"/>
      <c r="C54" s="243"/>
      <c r="D54" s="243"/>
      <c r="E54" s="243"/>
      <c r="F54" s="243"/>
      <c r="G54" s="243"/>
    </row>
    <row r="55" spans="1:7" x14ac:dyDescent="0.25">
      <c r="A55" s="243"/>
      <c r="B55" s="243"/>
      <c r="C55" s="243"/>
      <c r="D55" s="243"/>
      <c r="E55" s="243"/>
      <c r="F55" s="243"/>
      <c r="G55" s="243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30" t="s">
        <v>1</v>
      </c>
      <c r="B57" s="230"/>
      <c r="C57" s="2" t="s">
        <v>2</v>
      </c>
      <c r="D57" s="2"/>
      <c r="E57" s="2" t="s">
        <v>3</v>
      </c>
      <c r="F57" s="2" t="s">
        <v>4</v>
      </c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 t="s">
        <v>5</v>
      </c>
      <c r="B59" s="2"/>
      <c r="C59" s="2"/>
      <c r="D59" s="2"/>
      <c r="E59" s="2"/>
      <c r="F59" s="2"/>
      <c r="G59" s="2"/>
    </row>
    <row r="60" spans="1:7" x14ac:dyDescent="0.25">
      <c r="A60" s="231" t="str">
        <f>A16</f>
        <v>“READECUACION DE INMUEBLES PARA ALBERGAR COMERCIANTES”</v>
      </c>
      <c r="B60" s="231"/>
      <c r="C60" s="231"/>
      <c r="D60" s="231"/>
      <c r="E60" s="231"/>
      <c r="F60" s="231"/>
      <c r="G60" s="231"/>
    </row>
    <row r="61" spans="1:7" x14ac:dyDescent="0.25">
      <c r="A61" s="231"/>
      <c r="B61" s="231"/>
      <c r="C61" s="231"/>
      <c r="D61" s="231"/>
      <c r="E61" s="231"/>
      <c r="F61" s="231"/>
      <c r="G61" s="231"/>
    </row>
    <row r="62" spans="1:7" x14ac:dyDescent="0.25">
      <c r="A62" s="231"/>
      <c r="B62" s="231"/>
      <c r="C62" s="231"/>
      <c r="D62" s="231"/>
      <c r="E62" s="231"/>
      <c r="F62" s="231"/>
      <c r="G62" s="231"/>
    </row>
    <row r="63" spans="1:7" x14ac:dyDescent="0.25">
      <c r="A63" s="231"/>
      <c r="B63" s="231"/>
      <c r="C63" s="231"/>
      <c r="D63" s="231"/>
      <c r="E63" s="231"/>
      <c r="F63" s="231"/>
      <c r="G63" s="231"/>
    </row>
    <row r="64" spans="1:7" x14ac:dyDescent="0.25">
      <c r="A64" s="231"/>
      <c r="B64" s="231"/>
      <c r="C64" s="231"/>
      <c r="D64" s="231"/>
      <c r="E64" s="231"/>
      <c r="F64" s="231"/>
      <c r="G64" s="231"/>
    </row>
    <row r="65" spans="1:7" x14ac:dyDescent="0.25">
      <c r="A65" s="231"/>
      <c r="B65" s="231"/>
      <c r="C65" s="231"/>
      <c r="D65" s="231"/>
      <c r="E65" s="231"/>
      <c r="F65" s="231"/>
      <c r="G65" s="231"/>
    </row>
    <row r="66" spans="1:7" x14ac:dyDescent="0.25">
      <c r="A66" s="231"/>
      <c r="B66" s="231"/>
      <c r="C66" s="231"/>
      <c r="D66" s="231"/>
      <c r="E66" s="231"/>
      <c r="F66" s="231"/>
      <c r="G66" s="231"/>
    </row>
    <row r="67" spans="1:7" x14ac:dyDescent="0.25">
      <c r="A67" s="2" t="s">
        <v>11</v>
      </c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34"/>
      <c r="F68" s="234"/>
      <c r="G68" s="2"/>
    </row>
    <row r="69" spans="1:7" x14ac:dyDescent="0.25">
      <c r="A69" s="2" t="s">
        <v>12</v>
      </c>
      <c r="B69" s="2"/>
      <c r="C69" s="2"/>
      <c r="D69" s="2"/>
      <c r="E69" s="2"/>
      <c r="F69" s="2"/>
      <c r="G69" s="2"/>
    </row>
    <row r="70" spans="1:7" ht="18" x14ac:dyDescent="0.25">
      <c r="A70" s="236" t="str">
        <f>A33</f>
        <v>ARQ. KARLA LISSETTE BARRERA ALVARADO</v>
      </c>
      <c r="B70" s="236"/>
      <c r="C70" s="236"/>
      <c r="D70" s="236"/>
      <c r="E70" s="236"/>
      <c r="F70" s="236"/>
      <c r="G70" s="236"/>
    </row>
    <row r="71" spans="1:7" x14ac:dyDescent="0.25">
      <c r="A71" s="2"/>
      <c r="B71" s="2"/>
      <c r="C71" s="2"/>
      <c r="D71" s="2"/>
      <c r="E71" s="234"/>
      <c r="F71" s="234"/>
      <c r="G71" s="2"/>
    </row>
    <row r="72" spans="1:7" x14ac:dyDescent="0.25">
      <c r="A72" s="2" t="s">
        <v>13</v>
      </c>
      <c r="B72" s="2"/>
      <c r="C72" s="2"/>
      <c r="D72" s="2" t="s">
        <v>14</v>
      </c>
      <c r="E72" s="4" t="str">
        <f>A45</f>
        <v>NOVIEMBRE 2012</v>
      </c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 t="s">
        <v>15</v>
      </c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5" t="s">
        <v>16</v>
      </c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  <row r="81" spans="1:7" x14ac:dyDescent="0.25">
      <c r="A81" s="5"/>
      <c r="B81" s="5"/>
      <c r="C81" s="5"/>
      <c r="D81" s="5"/>
      <c r="E81" s="5"/>
      <c r="F81" s="5"/>
      <c r="G81" s="5"/>
    </row>
    <row r="82" spans="1:7" x14ac:dyDescent="0.25">
      <c r="A82" s="5"/>
      <c r="B82" s="5"/>
      <c r="C82" s="5"/>
      <c r="D82" s="5"/>
      <c r="E82" s="5"/>
      <c r="F82" s="5"/>
      <c r="G82" s="5"/>
    </row>
    <row r="83" spans="1:7" x14ac:dyDescent="0.25">
      <c r="A83" s="237"/>
      <c r="B83" s="237"/>
      <c r="C83" s="237"/>
      <c r="D83" s="2"/>
      <c r="E83" s="237"/>
      <c r="F83" s="238"/>
      <c r="G83" s="238"/>
    </row>
    <row r="84" spans="1:7" x14ac:dyDescent="0.25">
      <c r="A84" s="239" t="s">
        <v>41</v>
      </c>
      <c r="B84" s="239"/>
      <c r="C84" s="239"/>
      <c r="D84" s="2"/>
      <c r="E84" s="239" t="s">
        <v>42</v>
      </c>
      <c r="F84" s="239"/>
      <c r="G84" s="239"/>
    </row>
    <row r="85" spans="1:7" x14ac:dyDescent="0.25">
      <c r="A85" s="240" t="s">
        <v>17</v>
      </c>
      <c r="B85" s="240"/>
      <c r="C85" s="240"/>
      <c r="D85" s="2"/>
      <c r="E85" s="240" t="s">
        <v>18</v>
      </c>
      <c r="F85" s="240"/>
      <c r="G85" s="240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6"/>
      <c r="B90" s="6"/>
      <c r="C90" s="7"/>
      <c r="D90" s="7"/>
      <c r="E90" s="7"/>
      <c r="F90" s="6"/>
      <c r="G90" s="6"/>
    </row>
    <row r="91" spans="1:7" x14ac:dyDescent="0.25">
      <c r="A91" s="6"/>
      <c r="B91" s="6"/>
      <c r="C91" s="239" t="s">
        <v>43</v>
      </c>
      <c r="D91" s="239"/>
      <c r="E91" s="239"/>
      <c r="F91" s="6"/>
      <c r="G91" s="6"/>
    </row>
    <row r="92" spans="1:7" x14ac:dyDescent="0.25">
      <c r="A92" s="247" t="s">
        <v>208</v>
      </c>
      <c r="B92" s="247"/>
      <c r="C92" s="247"/>
      <c r="D92" s="247"/>
      <c r="E92" s="247"/>
      <c r="F92" s="247"/>
      <c r="G92" s="247"/>
    </row>
    <row r="96" spans="1:7" ht="18.75" customHeight="1" x14ac:dyDescent="0.25"/>
    <row r="97" spans="1:11" x14ac:dyDescent="0.25">
      <c r="A97" s="248" t="s">
        <v>19</v>
      </c>
      <c r="B97" s="248"/>
      <c r="C97" s="248"/>
      <c r="D97" s="248"/>
      <c r="E97" s="248"/>
      <c r="F97" s="248"/>
      <c r="G97" s="248"/>
    </row>
    <row r="98" spans="1:11" x14ac:dyDescent="0.25">
      <c r="A98" s="248"/>
      <c r="B98" s="248"/>
      <c r="C98" s="248"/>
      <c r="D98" s="248"/>
      <c r="E98" s="248"/>
      <c r="F98" s="248"/>
      <c r="G98" s="248"/>
    </row>
    <row r="99" spans="1:11" ht="45.75" customHeight="1" x14ac:dyDescent="0.25">
      <c r="A99" s="248"/>
      <c r="B99" s="248"/>
      <c r="C99" s="248"/>
      <c r="D99" s="248"/>
      <c r="E99" s="248"/>
      <c r="F99" s="248"/>
      <c r="G99" s="248"/>
    </row>
    <row r="103" spans="1:11" x14ac:dyDescent="0.25">
      <c r="B103" s="249"/>
      <c r="C103" s="249"/>
    </row>
    <row r="104" spans="1:11" x14ac:dyDescent="0.25">
      <c r="B104" s="244" t="s">
        <v>64</v>
      </c>
      <c r="C104" s="244"/>
      <c r="D104" s="29"/>
      <c r="E104" s="29" t="s">
        <v>34</v>
      </c>
    </row>
    <row r="105" spans="1:11" x14ac:dyDescent="0.25">
      <c r="A105" s="30">
        <v>1</v>
      </c>
      <c r="B105" s="245" t="str">
        <f t="shared" ref="B105:B115" si="0">A158</f>
        <v>OBRAS DE TERRACERIA</v>
      </c>
      <c r="C105" s="245"/>
      <c r="E105" s="246">
        <f>G158</f>
        <v>3160.71</v>
      </c>
      <c r="F105" s="246"/>
    </row>
    <row r="106" spans="1:11" x14ac:dyDescent="0.25">
      <c r="A106" s="30">
        <v>2</v>
      </c>
      <c r="B106" s="245" t="str">
        <f t="shared" si="0"/>
        <v>ARRENDAMIENTO DE INMUEBLES</v>
      </c>
      <c r="C106" s="245"/>
      <c r="E106" s="246">
        <f>G159</f>
        <v>25675.83</v>
      </c>
      <c r="F106" s="246"/>
    </row>
    <row r="107" spans="1:11" x14ac:dyDescent="0.25">
      <c r="A107" s="30">
        <v>3</v>
      </c>
      <c r="B107" s="245" t="str">
        <f t="shared" si="0"/>
        <v>IMPRIMACION</v>
      </c>
      <c r="C107" s="245"/>
      <c r="D107" s="1"/>
      <c r="E107" s="246">
        <f>G160</f>
        <v>4665</v>
      </c>
      <c r="F107" s="246"/>
      <c r="G107" s="8"/>
    </row>
    <row r="108" spans="1:11" ht="29.25" customHeight="1" x14ac:dyDescent="0.25">
      <c r="A108" s="30">
        <v>4</v>
      </c>
      <c r="B108" s="245" t="str">
        <f t="shared" si="0"/>
        <v>SUMINISTRO E INSTALACION DE NAVES DESMONTABLES</v>
      </c>
      <c r="C108" s="245"/>
      <c r="D108" s="1"/>
      <c r="E108" s="246">
        <f>C161</f>
        <v>124000</v>
      </c>
      <c r="F108" s="246"/>
      <c r="G108" s="8"/>
    </row>
    <row r="109" spans="1:11" ht="24.75" customHeight="1" x14ac:dyDescent="0.25">
      <c r="A109" s="30">
        <v>5</v>
      </c>
      <c r="B109" s="250" t="str">
        <f t="shared" si="0"/>
        <v>INSTALACIONES ELECTRICAS</v>
      </c>
      <c r="C109" s="250"/>
      <c r="D109" s="9"/>
      <c r="E109" s="246">
        <f>G162</f>
        <v>20000</v>
      </c>
      <c r="F109" s="246"/>
      <c r="G109" s="8"/>
    </row>
    <row r="110" spans="1:11" x14ac:dyDescent="0.25">
      <c r="A110" s="30">
        <v>6</v>
      </c>
      <c r="B110" s="245" t="str">
        <f t="shared" si="0"/>
        <v>INSTALACIONES HIDRAULICAS</v>
      </c>
      <c r="C110" s="245"/>
      <c r="D110" s="10"/>
      <c r="E110" s="246">
        <f>G163</f>
        <v>6000</v>
      </c>
      <c r="F110" s="246"/>
      <c r="G110" s="131"/>
    </row>
    <row r="111" spans="1:11" x14ac:dyDescent="0.25">
      <c r="A111" s="30">
        <v>7</v>
      </c>
      <c r="B111" s="245" t="str">
        <f t="shared" si="0"/>
        <v xml:space="preserve">MATERIALES Y HERRAMIENTAS </v>
      </c>
      <c r="C111" s="245"/>
      <c r="D111" s="10"/>
      <c r="E111" s="246" t="e">
        <f>G164</f>
        <v>#REF!</v>
      </c>
      <c r="F111" s="246"/>
      <c r="G111" s="131"/>
      <c r="K111" s="89"/>
    </row>
    <row r="112" spans="1:11" x14ac:dyDescent="0.25">
      <c r="A112" s="30">
        <v>8</v>
      </c>
      <c r="B112" s="245" t="str">
        <f t="shared" si="0"/>
        <v>EQUIPO y HERRAMIENTAS (compra y alquiler)</v>
      </c>
      <c r="C112" s="245"/>
      <c r="D112" s="10"/>
      <c r="E112" s="246" t="e">
        <f>C165</f>
        <v>#REF!</v>
      </c>
      <c r="F112" s="246"/>
      <c r="G112" s="131"/>
    </row>
    <row r="113" spans="1:7" x14ac:dyDescent="0.25">
      <c r="A113" s="30">
        <v>9</v>
      </c>
      <c r="B113" s="245" t="str">
        <f t="shared" si="0"/>
        <v>MANO DE OBRA EN OBRAS DE PROTECCION</v>
      </c>
      <c r="C113" s="245"/>
      <c r="D113" s="10"/>
      <c r="E113" s="246">
        <f>C166</f>
        <v>29532.04</v>
      </c>
      <c r="F113" s="246"/>
      <c r="G113" s="131"/>
    </row>
    <row r="114" spans="1:7" x14ac:dyDescent="0.25">
      <c r="A114" s="30">
        <v>10</v>
      </c>
      <c r="B114" s="245" t="str">
        <f t="shared" si="0"/>
        <v>CONSTRUCCION DE SERVICIOS SANITARIOS</v>
      </c>
      <c r="C114" s="245"/>
      <c r="D114" s="10"/>
      <c r="E114" s="246">
        <f>C167</f>
        <v>5500</v>
      </c>
      <c r="F114" s="246"/>
      <c r="G114" s="131"/>
    </row>
    <row r="115" spans="1:7" x14ac:dyDescent="0.25">
      <c r="A115" s="30">
        <v>11</v>
      </c>
      <c r="B115" s="245" t="str">
        <f t="shared" si="0"/>
        <v>CONTROL DE CALIDAD</v>
      </c>
      <c r="C115" s="245"/>
      <c r="D115" s="10"/>
      <c r="E115" s="246">
        <f>C168</f>
        <v>3562.5</v>
      </c>
      <c r="F115" s="246"/>
      <c r="G115" s="131"/>
    </row>
    <row r="116" spans="1:7" x14ac:dyDescent="0.25">
      <c r="A116" s="30">
        <v>12</v>
      </c>
      <c r="B116" s="245" t="str">
        <f>A169</f>
        <v>CONTRATACION TECNICOS</v>
      </c>
      <c r="C116" s="245"/>
      <c r="D116" s="10"/>
      <c r="E116" s="246">
        <f>C169</f>
        <v>4100</v>
      </c>
      <c r="F116" s="246"/>
      <c r="G116" s="131"/>
    </row>
    <row r="117" spans="1:7" x14ac:dyDescent="0.25">
      <c r="A117" s="30">
        <v>13</v>
      </c>
      <c r="B117" s="245" t="str">
        <f>A170</f>
        <v>TOPOGRAFIA</v>
      </c>
      <c r="C117" s="245"/>
      <c r="D117" s="10"/>
      <c r="E117" s="246">
        <f>G170</f>
        <v>1354</v>
      </c>
      <c r="F117" s="246"/>
      <c r="G117" s="131"/>
    </row>
    <row r="118" spans="1:7" x14ac:dyDescent="0.25">
      <c r="A118" s="30">
        <v>14</v>
      </c>
      <c r="B118" s="251" t="str">
        <f>A171</f>
        <v>IMPREVISTOS</v>
      </c>
      <c r="C118" s="251"/>
      <c r="D118" s="115"/>
      <c r="E118" s="252" t="e">
        <f>G171</f>
        <v>#REF!</v>
      </c>
      <c r="F118" s="252"/>
      <c r="G118" s="131"/>
    </row>
    <row r="119" spans="1:7" ht="42" customHeight="1" x14ac:dyDescent="0.25">
      <c r="A119" s="1"/>
      <c r="B119" s="253" t="str">
        <f>A172</f>
        <v>TOTAL ESTIMADO</v>
      </c>
      <c r="C119" s="253"/>
      <c r="D119" s="253"/>
      <c r="E119" s="254" t="e">
        <f>SUM(E105:E118)</f>
        <v>#REF!</v>
      </c>
      <c r="F119" s="254"/>
      <c r="G119" s="1"/>
    </row>
    <row r="120" spans="1:7" x14ac:dyDescent="0.25">
      <c r="A120" s="1"/>
      <c r="B120" s="262"/>
      <c r="C120" s="262"/>
      <c r="D120" s="262"/>
      <c r="E120" s="263"/>
      <c r="F120" s="263"/>
      <c r="G120" s="1"/>
    </row>
    <row r="121" spans="1:7" x14ac:dyDescent="0.25">
      <c r="A121" s="1"/>
      <c r="B121" s="262"/>
      <c r="C121" s="262"/>
      <c r="D121" s="262"/>
      <c r="E121" s="263"/>
      <c r="F121" s="263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264" t="s">
        <v>22</v>
      </c>
      <c r="B140" s="264"/>
      <c r="C140" s="264"/>
      <c r="D140" s="264"/>
      <c r="E140" s="264"/>
      <c r="F140" s="264"/>
      <c r="G140" s="264"/>
    </row>
    <row r="141" spans="1:7" x14ac:dyDescent="0.25">
      <c r="A141" s="264"/>
      <c r="B141" s="264"/>
      <c r="C141" s="264"/>
      <c r="D141" s="264"/>
      <c r="E141" s="264"/>
      <c r="F141" s="264"/>
      <c r="G141" s="264"/>
    </row>
    <row r="142" spans="1:7" ht="44.25" customHeight="1" x14ac:dyDescent="0.25">
      <c r="A142" s="264"/>
      <c r="B142" s="264"/>
      <c r="C142" s="264"/>
      <c r="D142" s="264"/>
      <c r="E142" s="264"/>
      <c r="F142" s="264"/>
      <c r="G142" s="264"/>
    </row>
    <row r="143" spans="1:7" x14ac:dyDescent="0.25">
      <c r="A143" s="265" t="s">
        <v>23</v>
      </c>
      <c r="B143" s="265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266" t="s">
        <v>24</v>
      </c>
      <c r="B145" s="266"/>
      <c r="C145" s="266"/>
      <c r="D145" s="1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266" t="s">
        <v>25</v>
      </c>
      <c r="B147" s="266"/>
      <c r="C147" s="266"/>
      <c r="D147" s="1"/>
      <c r="E147" s="1"/>
      <c r="F147" s="1"/>
      <c r="G147" s="1"/>
    </row>
    <row r="148" spans="1:7" x14ac:dyDescent="0.25">
      <c r="A148" s="255" t="str">
        <f>A60</f>
        <v>“READECUACION DE INMUEBLES PARA ALBERGAR COMERCIANTES”</v>
      </c>
      <c r="B148" s="255"/>
      <c r="C148" s="255"/>
      <c r="D148" s="255"/>
      <c r="E148" s="255"/>
      <c r="F148" s="255"/>
      <c r="G148" s="255"/>
    </row>
    <row r="149" spans="1:7" x14ac:dyDescent="0.25">
      <c r="A149" s="255"/>
      <c r="B149" s="255"/>
      <c r="C149" s="255"/>
      <c r="D149" s="255"/>
      <c r="E149" s="255"/>
      <c r="F149" s="255"/>
      <c r="G149" s="255"/>
    </row>
    <row r="150" spans="1:7" x14ac:dyDescent="0.25">
      <c r="A150" s="12" t="s">
        <v>26</v>
      </c>
      <c r="B150" s="13"/>
      <c r="C150" s="1"/>
      <c r="D150" s="1"/>
      <c r="E150" s="1"/>
      <c r="F150" s="1"/>
      <c r="G150" s="1"/>
    </row>
    <row r="151" spans="1:7" x14ac:dyDescent="0.25">
      <c r="A151" s="1"/>
      <c r="B151" s="1"/>
      <c r="C151" s="256" t="str">
        <f>A148</f>
        <v>“READECUACION DE INMUEBLES PARA ALBERGAR COMERCIANTES”</v>
      </c>
      <c r="D151" s="257"/>
      <c r="E151" s="257"/>
      <c r="F151" s="257"/>
      <c r="G151" s="257"/>
    </row>
    <row r="152" spans="1:7" x14ac:dyDescent="0.25">
      <c r="A152" s="259" t="s">
        <v>27</v>
      </c>
      <c r="B152" s="259"/>
      <c r="C152" s="258"/>
      <c r="D152" s="258"/>
      <c r="E152" s="258"/>
      <c r="F152" s="258"/>
      <c r="G152" s="258"/>
    </row>
    <row r="153" spans="1:7" x14ac:dyDescent="0.25">
      <c r="A153" s="1"/>
      <c r="B153" s="1"/>
      <c r="C153" s="260"/>
      <c r="D153" s="260"/>
      <c r="E153" s="260"/>
      <c r="F153" s="260"/>
      <c r="G153" s="260"/>
    </row>
    <row r="154" spans="1:7" x14ac:dyDescent="0.25">
      <c r="A154" s="259" t="s">
        <v>28</v>
      </c>
      <c r="B154" s="259"/>
      <c r="C154" s="132" t="s">
        <v>2</v>
      </c>
      <c r="D154" s="261" t="s">
        <v>4</v>
      </c>
      <c r="E154" s="261"/>
      <c r="F154" s="14"/>
      <c r="G154" s="14"/>
    </row>
    <row r="155" spans="1:7" x14ac:dyDescent="0.25">
      <c r="A155" s="1"/>
      <c r="B155" s="271" t="s">
        <v>29</v>
      </c>
      <c r="C155" s="271"/>
      <c r="D155" s="272" t="s">
        <v>30</v>
      </c>
      <c r="E155" s="272"/>
      <c r="F155" s="15" t="s">
        <v>31</v>
      </c>
      <c r="G155" s="15" t="s">
        <v>32</v>
      </c>
    </row>
    <row r="156" spans="1:7" x14ac:dyDescent="0.25">
      <c r="A156" s="265" t="s">
        <v>33</v>
      </c>
      <c r="B156" s="265"/>
      <c r="C156" s="265"/>
      <c r="D156" s="265"/>
      <c r="E156" s="265"/>
      <c r="F156" s="1"/>
      <c r="G156" s="1"/>
    </row>
    <row r="157" spans="1:7" x14ac:dyDescent="0.25">
      <c r="A157" s="267" t="s">
        <v>64</v>
      </c>
      <c r="B157" s="268"/>
      <c r="C157" s="267" t="s">
        <v>34</v>
      </c>
      <c r="D157" s="268"/>
      <c r="E157" s="267" t="s">
        <v>35</v>
      </c>
      <c r="F157" s="268"/>
      <c r="G157" s="16" t="s">
        <v>36</v>
      </c>
    </row>
    <row r="158" spans="1:7" ht="15.75" x14ac:dyDescent="0.25">
      <c r="A158" s="267" t="str">
        <f>B367</f>
        <v>OBRAS DE TERRACERIA</v>
      </c>
      <c r="B158" s="268"/>
      <c r="C158" s="269">
        <f>G367</f>
        <v>3160.71</v>
      </c>
      <c r="D158" s="270"/>
      <c r="E158" s="267"/>
      <c r="F158" s="268"/>
      <c r="G158" s="17">
        <f t="shared" ref="G158:G171" si="1">C158</f>
        <v>3160.71</v>
      </c>
    </row>
    <row r="159" spans="1:7" ht="15.75" x14ac:dyDescent="0.25">
      <c r="A159" s="267" t="str">
        <f>B372</f>
        <v>ARRENDAMIENTO DE INMUEBLES</v>
      </c>
      <c r="B159" s="268"/>
      <c r="C159" s="269">
        <f>G372</f>
        <v>25675.83</v>
      </c>
      <c r="D159" s="270"/>
      <c r="E159" s="267"/>
      <c r="F159" s="268"/>
      <c r="G159" s="17">
        <f t="shared" si="1"/>
        <v>25675.83</v>
      </c>
    </row>
    <row r="160" spans="1:7" ht="15.75" x14ac:dyDescent="0.25">
      <c r="A160" s="267" t="str">
        <f>B375</f>
        <v>IMPRIMACION</v>
      </c>
      <c r="B160" s="268"/>
      <c r="C160" s="269">
        <f>G375</f>
        <v>4665</v>
      </c>
      <c r="D160" s="270"/>
      <c r="E160" s="267"/>
      <c r="F160" s="268"/>
      <c r="G160" s="17">
        <f t="shared" si="1"/>
        <v>4665</v>
      </c>
    </row>
    <row r="161" spans="1:7" ht="15.75" x14ac:dyDescent="0.25">
      <c r="A161" s="275" t="str">
        <f>B399</f>
        <v>SUMINISTRO E INSTALACION DE NAVES DESMONTABLES</v>
      </c>
      <c r="B161" s="276"/>
      <c r="C161" s="269">
        <f>G399</f>
        <v>124000</v>
      </c>
      <c r="D161" s="270"/>
      <c r="E161" s="267"/>
      <c r="F161" s="268"/>
      <c r="G161" s="17">
        <f t="shared" si="1"/>
        <v>124000</v>
      </c>
    </row>
    <row r="162" spans="1:7" ht="18" customHeight="1" x14ac:dyDescent="0.25">
      <c r="A162" s="273" t="str">
        <f>B402</f>
        <v>INSTALACIONES ELECTRICAS</v>
      </c>
      <c r="B162" s="274"/>
      <c r="C162" s="269">
        <f>G402</f>
        <v>20000</v>
      </c>
      <c r="D162" s="270"/>
      <c r="E162" s="267"/>
      <c r="F162" s="268"/>
      <c r="G162" s="17">
        <f t="shared" si="1"/>
        <v>20000</v>
      </c>
    </row>
    <row r="163" spans="1:7" ht="18" customHeight="1" x14ac:dyDescent="0.25">
      <c r="A163" s="273" t="str">
        <f>B405</f>
        <v>INSTALACIONES HIDRAULICAS</v>
      </c>
      <c r="B163" s="274"/>
      <c r="C163" s="269">
        <f>G405</f>
        <v>6000</v>
      </c>
      <c r="D163" s="270"/>
      <c r="E163" s="267"/>
      <c r="F163" s="268"/>
      <c r="G163" s="17">
        <f>C163</f>
        <v>6000</v>
      </c>
    </row>
    <row r="164" spans="1:7" ht="15.75" x14ac:dyDescent="0.25">
      <c r="A164" s="267" t="str">
        <f>B408</f>
        <v xml:space="preserve">MATERIALES Y HERRAMIENTAS </v>
      </c>
      <c r="B164" s="268"/>
      <c r="C164" s="269" t="e">
        <f>G408</f>
        <v>#REF!</v>
      </c>
      <c r="D164" s="270"/>
      <c r="E164" s="267"/>
      <c r="F164" s="268"/>
      <c r="G164" s="17" t="e">
        <f t="shared" si="1"/>
        <v>#REF!</v>
      </c>
    </row>
    <row r="165" spans="1:7" ht="15" customHeight="1" x14ac:dyDescent="0.25">
      <c r="A165" s="267" t="str">
        <f>B498</f>
        <v>EQUIPO y HERRAMIENTAS (compra y alquiler)</v>
      </c>
      <c r="B165" s="268"/>
      <c r="C165" s="269" t="e">
        <f>G498</f>
        <v>#REF!</v>
      </c>
      <c r="D165" s="270"/>
      <c r="E165" s="267"/>
      <c r="F165" s="268"/>
      <c r="G165" s="17" t="e">
        <f t="shared" si="1"/>
        <v>#REF!</v>
      </c>
    </row>
    <row r="166" spans="1:7" ht="15" customHeight="1" x14ac:dyDescent="0.25">
      <c r="A166" s="267" t="str">
        <f>B512</f>
        <v>MANO DE OBRA EN OBRAS DE PROTECCION</v>
      </c>
      <c r="B166" s="268"/>
      <c r="C166" s="269">
        <f>G512</f>
        <v>29532.04</v>
      </c>
      <c r="D166" s="270"/>
      <c r="E166" s="267"/>
      <c r="F166" s="268"/>
      <c r="G166" s="17">
        <f t="shared" si="1"/>
        <v>29532.04</v>
      </c>
    </row>
    <row r="167" spans="1:7" ht="15" customHeight="1" x14ac:dyDescent="0.25">
      <c r="A167" s="267" t="str">
        <f>B515</f>
        <v>CONSTRUCCION DE SERVICIOS SANITARIOS</v>
      </c>
      <c r="B167" s="268"/>
      <c r="C167" s="269">
        <f>G515</f>
        <v>5500</v>
      </c>
      <c r="D167" s="270"/>
      <c r="E167" s="267"/>
      <c r="F167" s="268"/>
      <c r="G167" s="17">
        <f t="shared" si="1"/>
        <v>5500</v>
      </c>
    </row>
    <row r="168" spans="1:7" ht="15" customHeight="1" x14ac:dyDescent="0.25">
      <c r="A168" s="267" t="str">
        <f>B518</f>
        <v>CONTROL DE CALIDAD</v>
      </c>
      <c r="B168" s="268"/>
      <c r="C168" s="269">
        <f>G518</f>
        <v>3562.5</v>
      </c>
      <c r="D168" s="270"/>
      <c r="E168" s="267"/>
      <c r="F168" s="268"/>
      <c r="G168" s="17">
        <f t="shared" si="1"/>
        <v>3562.5</v>
      </c>
    </row>
    <row r="169" spans="1:7" ht="15" customHeight="1" x14ac:dyDescent="0.25">
      <c r="A169" s="267" t="str">
        <f>B521</f>
        <v>CONTRATACION TECNICOS</v>
      </c>
      <c r="B169" s="268"/>
      <c r="C169" s="269">
        <f>G521</f>
        <v>4100</v>
      </c>
      <c r="D169" s="270"/>
      <c r="E169" s="267"/>
      <c r="F169" s="268"/>
      <c r="G169" s="17">
        <f t="shared" si="1"/>
        <v>4100</v>
      </c>
    </row>
    <row r="170" spans="1:7" ht="15" customHeight="1" x14ac:dyDescent="0.25">
      <c r="A170" s="277" t="str">
        <f>B525</f>
        <v>TOPOGRAFIA</v>
      </c>
      <c r="B170" s="278"/>
      <c r="C170" s="279">
        <f>G525</f>
        <v>1354</v>
      </c>
      <c r="D170" s="280"/>
      <c r="E170" s="267"/>
      <c r="F170" s="268"/>
      <c r="G170" s="17">
        <f t="shared" si="1"/>
        <v>1354</v>
      </c>
    </row>
    <row r="171" spans="1:7" ht="15" customHeight="1" thickBot="1" x14ac:dyDescent="0.3">
      <c r="A171" s="277" t="str">
        <f>B528</f>
        <v>IMPREVISTOS</v>
      </c>
      <c r="B171" s="278"/>
      <c r="C171" s="279" t="e">
        <f>G528</f>
        <v>#REF!</v>
      </c>
      <c r="D171" s="280"/>
      <c r="E171" s="267"/>
      <c r="F171" s="268"/>
      <c r="G171" s="116" t="e">
        <f t="shared" si="1"/>
        <v>#REF!</v>
      </c>
    </row>
    <row r="172" spans="1:7" ht="15.75" customHeight="1" thickBot="1" x14ac:dyDescent="0.3">
      <c r="A172" s="31" t="s">
        <v>21</v>
      </c>
      <c r="B172" s="32"/>
      <c r="C172" s="32"/>
      <c r="D172" s="32"/>
      <c r="E172" s="32"/>
      <c r="F172" s="33"/>
      <c r="G172" s="117" t="e">
        <f>SUM(G158:G171)</f>
        <v>#REF!</v>
      </c>
    </row>
    <row r="173" spans="1:7" x14ac:dyDescent="0.25">
      <c r="A173" s="1"/>
      <c r="B173" s="1"/>
      <c r="C173" s="1"/>
      <c r="D173" s="1"/>
      <c r="E173" s="1"/>
      <c r="F173" s="1"/>
      <c r="G173" s="9"/>
    </row>
    <row r="174" spans="1:7" x14ac:dyDescent="0.25">
      <c r="A174" s="1"/>
      <c r="B174" s="1"/>
      <c r="C174" s="1"/>
      <c r="D174" s="1"/>
      <c r="E174" s="1"/>
      <c r="F174" s="1"/>
      <c r="G174" s="9"/>
    </row>
    <row r="175" spans="1:7" x14ac:dyDescent="0.25">
      <c r="A175" s="1"/>
      <c r="B175" s="1"/>
      <c r="C175" s="1"/>
      <c r="D175" s="1"/>
      <c r="E175" s="1"/>
      <c r="F175" s="1"/>
      <c r="G175" s="9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16" x14ac:dyDescent="0.25">
      <c r="A177" s="237"/>
      <c r="B177" s="237"/>
      <c r="C177" s="237"/>
      <c r="D177" s="2"/>
      <c r="E177" s="237"/>
      <c r="F177" s="238"/>
      <c r="G177" s="238"/>
    </row>
    <row r="178" spans="1:16" x14ac:dyDescent="0.25">
      <c r="A178" s="239" t="s">
        <v>41</v>
      </c>
      <c r="B178" s="239"/>
      <c r="C178" s="239"/>
      <c r="D178" s="2"/>
      <c r="E178" s="239" t="s">
        <v>42</v>
      </c>
      <c r="F178" s="239"/>
      <c r="G178" s="239"/>
    </row>
    <row r="179" spans="1:16" x14ac:dyDescent="0.25">
      <c r="A179" s="240" t="s">
        <v>17</v>
      </c>
      <c r="B179" s="240"/>
      <c r="C179" s="240"/>
      <c r="D179" s="2"/>
      <c r="E179" s="240" t="s">
        <v>18</v>
      </c>
      <c r="F179" s="240"/>
      <c r="G179" s="240"/>
    </row>
    <row r="180" spans="1:16" x14ac:dyDescent="0.25">
      <c r="A180" s="2"/>
      <c r="B180" s="2"/>
      <c r="C180" s="2"/>
      <c r="D180" s="2"/>
      <c r="E180" s="2"/>
      <c r="F180" s="2"/>
      <c r="G180" s="2"/>
    </row>
    <row r="181" spans="1:16" x14ac:dyDescent="0.25">
      <c r="A181" s="2"/>
      <c r="B181" s="2"/>
      <c r="C181" s="2"/>
      <c r="D181" s="2"/>
      <c r="E181" s="2"/>
      <c r="F181" s="2"/>
      <c r="G181" s="2"/>
    </row>
    <row r="182" spans="1:16" x14ac:dyDescent="0.25">
      <c r="A182" s="2"/>
      <c r="B182" s="2"/>
      <c r="C182" s="2"/>
      <c r="D182" s="2"/>
      <c r="E182" s="2"/>
      <c r="F182" s="2"/>
      <c r="G182" s="2"/>
    </row>
    <row r="183" spans="1:16" x14ac:dyDescent="0.25">
      <c r="A183" s="2"/>
      <c r="B183" s="2"/>
      <c r="C183" s="2"/>
      <c r="D183" s="2"/>
      <c r="E183" s="2"/>
      <c r="F183" s="2"/>
      <c r="G183" s="2"/>
    </row>
    <row r="184" spans="1:16" x14ac:dyDescent="0.25">
      <c r="A184" s="6"/>
      <c r="B184" s="6"/>
      <c r="C184" s="239" t="s">
        <v>43</v>
      </c>
      <c r="D184" s="239"/>
      <c r="E184" s="239"/>
      <c r="F184" s="6"/>
      <c r="G184" s="6"/>
    </row>
    <row r="185" spans="1:16" x14ac:dyDescent="0.25">
      <c r="A185" s="247" t="s">
        <v>207</v>
      </c>
      <c r="B185" s="247"/>
      <c r="C185" s="247"/>
      <c r="D185" s="247"/>
      <c r="E185" s="247"/>
      <c r="F185" s="247"/>
      <c r="G185" s="247"/>
    </row>
    <row r="186" spans="1:16" ht="15" customHeight="1" x14ac:dyDescent="0.25">
      <c r="A186" s="281" t="s">
        <v>74</v>
      </c>
      <c r="B186" s="282"/>
      <c r="C186" s="282"/>
      <c r="D186" s="282"/>
      <c r="E186" s="282"/>
      <c r="F186" s="282"/>
      <c r="G186" s="283"/>
    </row>
    <row r="187" spans="1:16" ht="15" customHeight="1" x14ac:dyDescent="0.25">
      <c r="A187" s="284"/>
      <c r="B187" s="285"/>
      <c r="C187" s="285"/>
      <c r="D187" s="285"/>
      <c r="E187" s="285"/>
      <c r="F187" s="285"/>
      <c r="G187" s="286"/>
    </row>
    <row r="188" spans="1:16" ht="15" customHeight="1" x14ac:dyDescent="0.25">
      <c r="A188" s="287"/>
      <c r="B188" s="288"/>
      <c r="C188" s="288"/>
      <c r="D188" s="288"/>
      <c r="E188" s="288"/>
      <c r="F188" s="288"/>
      <c r="G188" s="289"/>
      <c r="L188" s="19" t="s">
        <v>213</v>
      </c>
      <c r="M188" s="19" t="s">
        <v>214</v>
      </c>
      <c r="N188" s="19" t="s">
        <v>224</v>
      </c>
      <c r="O188" s="19" t="s">
        <v>217</v>
      </c>
      <c r="P188" s="19" t="s">
        <v>225</v>
      </c>
    </row>
    <row r="189" spans="1:16" ht="15.75" x14ac:dyDescent="0.25">
      <c r="A189" s="38" t="s">
        <v>64</v>
      </c>
      <c r="B189" s="20" t="s">
        <v>37</v>
      </c>
      <c r="C189" s="39" t="s">
        <v>38</v>
      </c>
      <c r="D189" s="39" t="s">
        <v>39</v>
      </c>
      <c r="E189" s="21" t="s">
        <v>40</v>
      </c>
      <c r="F189" s="20" t="s">
        <v>47</v>
      </c>
      <c r="G189" s="20" t="s">
        <v>20</v>
      </c>
      <c r="K189" s="19" t="s">
        <v>210</v>
      </c>
      <c r="L189" s="19">
        <v>850</v>
      </c>
      <c r="O189" s="19">
        <v>904</v>
      </c>
    </row>
    <row r="190" spans="1:16" x14ac:dyDescent="0.25">
      <c r="A190" s="40">
        <v>1</v>
      </c>
      <c r="B190" s="290" t="s">
        <v>75</v>
      </c>
      <c r="C190" s="291"/>
      <c r="D190" s="291"/>
      <c r="E190" s="291"/>
      <c r="F190" s="291"/>
      <c r="G190" s="72">
        <f>SUM(F192:F193)</f>
        <v>3160.71</v>
      </c>
      <c r="K190" s="19" t="s">
        <v>211</v>
      </c>
      <c r="L190" s="19">
        <v>1455</v>
      </c>
      <c r="O190" s="19">
        <v>450</v>
      </c>
    </row>
    <row r="191" spans="1:16" ht="20.25" customHeight="1" x14ac:dyDescent="0.25">
      <c r="A191" s="134"/>
      <c r="B191" s="68" t="s">
        <v>76</v>
      </c>
      <c r="C191" s="134"/>
      <c r="D191" s="134"/>
      <c r="E191" s="41"/>
      <c r="F191" s="42"/>
      <c r="G191" s="18"/>
      <c r="N191" s="29">
        <f>SUM(L189:L190)</f>
        <v>2305</v>
      </c>
      <c r="P191" s="29">
        <f>SUM(O189:O190)</f>
        <v>1354</v>
      </c>
    </row>
    <row r="192" spans="1:16" x14ac:dyDescent="0.25">
      <c r="A192" s="134">
        <v>1.1000000000000001</v>
      </c>
      <c r="B192" s="27" t="s">
        <v>77</v>
      </c>
      <c r="C192" s="134">
        <v>1</v>
      </c>
      <c r="D192" s="134" t="s">
        <v>69</v>
      </c>
      <c r="E192" s="43">
        <v>3160.71</v>
      </c>
      <c r="F192" s="28">
        <f>C192*E192</f>
        <v>3160.71</v>
      </c>
      <c r="G192" s="18"/>
      <c r="K192" s="19" t="s">
        <v>212</v>
      </c>
      <c r="L192" s="19">
        <v>3301.9</v>
      </c>
    </row>
    <row r="193" spans="1:16" x14ac:dyDescent="0.25">
      <c r="A193" s="134">
        <v>1.2</v>
      </c>
      <c r="B193" s="27" t="s">
        <v>46</v>
      </c>
      <c r="C193" s="134">
        <v>1</v>
      </c>
      <c r="D193" s="134" t="s">
        <v>69</v>
      </c>
      <c r="E193" s="43">
        <v>0</v>
      </c>
      <c r="F193" s="28">
        <f>C193*E193</f>
        <v>0</v>
      </c>
      <c r="G193" s="18"/>
      <c r="I193" s="125">
        <v>2305</v>
      </c>
      <c r="J193" s="19" t="s">
        <v>229</v>
      </c>
      <c r="K193" s="19" t="s">
        <v>215</v>
      </c>
      <c r="M193" s="19">
        <v>812.36</v>
      </c>
    </row>
    <row r="194" spans="1:16" x14ac:dyDescent="0.25">
      <c r="A194" s="40">
        <v>2</v>
      </c>
      <c r="B194" s="290" t="s">
        <v>78</v>
      </c>
      <c r="C194" s="291"/>
      <c r="D194" s="291"/>
      <c r="E194" s="291"/>
      <c r="F194" s="291"/>
      <c r="G194" s="72">
        <f>F195</f>
        <v>25675.83</v>
      </c>
      <c r="I194" s="124"/>
      <c r="K194" s="19" t="s">
        <v>216</v>
      </c>
      <c r="M194" s="19">
        <v>318.72000000000003</v>
      </c>
    </row>
    <row r="195" spans="1:16" x14ac:dyDescent="0.25">
      <c r="A195" s="134">
        <v>2.1</v>
      </c>
      <c r="B195" s="27" t="s">
        <v>79</v>
      </c>
      <c r="C195" s="134">
        <v>1</v>
      </c>
      <c r="D195" s="134" t="s">
        <v>69</v>
      </c>
      <c r="E195" s="43">
        <v>25675.83</v>
      </c>
      <c r="F195" s="35">
        <f>C195*E195</f>
        <v>25675.83</v>
      </c>
      <c r="G195" s="18"/>
      <c r="I195" s="124"/>
      <c r="K195" s="19" t="s">
        <v>218</v>
      </c>
      <c r="L195" s="19">
        <v>4165.78</v>
      </c>
    </row>
    <row r="196" spans="1:16" x14ac:dyDescent="0.25">
      <c r="A196" s="40">
        <v>3</v>
      </c>
      <c r="B196" s="290" t="s">
        <v>53</v>
      </c>
      <c r="C196" s="291"/>
      <c r="D196" s="291"/>
      <c r="E196" s="291"/>
      <c r="F196" s="291"/>
      <c r="G196" s="72">
        <f>G197+G205+G208</f>
        <v>4665</v>
      </c>
      <c r="I196" s="124"/>
      <c r="K196" s="19" t="s">
        <v>215</v>
      </c>
      <c r="M196" s="19">
        <v>1728.62</v>
      </c>
    </row>
    <row r="197" spans="1:16" x14ac:dyDescent="0.25">
      <c r="A197" s="134"/>
      <c r="B197" s="290" t="s">
        <v>80</v>
      </c>
      <c r="C197" s="291"/>
      <c r="D197" s="291"/>
      <c r="E197" s="291"/>
      <c r="F197" s="291"/>
      <c r="G197" s="72">
        <f>SUM(F198:F204)</f>
        <v>3922.5</v>
      </c>
      <c r="I197" s="124"/>
      <c r="K197" s="19" t="s">
        <v>216</v>
      </c>
      <c r="M197" s="19">
        <v>1955.99</v>
      </c>
    </row>
    <row r="198" spans="1:16" x14ac:dyDescent="0.25">
      <c r="A198" s="134">
        <v>3.1</v>
      </c>
      <c r="B198" s="27" t="s">
        <v>48</v>
      </c>
      <c r="C198" s="44">
        <v>6</v>
      </c>
      <c r="D198" s="22" t="s">
        <v>49</v>
      </c>
      <c r="E198" s="23">
        <v>105</v>
      </c>
      <c r="F198" s="24">
        <f>C198*E198</f>
        <v>630</v>
      </c>
      <c r="G198" s="24"/>
      <c r="I198" s="124"/>
      <c r="K198" s="19" t="s">
        <v>219</v>
      </c>
      <c r="M198" s="19">
        <v>268.25</v>
      </c>
    </row>
    <row r="199" spans="1:16" x14ac:dyDescent="0.25">
      <c r="A199" s="134">
        <v>3.2</v>
      </c>
      <c r="B199" s="27" t="s">
        <v>54</v>
      </c>
      <c r="C199" s="44">
        <v>6</v>
      </c>
      <c r="D199" s="22" t="s">
        <v>49</v>
      </c>
      <c r="E199" s="23">
        <v>121.25</v>
      </c>
      <c r="F199" s="24">
        <f t="shared" ref="F199:F204" si="2">C199*E199</f>
        <v>727.5</v>
      </c>
      <c r="G199" s="24"/>
      <c r="I199" s="124"/>
      <c r="K199" s="19" t="s">
        <v>220</v>
      </c>
      <c r="M199" s="19">
        <v>890.5</v>
      </c>
    </row>
    <row r="200" spans="1:16" x14ac:dyDescent="0.25">
      <c r="A200" s="134">
        <v>3.3</v>
      </c>
      <c r="B200" s="27" t="s">
        <v>50</v>
      </c>
      <c r="C200" s="44">
        <v>6</v>
      </c>
      <c r="D200" s="22" t="s">
        <v>49</v>
      </c>
      <c r="E200" s="23">
        <v>121.25</v>
      </c>
      <c r="F200" s="24">
        <f t="shared" si="2"/>
        <v>727.5</v>
      </c>
      <c r="G200" s="24"/>
      <c r="I200" s="124"/>
      <c r="K200" s="19" t="s">
        <v>221</v>
      </c>
      <c r="L200" s="19">
        <v>4826.3599999999997</v>
      </c>
    </row>
    <row r="201" spans="1:16" x14ac:dyDescent="0.25">
      <c r="A201" s="134">
        <v>3.4</v>
      </c>
      <c r="B201" s="27" t="s">
        <v>51</v>
      </c>
      <c r="C201" s="44">
        <v>6</v>
      </c>
      <c r="D201" s="22" t="s">
        <v>49</v>
      </c>
      <c r="E201" s="23">
        <v>142.5</v>
      </c>
      <c r="F201" s="24">
        <f t="shared" si="2"/>
        <v>855</v>
      </c>
      <c r="G201" s="24"/>
      <c r="I201" s="124"/>
      <c r="K201" s="89" t="s">
        <v>215</v>
      </c>
      <c r="M201" s="19">
        <v>846.83</v>
      </c>
    </row>
    <row r="202" spans="1:16" x14ac:dyDescent="0.25">
      <c r="A202" s="134">
        <v>3.5</v>
      </c>
      <c r="B202" s="27" t="s">
        <v>55</v>
      </c>
      <c r="C202" s="44">
        <v>6</v>
      </c>
      <c r="D202" s="22" t="s">
        <v>49</v>
      </c>
      <c r="E202" s="23">
        <v>0</v>
      </c>
      <c r="F202" s="28">
        <f t="shared" si="2"/>
        <v>0</v>
      </c>
      <c r="G202" s="24"/>
      <c r="I202" s="125">
        <v>2298.42</v>
      </c>
      <c r="J202" s="19" t="s">
        <v>228</v>
      </c>
      <c r="K202" s="19" t="s">
        <v>216</v>
      </c>
      <c r="M202" s="19">
        <v>2313.59</v>
      </c>
    </row>
    <row r="203" spans="1:16" x14ac:dyDescent="0.25">
      <c r="A203" s="134">
        <v>3.6</v>
      </c>
      <c r="B203" s="27" t="s">
        <v>56</v>
      </c>
      <c r="C203" s="44">
        <v>6</v>
      </c>
      <c r="D203" s="22" t="s">
        <v>57</v>
      </c>
      <c r="E203" s="23">
        <v>83.75</v>
      </c>
      <c r="F203" s="24">
        <f t="shared" si="2"/>
        <v>502.5</v>
      </c>
      <c r="G203" s="24"/>
      <c r="I203" s="19">
        <v>2875.1</v>
      </c>
      <c r="K203" s="19" t="s">
        <v>222</v>
      </c>
      <c r="M203" s="19">
        <v>792.47</v>
      </c>
    </row>
    <row r="204" spans="1:16" x14ac:dyDescent="0.25">
      <c r="A204" s="134">
        <v>3.7</v>
      </c>
      <c r="B204" s="27" t="s">
        <v>58</v>
      </c>
      <c r="C204" s="44">
        <v>10</v>
      </c>
      <c r="D204" s="22" t="s">
        <v>59</v>
      </c>
      <c r="E204" s="23">
        <v>48</v>
      </c>
      <c r="F204" s="24">
        <f t="shared" si="2"/>
        <v>480</v>
      </c>
      <c r="G204" s="24"/>
      <c r="I204" s="126">
        <f>I203-I202</f>
        <v>576.67999999999984</v>
      </c>
      <c r="K204" s="19" t="s">
        <v>223</v>
      </c>
      <c r="M204" s="19">
        <v>899.78</v>
      </c>
    </row>
    <row r="205" spans="1:16" x14ac:dyDescent="0.25">
      <c r="A205" s="26"/>
      <c r="B205" s="290" t="s">
        <v>60</v>
      </c>
      <c r="C205" s="291"/>
      <c r="D205" s="291"/>
      <c r="E205" s="291"/>
      <c r="F205" s="291"/>
      <c r="G205" s="72">
        <f>SUM(F206:F207)</f>
        <v>742.5</v>
      </c>
      <c r="I205" s="124"/>
      <c r="L205" s="19">
        <f>L192+L195+L200</f>
        <v>12294.04</v>
      </c>
      <c r="M205" s="19">
        <f>SUM(M193:M204)</f>
        <v>10827.11</v>
      </c>
      <c r="N205" s="29">
        <f>L205+M205</f>
        <v>23121.15</v>
      </c>
      <c r="O205" s="19">
        <f>N205+N191</f>
        <v>25426.15</v>
      </c>
      <c r="P205" s="89">
        <f>N205+I208+I219</f>
        <v>30021.15</v>
      </c>
    </row>
    <row r="206" spans="1:16" x14ac:dyDescent="0.25">
      <c r="A206" s="134">
        <v>3.8</v>
      </c>
      <c r="B206" s="27" t="s">
        <v>48</v>
      </c>
      <c r="C206" s="44">
        <v>3</v>
      </c>
      <c r="D206" s="22" t="s">
        <v>49</v>
      </c>
      <c r="E206" s="23">
        <v>105</v>
      </c>
      <c r="F206" s="24">
        <f>C206*E206</f>
        <v>315</v>
      </c>
      <c r="G206" s="24"/>
      <c r="I206" s="124"/>
    </row>
    <row r="207" spans="1:16" x14ac:dyDescent="0.25">
      <c r="A207" s="134">
        <v>3.9</v>
      </c>
      <c r="B207" s="27" t="s">
        <v>51</v>
      </c>
      <c r="C207" s="44">
        <v>3</v>
      </c>
      <c r="D207" s="22" t="s">
        <v>49</v>
      </c>
      <c r="E207" s="23">
        <v>142.5</v>
      </c>
      <c r="F207" s="24">
        <f>C207*E207</f>
        <v>427.5</v>
      </c>
      <c r="G207" s="24"/>
      <c r="I207" s="124"/>
      <c r="N207" s="89">
        <f>N205-F333</f>
        <v>-6410.8899999999994</v>
      </c>
    </row>
    <row r="208" spans="1:16" x14ac:dyDescent="0.25">
      <c r="A208" s="134"/>
      <c r="B208" s="290" t="s">
        <v>68</v>
      </c>
      <c r="C208" s="291"/>
      <c r="D208" s="291"/>
      <c r="E208" s="291"/>
      <c r="F208" s="291"/>
      <c r="G208" s="72">
        <v>0</v>
      </c>
      <c r="I208" s="125">
        <v>1900</v>
      </c>
      <c r="J208" s="19" t="s">
        <v>229</v>
      </c>
    </row>
    <row r="209" spans="1:10" x14ac:dyDescent="0.25">
      <c r="A209" s="45">
        <v>3.1</v>
      </c>
      <c r="B209" s="27" t="s">
        <v>48</v>
      </c>
      <c r="C209" s="44">
        <v>9</v>
      </c>
      <c r="D209" s="22" t="s">
        <v>49</v>
      </c>
      <c r="E209" s="23">
        <v>20</v>
      </c>
      <c r="F209" s="24">
        <f t="shared" ref="F209:F214" si="3">C209*E209</f>
        <v>180</v>
      </c>
      <c r="G209" s="24"/>
      <c r="I209" s="124"/>
    </row>
    <row r="210" spans="1:10" x14ac:dyDescent="0.25">
      <c r="A210" s="134">
        <v>3.11</v>
      </c>
      <c r="B210" s="27" t="s">
        <v>54</v>
      </c>
      <c r="C210" s="44">
        <v>6</v>
      </c>
      <c r="D210" s="22" t="s">
        <v>49</v>
      </c>
      <c r="E210" s="23">
        <v>20</v>
      </c>
      <c r="F210" s="24">
        <f t="shared" si="3"/>
        <v>120</v>
      </c>
      <c r="G210" s="24"/>
      <c r="I210" s="124"/>
    </row>
    <row r="211" spans="1:10" x14ac:dyDescent="0.25">
      <c r="A211" s="45">
        <v>3.12</v>
      </c>
      <c r="B211" s="27" t="s">
        <v>50</v>
      </c>
      <c r="C211" s="44">
        <v>9</v>
      </c>
      <c r="D211" s="22" t="s">
        <v>49</v>
      </c>
      <c r="E211" s="23">
        <v>20</v>
      </c>
      <c r="F211" s="24">
        <f t="shared" si="3"/>
        <v>180</v>
      </c>
      <c r="G211" s="24"/>
      <c r="I211" s="124"/>
    </row>
    <row r="212" spans="1:10" x14ac:dyDescent="0.25">
      <c r="A212" s="134">
        <v>3.13</v>
      </c>
      <c r="B212" s="27" t="s">
        <v>51</v>
      </c>
      <c r="C212" s="44">
        <v>9</v>
      </c>
      <c r="D212" s="22" t="s">
        <v>49</v>
      </c>
      <c r="E212" s="23">
        <v>20</v>
      </c>
      <c r="F212" s="24">
        <f t="shared" si="3"/>
        <v>180</v>
      </c>
      <c r="G212" s="24"/>
      <c r="I212" s="124"/>
    </row>
    <row r="213" spans="1:10" x14ac:dyDescent="0.25">
      <c r="A213" s="45">
        <v>3.14</v>
      </c>
      <c r="B213" s="27" t="s">
        <v>56</v>
      </c>
      <c r="C213" s="44">
        <v>6</v>
      </c>
      <c r="D213" s="22" t="s">
        <v>49</v>
      </c>
      <c r="E213" s="23">
        <v>20</v>
      </c>
      <c r="F213" s="24">
        <f t="shared" si="3"/>
        <v>120</v>
      </c>
      <c r="G213" s="24"/>
      <c r="I213" s="124"/>
    </row>
    <row r="214" spans="1:10" x14ac:dyDescent="0.25">
      <c r="A214" s="134">
        <v>3.15</v>
      </c>
      <c r="B214" s="27" t="s">
        <v>52</v>
      </c>
      <c r="C214" s="44">
        <v>2</v>
      </c>
      <c r="D214" s="22" t="s">
        <v>49</v>
      </c>
      <c r="E214" s="23">
        <v>20</v>
      </c>
      <c r="F214" s="24">
        <f t="shared" si="3"/>
        <v>40</v>
      </c>
      <c r="G214" s="24"/>
      <c r="I214" s="124"/>
    </row>
    <row r="215" spans="1:10" x14ac:dyDescent="0.25">
      <c r="A215" s="45">
        <v>3.16</v>
      </c>
      <c r="B215" s="27" t="s">
        <v>65</v>
      </c>
      <c r="C215" s="44">
        <v>9</v>
      </c>
      <c r="D215" s="22" t="s">
        <v>49</v>
      </c>
      <c r="E215" s="23">
        <v>15</v>
      </c>
      <c r="F215" s="28">
        <f>C215*E215*8</f>
        <v>1080</v>
      </c>
      <c r="G215" s="24"/>
      <c r="I215" s="124"/>
    </row>
    <row r="216" spans="1:10" x14ac:dyDescent="0.25">
      <c r="A216" s="46">
        <v>4</v>
      </c>
      <c r="B216" s="290" t="s">
        <v>81</v>
      </c>
      <c r="C216" s="291"/>
      <c r="D216" s="291"/>
      <c r="E216" s="291"/>
      <c r="F216" s="292"/>
      <c r="G216" s="72">
        <f>F217</f>
        <v>124000</v>
      </c>
      <c r="I216" s="124"/>
    </row>
    <row r="217" spans="1:10" ht="42.75" customHeight="1" x14ac:dyDescent="0.25">
      <c r="A217" s="47">
        <v>4.0999999999999996</v>
      </c>
      <c r="B217" s="27" t="s">
        <v>203</v>
      </c>
      <c r="C217" s="47">
        <v>1</v>
      </c>
      <c r="D217" s="47" t="s">
        <v>69</v>
      </c>
      <c r="E217" s="48">
        <v>124000</v>
      </c>
      <c r="F217" s="48">
        <f>C217*E217</f>
        <v>124000</v>
      </c>
      <c r="G217" s="18"/>
      <c r="I217" s="124"/>
    </row>
    <row r="218" spans="1:10" x14ac:dyDescent="0.25">
      <c r="A218" s="46">
        <v>5</v>
      </c>
      <c r="B218" s="290" t="s">
        <v>73</v>
      </c>
      <c r="C218" s="291"/>
      <c r="D218" s="291"/>
      <c r="E218" s="291">
        <v>18509.98</v>
      </c>
      <c r="F218" s="292"/>
      <c r="G218" s="25">
        <f>F219</f>
        <v>20000</v>
      </c>
      <c r="I218" s="124"/>
    </row>
    <row r="219" spans="1:10" ht="54.75" customHeight="1" x14ac:dyDescent="0.25">
      <c r="A219" s="47">
        <v>5.0999999999999996</v>
      </c>
      <c r="B219" s="27" t="s">
        <v>82</v>
      </c>
      <c r="C219" s="47">
        <v>1</v>
      </c>
      <c r="D219" s="47" t="s">
        <v>69</v>
      </c>
      <c r="E219" s="48">
        <v>20000</v>
      </c>
      <c r="F219" s="48">
        <f>C219*E219</f>
        <v>20000</v>
      </c>
      <c r="G219" s="18"/>
      <c r="I219" s="125">
        <v>5000</v>
      </c>
      <c r="J219" s="19" t="s">
        <v>229</v>
      </c>
    </row>
    <row r="220" spans="1:10" x14ac:dyDescent="0.25">
      <c r="A220" s="46">
        <v>6</v>
      </c>
      <c r="B220" s="290" t="s">
        <v>206</v>
      </c>
      <c r="C220" s="291"/>
      <c r="D220" s="291"/>
      <c r="E220" s="291">
        <v>5000</v>
      </c>
      <c r="F220" s="292"/>
      <c r="G220" s="72">
        <f>F221</f>
        <v>6000</v>
      </c>
      <c r="I220" s="125">
        <v>1000</v>
      </c>
      <c r="J220" s="19" t="s">
        <v>227</v>
      </c>
    </row>
    <row r="221" spans="1:10" ht="25.5" x14ac:dyDescent="0.25">
      <c r="A221" s="134">
        <v>6.1</v>
      </c>
      <c r="B221" s="27" t="s">
        <v>204</v>
      </c>
      <c r="C221" s="134">
        <v>1</v>
      </c>
      <c r="D221" s="134" t="s">
        <v>69</v>
      </c>
      <c r="E221" s="48">
        <v>6000</v>
      </c>
      <c r="F221" s="48">
        <f>C221*E221</f>
        <v>6000</v>
      </c>
      <c r="G221" s="18"/>
      <c r="I221" s="125"/>
    </row>
    <row r="222" spans="1:10" x14ac:dyDescent="0.25">
      <c r="A222" s="46">
        <v>7</v>
      </c>
      <c r="B222" s="290" t="s">
        <v>83</v>
      </c>
      <c r="C222" s="291"/>
      <c r="D222" s="291"/>
      <c r="E222" s="291"/>
      <c r="F222" s="292"/>
      <c r="G222" s="72" t="e">
        <f>G223+G232+G242+G255+G248</f>
        <v>#REF!</v>
      </c>
    </row>
    <row r="223" spans="1:10" x14ac:dyDescent="0.25">
      <c r="A223" s="40"/>
      <c r="B223" s="49" t="s">
        <v>84</v>
      </c>
      <c r="C223" s="50"/>
      <c r="D223" s="51"/>
      <c r="E223" s="50"/>
      <c r="F223" s="52"/>
      <c r="G223" s="72">
        <f>SUM(F224:F228)</f>
        <v>10686</v>
      </c>
    </row>
    <row r="224" spans="1:10" x14ac:dyDescent="0.25">
      <c r="A224" s="134">
        <v>7.1</v>
      </c>
      <c r="B224" s="53" t="s">
        <v>85</v>
      </c>
      <c r="C224" s="54">
        <v>72</v>
      </c>
      <c r="D224" s="55" t="s">
        <v>72</v>
      </c>
      <c r="E224" s="23">
        <v>10</v>
      </c>
      <c r="F224" s="48">
        <f>C224*E224</f>
        <v>720</v>
      </c>
      <c r="G224" s="18"/>
    </row>
    <row r="225" spans="1:11" x14ac:dyDescent="0.25">
      <c r="A225" s="134">
        <v>7.2</v>
      </c>
      <c r="B225" s="53" t="s">
        <v>86</v>
      </c>
      <c r="C225" s="54">
        <v>54</v>
      </c>
      <c r="D225" s="55" t="s">
        <v>72</v>
      </c>
      <c r="E225" s="23">
        <v>20</v>
      </c>
      <c r="F225" s="48">
        <f>C225*E225</f>
        <v>1080</v>
      </c>
      <c r="G225" s="18"/>
    </row>
    <row r="226" spans="1:11" x14ac:dyDescent="0.25">
      <c r="A226" s="134">
        <v>7.3</v>
      </c>
      <c r="B226" s="53" t="s">
        <v>87</v>
      </c>
      <c r="C226" s="54">
        <v>792</v>
      </c>
      <c r="D226" s="55" t="s">
        <v>88</v>
      </c>
      <c r="E226" s="23">
        <v>8</v>
      </c>
      <c r="F226" s="48">
        <f>C226*E226</f>
        <v>6336</v>
      </c>
      <c r="G226" s="18"/>
    </row>
    <row r="227" spans="1:11" x14ac:dyDescent="0.25">
      <c r="A227" s="134">
        <v>7.4</v>
      </c>
      <c r="B227" s="53" t="s">
        <v>89</v>
      </c>
      <c r="C227" s="54">
        <v>48</v>
      </c>
      <c r="D227" s="55" t="s">
        <v>72</v>
      </c>
      <c r="E227" s="23">
        <v>10</v>
      </c>
      <c r="F227" s="48">
        <f>C227*E227</f>
        <v>480</v>
      </c>
      <c r="G227" s="18"/>
    </row>
    <row r="228" spans="1:11" x14ac:dyDescent="0.25">
      <c r="A228" s="134">
        <v>7.5</v>
      </c>
      <c r="B228" s="53" t="s">
        <v>90</v>
      </c>
      <c r="C228" s="54">
        <v>92</v>
      </c>
      <c r="D228" s="55" t="s">
        <v>72</v>
      </c>
      <c r="E228" s="23">
        <v>22.5</v>
      </c>
      <c r="F228" s="48">
        <f>C228*E228</f>
        <v>2070</v>
      </c>
      <c r="G228" s="18"/>
    </row>
    <row r="229" spans="1:11" ht="15" customHeight="1" x14ac:dyDescent="0.25">
      <c r="A229" s="293" t="s">
        <v>74</v>
      </c>
      <c r="B229" s="294"/>
      <c r="C229" s="294"/>
      <c r="D229" s="294"/>
      <c r="E229" s="294"/>
      <c r="F229" s="294"/>
      <c r="G229" s="295"/>
    </row>
    <row r="230" spans="1:11" ht="15" customHeight="1" x14ac:dyDescent="0.25">
      <c r="A230" s="296"/>
      <c r="B230" s="297"/>
      <c r="C230" s="297"/>
      <c r="D230" s="297"/>
      <c r="E230" s="297"/>
      <c r="F230" s="297"/>
      <c r="G230" s="298"/>
    </row>
    <row r="231" spans="1:11" ht="15.75" x14ac:dyDescent="0.25">
      <c r="A231" s="38" t="s">
        <v>64</v>
      </c>
      <c r="B231" s="20" t="s">
        <v>37</v>
      </c>
      <c r="C231" s="39" t="s">
        <v>38</v>
      </c>
      <c r="D231" s="39" t="s">
        <v>39</v>
      </c>
      <c r="E231" s="21" t="s">
        <v>40</v>
      </c>
      <c r="F231" s="20" t="s">
        <v>47</v>
      </c>
      <c r="G231" s="20" t="s">
        <v>20</v>
      </c>
      <c r="K231" s="89"/>
    </row>
    <row r="232" spans="1:11" x14ac:dyDescent="0.25">
      <c r="A232" s="40"/>
      <c r="B232" s="56" t="s">
        <v>91</v>
      </c>
      <c r="C232" s="50"/>
      <c r="D232" s="51"/>
      <c r="E232" s="50"/>
      <c r="F232" s="52"/>
      <c r="G232" s="72">
        <f>SUM(F233:F241)</f>
        <v>7797</v>
      </c>
    </row>
    <row r="233" spans="1:11" x14ac:dyDescent="0.25">
      <c r="A233" s="134">
        <v>7.6</v>
      </c>
      <c r="B233" s="53" t="s">
        <v>92</v>
      </c>
      <c r="C233" s="54">
        <v>30</v>
      </c>
      <c r="D233" s="55" t="s">
        <v>93</v>
      </c>
      <c r="E233" s="23">
        <v>42</v>
      </c>
      <c r="F233" s="48">
        <f>C233*E233</f>
        <v>1260</v>
      </c>
      <c r="G233" s="18"/>
    </row>
    <row r="234" spans="1:11" x14ac:dyDescent="0.25">
      <c r="A234" s="134">
        <v>7.7</v>
      </c>
      <c r="B234" s="53" t="s">
        <v>94</v>
      </c>
      <c r="C234" s="54">
        <v>66</v>
      </c>
      <c r="D234" s="55" t="s">
        <v>93</v>
      </c>
      <c r="E234" s="23">
        <v>51</v>
      </c>
      <c r="F234" s="48">
        <f>C234*E234</f>
        <v>3366</v>
      </c>
      <c r="G234" s="18"/>
    </row>
    <row r="235" spans="1:11" x14ac:dyDescent="0.25">
      <c r="A235" s="134">
        <v>7.8</v>
      </c>
      <c r="B235" s="53" t="s">
        <v>95</v>
      </c>
      <c r="C235" s="54">
        <v>36</v>
      </c>
      <c r="D235" s="55" t="s">
        <v>93</v>
      </c>
      <c r="E235" s="23">
        <v>48</v>
      </c>
      <c r="F235" s="48">
        <f>C235*E235</f>
        <v>1728</v>
      </c>
      <c r="G235" s="18"/>
    </row>
    <row r="236" spans="1:11" x14ac:dyDescent="0.25">
      <c r="A236" s="134">
        <v>7.9</v>
      </c>
      <c r="B236" s="53" t="s">
        <v>96</v>
      </c>
      <c r="C236" s="54">
        <v>13</v>
      </c>
      <c r="D236" s="55" t="s">
        <v>93</v>
      </c>
      <c r="E236" s="23">
        <v>52</v>
      </c>
      <c r="F236" s="48">
        <f t="shared" ref="F236:F241" si="4">C236*E236</f>
        <v>676</v>
      </c>
      <c r="G236" s="18"/>
    </row>
    <row r="237" spans="1:11" x14ac:dyDescent="0.25">
      <c r="A237" s="45">
        <v>7.1</v>
      </c>
      <c r="B237" s="53" t="s">
        <v>97</v>
      </c>
      <c r="C237" s="54">
        <v>6</v>
      </c>
      <c r="D237" s="55" t="s">
        <v>93</v>
      </c>
      <c r="E237" s="23">
        <v>75</v>
      </c>
      <c r="F237" s="48">
        <f t="shared" si="4"/>
        <v>450</v>
      </c>
      <c r="G237" s="18"/>
    </row>
    <row r="238" spans="1:11" x14ac:dyDescent="0.25">
      <c r="A238" s="134">
        <v>7.11</v>
      </c>
      <c r="B238" s="53" t="s">
        <v>98</v>
      </c>
      <c r="C238" s="54">
        <f>50+10</f>
        <v>60</v>
      </c>
      <c r="D238" s="55" t="s">
        <v>70</v>
      </c>
      <c r="E238" s="23">
        <v>0.75</v>
      </c>
      <c r="F238" s="48">
        <f t="shared" si="4"/>
        <v>45</v>
      </c>
      <c r="G238" s="18"/>
    </row>
    <row r="239" spans="1:11" x14ac:dyDescent="0.25">
      <c r="A239" s="134">
        <v>7.12</v>
      </c>
      <c r="B239" s="53" t="s">
        <v>99</v>
      </c>
      <c r="C239" s="54">
        <f>50+10</f>
        <v>60</v>
      </c>
      <c r="D239" s="55" t="s">
        <v>70</v>
      </c>
      <c r="E239" s="23">
        <v>0.8</v>
      </c>
      <c r="F239" s="48">
        <f t="shared" si="4"/>
        <v>48</v>
      </c>
      <c r="G239" s="18"/>
    </row>
    <row r="240" spans="1:11" x14ac:dyDescent="0.25">
      <c r="A240" s="134">
        <v>7.13</v>
      </c>
      <c r="B240" s="53" t="s">
        <v>100</v>
      </c>
      <c r="C240" s="54">
        <v>10</v>
      </c>
      <c r="D240" s="55" t="s">
        <v>70</v>
      </c>
      <c r="E240" s="23">
        <v>0.8</v>
      </c>
      <c r="F240" s="48">
        <f t="shared" si="4"/>
        <v>8</v>
      </c>
      <c r="G240" s="18"/>
    </row>
    <row r="241" spans="1:12" x14ac:dyDescent="0.25">
      <c r="A241" s="134">
        <v>7.14</v>
      </c>
      <c r="B241" s="53" t="s">
        <v>101</v>
      </c>
      <c r="C241" s="54">
        <v>18</v>
      </c>
      <c r="D241" s="55" t="s">
        <v>63</v>
      </c>
      <c r="E241" s="23">
        <v>12</v>
      </c>
      <c r="F241" s="48">
        <f t="shared" si="4"/>
        <v>216</v>
      </c>
      <c r="G241" s="18"/>
    </row>
    <row r="242" spans="1:12" x14ac:dyDescent="0.25">
      <c r="A242" s="52"/>
      <c r="B242" s="56" t="s">
        <v>102</v>
      </c>
      <c r="C242" s="50"/>
      <c r="D242" s="51"/>
      <c r="E242" s="50"/>
      <c r="F242" s="57"/>
      <c r="G242" s="72">
        <f>SUM(F243:F247)</f>
        <v>3983.5499999999997</v>
      </c>
    </row>
    <row r="243" spans="1:12" x14ac:dyDescent="0.25">
      <c r="A243" s="134">
        <v>7.15</v>
      </c>
      <c r="B243" s="53" t="s">
        <v>103</v>
      </c>
      <c r="C243" s="58">
        <v>4160</v>
      </c>
      <c r="D243" s="55" t="s">
        <v>45</v>
      </c>
      <c r="E243" s="23">
        <v>0.55000000000000004</v>
      </c>
      <c r="F243" s="48">
        <f>C243*E243</f>
        <v>2288</v>
      </c>
      <c r="G243" s="18"/>
    </row>
    <row r="244" spans="1:12" x14ac:dyDescent="0.25">
      <c r="A244" s="134">
        <v>7.16</v>
      </c>
      <c r="B244" s="53" t="s">
        <v>104</v>
      </c>
      <c r="C244" s="58">
        <v>1767</v>
      </c>
      <c r="D244" s="55" t="s">
        <v>45</v>
      </c>
      <c r="E244" s="23">
        <v>0.35</v>
      </c>
      <c r="F244" s="48">
        <f>C244*E244</f>
        <v>618.44999999999993</v>
      </c>
      <c r="G244" s="18"/>
    </row>
    <row r="245" spans="1:12" x14ac:dyDescent="0.25">
      <c r="A245" s="134">
        <v>7.17</v>
      </c>
      <c r="B245" s="53" t="s">
        <v>105</v>
      </c>
      <c r="C245" s="54">
        <v>626</v>
      </c>
      <c r="D245" s="55" t="s">
        <v>45</v>
      </c>
      <c r="E245" s="23">
        <v>0.6</v>
      </c>
      <c r="F245" s="48">
        <f>C245*E245</f>
        <v>375.59999999999997</v>
      </c>
      <c r="G245" s="18"/>
    </row>
    <row r="246" spans="1:12" x14ac:dyDescent="0.25">
      <c r="A246" s="134">
        <v>7.18</v>
      </c>
      <c r="B246" s="53" t="s">
        <v>106</v>
      </c>
      <c r="C246" s="54">
        <v>650</v>
      </c>
      <c r="D246" s="55" t="s">
        <v>45</v>
      </c>
      <c r="E246" s="23">
        <v>0.6</v>
      </c>
      <c r="F246" s="48">
        <f>C246*E246</f>
        <v>390</v>
      </c>
      <c r="G246" s="18"/>
    </row>
    <row r="247" spans="1:12" x14ac:dyDescent="0.25">
      <c r="A247" s="134">
        <v>7.19</v>
      </c>
      <c r="B247" s="53" t="s">
        <v>107</v>
      </c>
      <c r="C247" s="54">
        <v>623</v>
      </c>
      <c r="D247" s="55" t="s">
        <v>45</v>
      </c>
      <c r="E247" s="23">
        <v>0.5</v>
      </c>
      <c r="F247" s="48">
        <f>C247*E247</f>
        <v>311.5</v>
      </c>
      <c r="G247" s="18"/>
    </row>
    <row r="248" spans="1:12" x14ac:dyDescent="0.25">
      <c r="A248" s="50"/>
      <c r="B248" s="56" t="s">
        <v>108</v>
      </c>
      <c r="C248" s="50"/>
      <c r="D248" s="51"/>
      <c r="E248" s="50"/>
      <c r="F248" s="57"/>
      <c r="G248" s="72" t="e">
        <f>SUM(F249:F254)</f>
        <v>#REF!</v>
      </c>
    </row>
    <row r="249" spans="1:12" ht="30" x14ac:dyDescent="0.25">
      <c r="A249" s="45">
        <v>7.2</v>
      </c>
      <c r="B249" s="59" t="s">
        <v>109</v>
      </c>
      <c r="C249" s="54">
        <v>1</v>
      </c>
      <c r="D249" s="55" t="s">
        <v>178</v>
      </c>
      <c r="E249" s="23">
        <v>6382</v>
      </c>
      <c r="F249" s="48">
        <f t="shared" ref="F249:F254" si="5">C249*E249</f>
        <v>6382</v>
      </c>
      <c r="G249" s="18"/>
      <c r="K249" s="89">
        <v>8932</v>
      </c>
      <c r="L249" s="89" t="e">
        <f>K249-F250</f>
        <v>#REF!</v>
      </c>
    </row>
    <row r="250" spans="1:12" ht="30" x14ac:dyDescent="0.25">
      <c r="A250" s="45"/>
      <c r="B250" s="59" t="s">
        <v>226</v>
      </c>
      <c r="C250" s="54">
        <v>1</v>
      </c>
      <c r="D250" s="55" t="s">
        <v>178</v>
      </c>
      <c r="E250" s="23" t="e">
        <f>#REF!+#REF!+#REF!</f>
        <v>#REF!</v>
      </c>
      <c r="F250" s="48" t="e">
        <f t="shared" si="5"/>
        <v>#REF!</v>
      </c>
      <c r="G250" s="18"/>
      <c r="K250" s="89"/>
    </row>
    <row r="251" spans="1:12" x14ac:dyDescent="0.25">
      <c r="A251" s="134">
        <v>7.21</v>
      </c>
      <c r="B251" s="59" t="s">
        <v>110</v>
      </c>
      <c r="C251" s="54">
        <v>82</v>
      </c>
      <c r="D251" s="55" t="s">
        <v>111</v>
      </c>
      <c r="E251" s="23">
        <v>22</v>
      </c>
      <c r="F251" s="48">
        <f t="shared" si="5"/>
        <v>1804</v>
      </c>
      <c r="G251" s="18"/>
    </row>
    <row r="252" spans="1:12" x14ac:dyDescent="0.25">
      <c r="A252" s="45">
        <v>7.22</v>
      </c>
      <c r="B252" s="59" t="s">
        <v>112</v>
      </c>
      <c r="C252" s="54">
        <v>12</v>
      </c>
      <c r="D252" s="55" t="s">
        <v>113</v>
      </c>
      <c r="E252" s="23">
        <v>187</v>
      </c>
      <c r="F252" s="48">
        <f t="shared" si="5"/>
        <v>2244</v>
      </c>
      <c r="G252" s="18"/>
    </row>
    <row r="253" spans="1:12" x14ac:dyDescent="0.25">
      <c r="A253" s="134">
        <v>7.23</v>
      </c>
      <c r="B253" s="53" t="s">
        <v>114</v>
      </c>
      <c r="C253" s="54">
        <v>200</v>
      </c>
      <c r="D253" s="55" t="s">
        <v>72</v>
      </c>
      <c r="E253" s="23">
        <v>10</v>
      </c>
      <c r="F253" s="48">
        <f t="shared" si="5"/>
        <v>2000</v>
      </c>
      <c r="G253" s="18"/>
    </row>
    <row r="254" spans="1:12" x14ac:dyDescent="0.25">
      <c r="A254" s="45">
        <v>7.24</v>
      </c>
      <c r="B254" s="53" t="s">
        <v>115</v>
      </c>
      <c r="C254" s="54">
        <v>235</v>
      </c>
      <c r="D254" s="55" t="s">
        <v>88</v>
      </c>
      <c r="E254" s="23">
        <v>8</v>
      </c>
      <c r="F254" s="48">
        <f t="shared" si="5"/>
        <v>1880</v>
      </c>
      <c r="G254" s="18"/>
    </row>
    <row r="255" spans="1:12" x14ac:dyDescent="0.25">
      <c r="A255" s="50"/>
      <c r="B255" s="56" t="s">
        <v>116</v>
      </c>
      <c r="C255" s="50"/>
      <c r="D255" s="51"/>
      <c r="E255" s="50"/>
      <c r="F255" s="52"/>
      <c r="G255" s="72">
        <f>SUM(F256:F312)</f>
        <v>4018.95</v>
      </c>
      <c r="K255" s="89"/>
    </row>
    <row r="256" spans="1:12" x14ac:dyDescent="0.25">
      <c r="A256" s="45">
        <v>7.25</v>
      </c>
      <c r="B256" s="53" t="s">
        <v>117</v>
      </c>
      <c r="C256" s="54">
        <v>62</v>
      </c>
      <c r="D256" s="55" t="s">
        <v>45</v>
      </c>
      <c r="E256" s="23">
        <v>6</v>
      </c>
      <c r="F256" s="48">
        <f t="shared" ref="F256:F312" si="6">C256*E256</f>
        <v>372</v>
      </c>
      <c r="G256" s="18"/>
      <c r="K256" s="89"/>
    </row>
    <row r="257" spans="1:14" x14ac:dyDescent="0.25">
      <c r="A257" s="45">
        <v>7.26</v>
      </c>
      <c r="B257" s="53" t="s">
        <v>118</v>
      </c>
      <c r="C257" s="54">
        <v>14</v>
      </c>
      <c r="D257" s="55" t="s">
        <v>45</v>
      </c>
      <c r="E257" s="23">
        <v>7.5</v>
      </c>
      <c r="F257" s="48">
        <f t="shared" si="6"/>
        <v>105</v>
      </c>
      <c r="G257" s="18"/>
    </row>
    <row r="258" spans="1:14" x14ac:dyDescent="0.25">
      <c r="A258" s="45">
        <v>7.27</v>
      </c>
      <c r="B258" s="53" t="s">
        <v>119</v>
      </c>
      <c r="C258" s="54">
        <v>10</v>
      </c>
      <c r="D258" s="55" t="s">
        <v>45</v>
      </c>
      <c r="E258" s="23">
        <v>4.5</v>
      </c>
      <c r="F258" s="48">
        <f t="shared" si="6"/>
        <v>45</v>
      </c>
      <c r="G258" s="18"/>
    </row>
    <row r="259" spans="1:14" x14ac:dyDescent="0.25">
      <c r="A259" s="45">
        <v>7.28</v>
      </c>
      <c r="B259" s="53" t="s">
        <v>120</v>
      </c>
      <c r="C259" s="54">
        <v>25</v>
      </c>
      <c r="D259" s="55" t="s">
        <v>45</v>
      </c>
      <c r="E259" s="23">
        <v>3.4</v>
      </c>
      <c r="F259" s="48">
        <f t="shared" si="6"/>
        <v>85</v>
      </c>
      <c r="G259" s="18"/>
    </row>
    <row r="260" spans="1:14" x14ac:dyDescent="0.25">
      <c r="A260" s="45">
        <v>7.29</v>
      </c>
      <c r="B260" s="53" t="s">
        <v>121</v>
      </c>
      <c r="C260" s="54">
        <v>68</v>
      </c>
      <c r="D260" s="55" t="s">
        <v>45</v>
      </c>
      <c r="E260" s="23">
        <v>5</v>
      </c>
      <c r="F260" s="48">
        <f t="shared" si="6"/>
        <v>340</v>
      </c>
      <c r="G260" s="18"/>
    </row>
    <row r="261" spans="1:14" x14ac:dyDescent="0.25">
      <c r="A261" s="45">
        <v>7.3</v>
      </c>
      <c r="B261" s="53" t="s">
        <v>122</v>
      </c>
      <c r="C261" s="54">
        <v>20</v>
      </c>
      <c r="D261" s="55" t="s">
        <v>45</v>
      </c>
      <c r="E261" s="23">
        <v>3</v>
      </c>
      <c r="F261" s="48">
        <f t="shared" si="6"/>
        <v>60</v>
      </c>
      <c r="G261" s="18"/>
    </row>
    <row r="262" spans="1:14" x14ac:dyDescent="0.25">
      <c r="A262" s="45">
        <v>7.31</v>
      </c>
      <c r="B262" s="53" t="s">
        <v>123</v>
      </c>
      <c r="C262" s="54">
        <f>32+16</f>
        <v>48</v>
      </c>
      <c r="D262" s="55" t="s">
        <v>45</v>
      </c>
      <c r="E262" s="23">
        <v>7</v>
      </c>
      <c r="F262" s="48">
        <f t="shared" si="6"/>
        <v>336</v>
      </c>
      <c r="G262" s="18"/>
      <c r="M262" s="89"/>
      <c r="N262" s="89"/>
    </row>
    <row r="263" spans="1:14" ht="30" x14ac:dyDescent="0.25">
      <c r="A263" s="45">
        <v>7.32</v>
      </c>
      <c r="B263" s="59" t="s">
        <v>124</v>
      </c>
      <c r="C263" s="60">
        <v>18</v>
      </c>
      <c r="D263" s="61" t="s">
        <v>45</v>
      </c>
      <c r="E263" s="23">
        <v>8</v>
      </c>
      <c r="F263" s="48">
        <f t="shared" si="6"/>
        <v>144</v>
      </c>
      <c r="G263" s="18"/>
    </row>
    <row r="264" spans="1:14" x14ac:dyDescent="0.25">
      <c r="A264" s="45">
        <v>7.33</v>
      </c>
      <c r="B264" s="53" t="s">
        <v>125</v>
      </c>
      <c r="C264" s="60">
        <v>10</v>
      </c>
      <c r="D264" s="61" t="s">
        <v>126</v>
      </c>
      <c r="E264" s="23">
        <v>1.5</v>
      </c>
      <c r="F264" s="48">
        <f t="shared" si="6"/>
        <v>15</v>
      </c>
      <c r="G264" s="18"/>
    </row>
    <row r="265" spans="1:14" x14ac:dyDescent="0.25">
      <c r="A265" s="45">
        <v>7.34</v>
      </c>
      <c r="B265" s="53" t="s">
        <v>127</v>
      </c>
      <c r="C265" s="60">
        <v>48</v>
      </c>
      <c r="D265" s="61" t="s">
        <v>111</v>
      </c>
      <c r="E265" s="23">
        <v>8</v>
      </c>
      <c r="F265" s="48">
        <f t="shared" si="6"/>
        <v>384</v>
      </c>
      <c r="G265" s="18"/>
    </row>
    <row r="266" spans="1:14" x14ac:dyDescent="0.25">
      <c r="A266" s="45">
        <v>7.35</v>
      </c>
      <c r="B266" s="53" t="s">
        <v>128</v>
      </c>
      <c r="C266" s="60">
        <v>45</v>
      </c>
      <c r="D266" s="61" t="s">
        <v>129</v>
      </c>
      <c r="E266" s="23">
        <v>10</v>
      </c>
      <c r="F266" s="48">
        <f t="shared" si="6"/>
        <v>450</v>
      </c>
      <c r="G266" s="18"/>
    </row>
    <row r="267" spans="1:14" x14ac:dyDescent="0.25">
      <c r="A267" s="45">
        <v>7.36</v>
      </c>
      <c r="B267" s="62" t="s">
        <v>130</v>
      </c>
      <c r="C267" s="123">
        <v>20</v>
      </c>
      <c r="D267" s="61" t="s">
        <v>45</v>
      </c>
      <c r="E267" s="23">
        <v>7</v>
      </c>
      <c r="F267" s="48">
        <f t="shared" si="6"/>
        <v>140</v>
      </c>
      <c r="G267" s="18"/>
    </row>
    <row r="268" spans="1:14" x14ac:dyDescent="0.25">
      <c r="A268" s="45">
        <v>7.37</v>
      </c>
      <c r="B268" s="53" t="s">
        <v>131</v>
      </c>
      <c r="C268" s="54">
        <v>5</v>
      </c>
      <c r="D268" s="55" t="s">
        <v>132</v>
      </c>
      <c r="E268" s="23">
        <v>28</v>
      </c>
      <c r="F268" s="48">
        <f t="shared" si="6"/>
        <v>140</v>
      </c>
      <c r="G268" s="18"/>
    </row>
    <row r="269" spans="1:14" x14ac:dyDescent="0.25">
      <c r="A269" s="45">
        <v>7.38</v>
      </c>
      <c r="B269" s="53" t="s">
        <v>133</v>
      </c>
      <c r="C269" s="54">
        <v>2</v>
      </c>
      <c r="D269" s="55" t="s">
        <v>132</v>
      </c>
      <c r="E269" s="23">
        <v>4.5</v>
      </c>
      <c r="F269" s="48">
        <f t="shared" si="6"/>
        <v>9</v>
      </c>
      <c r="G269" s="18"/>
    </row>
    <row r="270" spans="1:14" x14ac:dyDescent="0.25">
      <c r="A270" s="45">
        <v>7.39</v>
      </c>
      <c r="B270" s="53" t="s">
        <v>134</v>
      </c>
      <c r="C270" s="54">
        <v>1</v>
      </c>
      <c r="D270" s="55" t="s">
        <v>132</v>
      </c>
      <c r="E270" s="23">
        <v>5.5</v>
      </c>
      <c r="F270" s="48">
        <f t="shared" si="6"/>
        <v>5.5</v>
      </c>
      <c r="G270" s="18"/>
    </row>
    <row r="271" spans="1:14" x14ac:dyDescent="0.25">
      <c r="A271" s="45">
        <v>7.4</v>
      </c>
      <c r="B271" s="53" t="s">
        <v>135</v>
      </c>
      <c r="C271" s="54">
        <v>2</v>
      </c>
      <c r="D271" s="55" t="s">
        <v>132</v>
      </c>
      <c r="E271" s="23">
        <v>22</v>
      </c>
      <c r="F271" s="48">
        <f t="shared" si="6"/>
        <v>44</v>
      </c>
      <c r="G271" s="18"/>
    </row>
    <row r="272" spans="1:14" x14ac:dyDescent="0.25">
      <c r="A272" s="45">
        <v>7.41</v>
      </c>
      <c r="B272" s="53" t="s">
        <v>136</v>
      </c>
      <c r="C272" s="54">
        <v>1</v>
      </c>
      <c r="D272" s="55" t="s">
        <v>132</v>
      </c>
      <c r="E272" s="23">
        <v>12.5</v>
      </c>
      <c r="F272" s="48">
        <f t="shared" si="6"/>
        <v>12.5</v>
      </c>
      <c r="G272" s="18"/>
    </row>
    <row r="273" spans="1:11" x14ac:dyDescent="0.25">
      <c r="A273" s="45">
        <v>7.42</v>
      </c>
      <c r="B273" s="53" t="s">
        <v>137</v>
      </c>
      <c r="C273" s="54">
        <v>1</v>
      </c>
      <c r="D273" s="55" t="s">
        <v>132</v>
      </c>
      <c r="E273" s="23">
        <v>9.5</v>
      </c>
      <c r="F273" s="48">
        <f>C273*E273</f>
        <v>9.5</v>
      </c>
      <c r="G273" s="18"/>
    </row>
    <row r="274" spans="1:11" x14ac:dyDescent="0.25">
      <c r="A274" s="45">
        <v>7.43</v>
      </c>
      <c r="B274" s="53" t="s">
        <v>138</v>
      </c>
      <c r="C274" s="54">
        <v>1</v>
      </c>
      <c r="D274" s="55" t="s">
        <v>45</v>
      </c>
      <c r="E274" s="23">
        <v>7.5</v>
      </c>
      <c r="F274" s="48">
        <f>C274*E274</f>
        <v>7.5</v>
      </c>
      <c r="G274" s="18"/>
    </row>
    <row r="275" spans="1:11" x14ac:dyDescent="0.25">
      <c r="A275" s="45">
        <v>7.44</v>
      </c>
      <c r="B275" s="53" t="s">
        <v>139</v>
      </c>
      <c r="C275" s="54">
        <v>2</v>
      </c>
      <c r="D275" s="55" t="s">
        <v>132</v>
      </c>
      <c r="E275" s="23">
        <v>2.5</v>
      </c>
      <c r="F275" s="48">
        <f>C275*E275</f>
        <v>5</v>
      </c>
      <c r="G275" s="18"/>
    </row>
    <row r="276" spans="1:11" ht="15.75" thickBot="1" x14ac:dyDescent="0.3">
      <c r="A276" s="45">
        <v>7.45</v>
      </c>
      <c r="B276" s="53" t="s">
        <v>140</v>
      </c>
      <c r="C276" s="54">
        <v>1</v>
      </c>
      <c r="D276" s="55" t="s">
        <v>141</v>
      </c>
      <c r="E276" s="23">
        <v>25</v>
      </c>
      <c r="F276" s="48">
        <f>C276*E276</f>
        <v>25</v>
      </c>
      <c r="G276" s="18"/>
    </row>
    <row r="277" spans="1:11" x14ac:dyDescent="0.25">
      <c r="A277" s="299" t="s">
        <v>74</v>
      </c>
      <c r="B277" s="300"/>
      <c r="C277" s="300"/>
      <c r="D277" s="300"/>
      <c r="E277" s="300"/>
      <c r="F277" s="300"/>
      <c r="G277" s="301"/>
    </row>
    <row r="278" spans="1:11" ht="15.75" thickBot="1" x14ac:dyDescent="0.3">
      <c r="A278" s="302"/>
      <c r="B278" s="303"/>
      <c r="C278" s="303"/>
      <c r="D278" s="303"/>
      <c r="E278" s="303"/>
      <c r="F278" s="303"/>
      <c r="G278" s="304"/>
    </row>
    <row r="279" spans="1:11" ht="15.75" x14ac:dyDescent="0.25">
      <c r="A279" s="80" t="s">
        <v>64</v>
      </c>
      <c r="B279" s="81" t="s">
        <v>37</v>
      </c>
      <c r="C279" s="82" t="s">
        <v>38</v>
      </c>
      <c r="D279" s="82" t="s">
        <v>39</v>
      </c>
      <c r="E279" s="83" t="s">
        <v>40</v>
      </c>
      <c r="F279" s="81" t="s">
        <v>47</v>
      </c>
      <c r="G279" s="81" t="s">
        <v>20</v>
      </c>
    </row>
    <row r="280" spans="1:11" x14ac:dyDescent="0.25">
      <c r="A280" s="45">
        <v>7.46</v>
      </c>
      <c r="B280" s="53" t="s">
        <v>142</v>
      </c>
      <c r="C280" s="54">
        <v>4</v>
      </c>
      <c r="D280" s="55" t="s">
        <v>45</v>
      </c>
      <c r="E280" s="23">
        <v>55</v>
      </c>
      <c r="F280" s="48">
        <f t="shared" si="6"/>
        <v>220</v>
      </c>
      <c r="G280" s="18"/>
    </row>
    <row r="281" spans="1:11" x14ac:dyDescent="0.25">
      <c r="A281" s="45">
        <v>7.47</v>
      </c>
      <c r="B281" s="53" t="s">
        <v>143</v>
      </c>
      <c r="C281" s="54">
        <v>20</v>
      </c>
      <c r="D281" s="55" t="s">
        <v>45</v>
      </c>
      <c r="E281" s="23">
        <v>4</v>
      </c>
      <c r="F281" s="48">
        <f t="shared" si="6"/>
        <v>80</v>
      </c>
      <c r="G281" s="18"/>
    </row>
    <row r="282" spans="1:11" x14ac:dyDescent="0.25">
      <c r="A282" s="74">
        <v>7.48</v>
      </c>
      <c r="B282" s="85" t="s">
        <v>144</v>
      </c>
      <c r="C282" s="86">
        <v>12</v>
      </c>
      <c r="D282" s="87" t="s">
        <v>45</v>
      </c>
      <c r="E282" s="36">
        <v>7.5</v>
      </c>
      <c r="F282" s="88">
        <f t="shared" si="6"/>
        <v>90</v>
      </c>
      <c r="G282" s="90"/>
    </row>
    <row r="283" spans="1:11" x14ac:dyDescent="0.25">
      <c r="A283" s="45">
        <v>7.49</v>
      </c>
      <c r="B283" s="53" t="s">
        <v>145</v>
      </c>
      <c r="C283" s="54">
        <v>20</v>
      </c>
      <c r="D283" s="55" t="s">
        <v>45</v>
      </c>
      <c r="E283" s="23">
        <v>1.5</v>
      </c>
      <c r="F283" s="48">
        <f t="shared" si="6"/>
        <v>30</v>
      </c>
      <c r="G283" s="18"/>
      <c r="K283" s="89"/>
    </row>
    <row r="284" spans="1:11" x14ac:dyDescent="0.25">
      <c r="A284" s="45">
        <v>7.5</v>
      </c>
      <c r="B284" s="53" t="s">
        <v>146</v>
      </c>
      <c r="C284" s="54">
        <v>3</v>
      </c>
      <c r="D284" s="55" t="s">
        <v>45</v>
      </c>
      <c r="E284" s="23">
        <v>25</v>
      </c>
      <c r="F284" s="48">
        <f t="shared" si="6"/>
        <v>75</v>
      </c>
      <c r="G284" s="18"/>
    </row>
    <row r="285" spans="1:11" x14ac:dyDescent="0.25">
      <c r="A285" s="45">
        <v>7.51</v>
      </c>
      <c r="B285" s="53" t="s">
        <v>147</v>
      </c>
      <c r="C285" s="54">
        <v>3</v>
      </c>
      <c r="D285" s="55" t="s">
        <v>45</v>
      </c>
      <c r="E285" s="23">
        <v>20</v>
      </c>
      <c r="F285" s="48">
        <f t="shared" si="6"/>
        <v>60</v>
      </c>
      <c r="G285" s="18"/>
    </row>
    <row r="286" spans="1:11" x14ac:dyDescent="0.25">
      <c r="A286" s="45">
        <v>7.52</v>
      </c>
      <c r="B286" s="53" t="s">
        <v>148</v>
      </c>
      <c r="C286" s="54">
        <v>2</v>
      </c>
      <c r="D286" s="55" t="s">
        <v>45</v>
      </c>
      <c r="E286" s="23">
        <v>10</v>
      </c>
      <c r="F286" s="48">
        <f t="shared" si="6"/>
        <v>20</v>
      </c>
      <c r="G286" s="18"/>
    </row>
    <row r="287" spans="1:11" x14ac:dyDescent="0.25">
      <c r="A287" s="45">
        <v>7.53</v>
      </c>
      <c r="B287" s="53" t="s">
        <v>149</v>
      </c>
      <c r="C287" s="54">
        <v>10</v>
      </c>
      <c r="D287" s="55" t="s">
        <v>61</v>
      </c>
      <c r="E287" s="23">
        <v>2.25</v>
      </c>
      <c r="F287" s="48">
        <f t="shared" si="6"/>
        <v>22.5</v>
      </c>
      <c r="G287" s="18"/>
    </row>
    <row r="288" spans="1:11" x14ac:dyDescent="0.25">
      <c r="A288" s="45">
        <v>7.54</v>
      </c>
      <c r="B288" s="53" t="s">
        <v>150</v>
      </c>
      <c r="C288" s="54">
        <v>1</v>
      </c>
      <c r="D288" s="55" t="s">
        <v>45</v>
      </c>
      <c r="E288" s="23">
        <v>0.75</v>
      </c>
      <c r="F288" s="48">
        <f t="shared" si="6"/>
        <v>0.75</v>
      </c>
      <c r="G288" s="18"/>
    </row>
    <row r="289" spans="1:7" x14ac:dyDescent="0.25">
      <c r="A289" s="45">
        <v>7.55</v>
      </c>
      <c r="B289" s="53" t="s">
        <v>151</v>
      </c>
      <c r="C289" s="54">
        <v>15</v>
      </c>
      <c r="D289" s="55" t="s">
        <v>61</v>
      </c>
      <c r="E289" s="23">
        <v>0.5</v>
      </c>
      <c r="F289" s="48">
        <f t="shared" si="6"/>
        <v>7.5</v>
      </c>
      <c r="G289" s="18"/>
    </row>
    <row r="290" spans="1:7" x14ac:dyDescent="0.25">
      <c r="A290" s="45">
        <v>7.56</v>
      </c>
      <c r="B290" s="53" t="s">
        <v>152</v>
      </c>
      <c r="C290" s="54">
        <v>1</v>
      </c>
      <c r="D290" s="55">
        <v>1</v>
      </c>
      <c r="E290" s="23">
        <v>0.6</v>
      </c>
      <c r="F290" s="48">
        <f t="shared" si="6"/>
        <v>0.6</v>
      </c>
      <c r="G290" s="18"/>
    </row>
    <row r="291" spans="1:7" x14ac:dyDescent="0.25">
      <c r="A291" s="45">
        <v>7.57</v>
      </c>
      <c r="B291" s="53" t="s">
        <v>153</v>
      </c>
      <c r="C291" s="54">
        <v>1</v>
      </c>
      <c r="D291" s="55">
        <v>1</v>
      </c>
      <c r="E291" s="23">
        <v>0.6</v>
      </c>
      <c r="F291" s="48">
        <f t="shared" si="6"/>
        <v>0.6</v>
      </c>
      <c r="G291" s="18"/>
    </row>
    <row r="292" spans="1:7" x14ac:dyDescent="0.25">
      <c r="A292" s="45">
        <v>7.58</v>
      </c>
      <c r="B292" s="53" t="s">
        <v>154</v>
      </c>
      <c r="C292" s="54">
        <v>10</v>
      </c>
      <c r="D292" s="55" t="s">
        <v>155</v>
      </c>
      <c r="E292" s="23">
        <v>0.25</v>
      </c>
      <c r="F292" s="48">
        <f t="shared" si="6"/>
        <v>2.5</v>
      </c>
      <c r="G292" s="18"/>
    </row>
    <row r="293" spans="1:7" x14ac:dyDescent="0.25">
      <c r="A293" s="45">
        <v>7.59</v>
      </c>
      <c r="B293" s="53" t="s">
        <v>156</v>
      </c>
      <c r="C293" s="54">
        <v>1</v>
      </c>
      <c r="D293" s="55" t="s">
        <v>126</v>
      </c>
      <c r="E293" s="23">
        <v>4</v>
      </c>
      <c r="F293" s="48">
        <f t="shared" si="6"/>
        <v>4</v>
      </c>
      <c r="G293" s="18"/>
    </row>
    <row r="294" spans="1:7" x14ac:dyDescent="0.25">
      <c r="A294" s="45">
        <v>7.6</v>
      </c>
      <c r="B294" s="53" t="s">
        <v>157</v>
      </c>
      <c r="C294" s="54">
        <v>1</v>
      </c>
      <c r="D294" s="55" t="s">
        <v>45</v>
      </c>
      <c r="E294" s="23">
        <v>6</v>
      </c>
      <c r="F294" s="48">
        <f t="shared" si="6"/>
        <v>6</v>
      </c>
      <c r="G294" s="18"/>
    </row>
    <row r="295" spans="1:7" x14ac:dyDescent="0.25">
      <c r="A295" s="45">
        <v>7.61</v>
      </c>
      <c r="B295" s="53" t="s">
        <v>158</v>
      </c>
      <c r="C295" s="54">
        <v>10</v>
      </c>
      <c r="D295" s="55" t="s">
        <v>70</v>
      </c>
      <c r="E295" s="23">
        <v>0.8</v>
      </c>
      <c r="F295" s="48">
        <f t="shared" si="6"/>
        <v>8</v>
      </c>
      <c r="G295" s="18"/>
    </row>
    <row r="296" spans="1:7" x14ac:dyDescent="0.25">
      <c r="A296" s="45">
        <v>7.62</v>
      </c>
      <c r="B296" s="53" t="s">
        <v>159</v>
      </c>
      <c r="C296" s="54">
        <v>10</v>
      </c>
      <c r="D296" s="55" t="s">
        <v>70</v>
      </c>
      <c r="E296" s="23">
        <v>0.8</v>
      </c>
      <c r="F296" s="48">
        <f t="shared" si="6"/>
        <v>8</v>
      </c>
      <c r="G296" s="18"/>
    </row>
    <row r="297" spans="1:7" x14ac:dyDescent="0.25">
      <c r="A297" s="45">
        <v>7.63</v>
      </c>
      <c r="B297" s="53" t="s">
        <v>160</v>
      </c>
      <c r="C297" s="54">
        <v>1</v>
      </c>
      <c r="D297" s="55" t="s">
        <v>161</v>
      </c>
      <c r="E297" s="23">
        <v>2.5</v>
      </c>
      <c r="F297" s="48">
        <f t="shared" si="6"/>
        <v>2.5</v>
      </c>
      <c r="G297" s="18"/>
    </row>
    <row r="298" spans="1:7" x14ac:dyDescent="0.25">
      <c r="A298" s="45">
        <v>7.64</v>
      </c>
      <c r="B298" s="53" t="s">
        <v>162</v>
      </c>
      <c r="C298" s="54">
        <v>50</v>
      </c>
      <c r="D298" s="55" t="s">
        <v>61</v>
      </c>
      <c r="E298" s="23">
        <v>2.5</v>
      </c>
      <c r="F298" s="48">
        <f t="shared" si="6"/>
        <v>125</v>
      </c>
      <c r="G298" s="18"/>
    </row>
    <row r="299" spans="1:7" x14ac:dyDescent="0.25">
      <c r="A299" s="45">
        <v>7.65</v>
      </c>
      <c r="B299" s="53" t="s">
        <v>163</v>
      </c>
      <c r="C299" s="54">
        <v>2</v>
      </c>
      <c r="D299" s="55" t="s">
        <v>45</v>
      </c>
      <c r="E299" s="23">
        <v>1.5</v>
      </c>
      <c r="F299" s="48">
        <f t="shared" si="6"/>
        <v>3</v>
      </c>
      <c r="G299" s="18"/>
    </row>
    <row r="300" spans="1:7" x14ac:dyDescent="0.25">
      <c r="A300" s="45">
        <v>7.66</v>
      </c>
      <c r="B300" s="53" t="s">
        <v>164</v>
      </c>
      <c r="C300" s="54">
        <v>2</v>
      </c>
      <c r="D300" s="55" t="s">
        <v>45</v>
      </c>
      <c r="E300" s="23">
        <v>1.5</v>
      </c>
      <c r="F300" s="48">
        <f t="shared" si="6"/>
        <v>3</v>
      </c>
      <c r="G300" s="18"/>
    </row>
    <row r="301" spans="1:7" x14ac:dyDescent="0.25">
      <c r="A301" s="45">
        <v>7.67</v>
      </c>
      <c r="B301" s="62" t="s">
        <v>165</v>
      </c>
      <c r="C301" s="54">
        <v>6</v>
      </c>
      <c r="D301" s="55" t="s">
        <v>45</v>
      </c>
      <c r="E301" s="23">
        <v>1.5</v>
      </c>
      <c r="F301" s="48">
        <f t="shared" si="6"/>
        <v>9</v>
      </c>
      <c r="G301" s="18"/>
    </row>
    <row r="302" spans="1:7" x14ac:dyDescent="0.25">
      <c r="A302" s="45">
        <v>7.68</v>
      </c>
      <c r="B302" s="53" t="s">
        <v>166</v>
      </c>
      <c r="C302" s="54">
        <v>2</v>
      </c>
      <c r="D302" s="55" t="s">
        <v>45</v>
      </c>
      <c r="E302" s="23">
        <v>15</v>
      </c>
      <c r="F302" s="48">
        <f t="shared" si="6"/>
        <v>30</v>
      </c>
      <c r="G302" s="18"/>
    </row>
    <row r="303" spans="1:7" x14ac:dyDescent="0.25">
      <c r="A303" s="45">
        <v>7.69</v>
      </c>
      <c r="B303" s="53" t="s">
        <v>167</v>
      </c>
      <c r="C303" s="54">
        <v>5</v>
      </c>
      <c r="D303" s="55" t="s">
        <v>45</v>
      </c>
      <c r="E303" s="23">
        <v>1</v>
      </c>
      <c r="F303" s="48">
        <f t="shared" si="6"/>
        <v>5</v>
      </c>
      <c r="G303" s="18"/>
    </row>
    <row r="304" spans="1:7" x14ac:dyDescent="0.25">
      <c r="A304" s="45">
        <v>7.7</v>
      </c>
      <c r="B304" s="53" t="s">
        <v>168</v>
      </c>
      <c r="C304" s="54">
        <v>5</v>
      </c>
      <c r="D304" s="55" t="s">
        <v>45</v>
      </c>
      <c r="E304" s="23">
        <v>1</v>
      </c>
      <c r="F304" s="48">
        <f t="shared" si="6"/>
        <v>5</v>
      </c>
      <c r="G304" s="18"/>
    </row>
    <row r="305" spans="1:7" x14ac:dyDescent="0.25">
      <c r="A305" s="45">
        <v>7.71</v>
      </c>
      <c r="B305" s="53" t="s">
        <v>169</v>
      </c>
      <c r="C305" s="54">
        <v>2</v>
      </c>
      <c r="D305" s="55" t="s">
        <v>45</v>
      </c>
      <c r="E305" s="23">
        <v>5</v>
      </c>
      <c r="F305" s="48">
        <f t="shared" si="6"/>
        <v>10</v>
      </c>
      <c r="G305" s="18"/>
    </row>
    <row r="306" spans="1:7" x14ac:dyDescent="0.25">
      <c r="A306" s="45">
        <v>7.72</v>
      </c>
      <c r="B306" s="53" t="s">
        <v>169</v>
      </c>
      <c r="C306" s="54">
        <v>2</v>
      </c>
      <c r="D306" s="55" t="s">
        <v>45</v>
      </c>
      <c r="E306" s="23">
        <v>5</v>
      </c>
      <c r="F306" s="48">
        <f t="shared" si="6"/>
        <v>10</v>
      </c>
      <c r="G306" s="18"/>
    </row>
    <row r="307" spans="1:7" x14ac:dyDescent="0.25">
      <c r="A307" s="45">
        <v>7.73</v>
      </c>
      <c r="B307" s="53" t="s">
        <v>170</v>
      </c>
      <c r="C307" s="54">
        <v>1</v>
      </c>
      <c r="D307" s="55" t="s">
        <v>129</v>
      </c>
      <c r="E307" s="23">
        <v>10</v>
      </c>
      <c r="F307" s="48">
        <f t="shared" si="6"/>
        <v>10</v>
      </c>
      <c r="G307" s="18"/>
    </row>
    <row r="308" spans="1:7" x14ac:dyDescent="0.25">
      <c r="A308" s="45">
        <v>7.7399999999999904</v>
      </c>
      <c r="B308" s="53" t="s">
        <v>171</v>
      </c>
      <c r="C308" s="54">
        <v>20</v>
      </c>
      <c r="D308" s="55" t="s">
        <v>45</v>
      </c>
      <c r="E308" s="23">
        <v>9.1</v>
      </c>
      <c r="F308" s="48">
        <f t="shared" si="6"/>
        <v>182</v>
      </c>
      <c r="G308" s="18"/>
    </row>
    <row r="309" spans="1:7" x14ac:dyDescent="0.25">
      <c r="A309" s="45">
        <v>7.7499999999999902</v>
      </c>
      <c r="B309" s="53" t="s">
        <v>172</v>
      </c>
      <c r="C309" s="54">
        <v>10</v>
      </c>
      <c r="D309" s="55" t="s">
        <v>45</v>
      </c>
      <c r="E309" s="23">
        <v>9.1</v>
      </c>
      <c r="F309" s="48">
        <f t="shared" si="6"/>
        <v>91</v>
      </c>
      <c r="G309" s="18"/>
    </row>
    <row r="310" spans="1:7" x14ac:dyDescent="0.25">
      <c r="A310" s="45">
        <v>7.75999999999999</v>
      </c>
      <c r="B310" s="63" t="s">
        <v>173</v>
      </c>
      <c r="C310" s="60">
        <v>24</v>
      </c>
      <c r="D310" s="61" t="s">
        <v>45</v>
      </c>
      <c r="E310" s="23">
        <v>5</v>
      </c>
      <c r="F310" s="48">
        <f t="shared" si="6"/>
        <v>120</v>
      </c>
      <c r="G310" s="18"/>
    </row>
    <row r="311" spans="1:7" x14ac:dyDescent="0.25">
      <c r="A311" s="45">
        <v>7.7699999999999898</v>
      </c>
      <c r="B311" s="63" t="s">
        <v>174</v>
      </c>
      <c r="C311" s="60">
        <v>12</v>
      </c>
      <c r="D311" s="61" t="s">
        <v>45</v>
      </c>
      <c r="E311" s="23">
        <v>2</v>
      </c>
      <c r="F311" s="48">
        <f t="shared" si="6"/>
        <v>24</v>
      </c>
      <c r="G311" s="18"/>
    </row>
    <row r="312" spans="1:7" x14ac:dyDescent="0.25">
      <c r="A312" s="45">
        <v>7.7799999999999896</v>
      </c>
      <c r="B312" s="63" t="s">
        <v>175</v>
      </c>
      <c r="C312" s="60">
        <v>2</v>
      </c>
      <c r="D312" s="61" t="s">
        <v>62</v>
      </c>
      <c r="E312" s="23">
        <v>10</v>
      </c>
      <c r="F312" s="48">
        <f t="shared" si="6"/>
        <v>20</v>
      </c>
      <c r="G312" s="18"/>
    </row>
    <row r="313" spans="1:7" x14ac:dyDescent="0.25">
      <c r="A313" s="40">
        <v>8</v>
      </c>
      <c r="B313" s="290" t="s">
        <v>176</v>
      </c>
      <c r="C313" s="291"/>
      <c r="D313" s="291"/>
      <c r="E313" s="291"/>
      <c r="F313" s="291"/>
      <c r="G313" s="72" t="e">
        <f>SUM(F314:F331)</f>
        <v>#REF!</v>
      </c>
    </row>
    <row r="314" spans="1:7" ht="25.5" x14ac:dyDescent="0.25">
      <c r="A314" s="134">
        <v>8.1</v>
      </c>
      <c r="B314" s="27" t="s">
        <v>177</v>
      </c>
      <c r="C314" s="54">
        <v>1</v>
      </c>
      <c r="D314" s="55" t="s">
        <v>178</v>
      </c>
      <c r="E314" s="64">
        <f>6*210*2</f>
        <v>2520</v>
      </c>
      <c r="F314" s="65">
        <f t="shared" ref="F314:F331" si="7">C314*E314</f>
        <v>2520</v>
      </c>
      <c r="G314" s="18"/>
    </row>
    <row r="315" spans="1:7" x14ac:dyDescent="0.25">
      <c r="A315" s="118"/>
      <c r="B315" s="135"/>
      <c r="C315" s="136"/>
      <c r="D315" s="137"/>
      <c r="E315" s="138"/>
      <c r="F315" s="139"/>
      <c r="G315" s="3"/>
    </row>
    <row r="316" spans="1:7" ht="15.75" thickBot="1" x14ac:dyDescent="0.3">
      <c r="A316" s="118"/>
      <c r="B316" s="135"/>
      <c r="C316" s="136"/>
      <c r="D316" s="137"/>
      <c r="E316" s="138"/>
      <c r="F316" s="139"/>
      <c r="G316" s="3"/>
    </row>
    <row r="317" spans="1:7" ht="15" customHeight="1" x14ac:dyDescent="0.25">
      <c r="A317" s="299" t="s">
        <v>74</v>
      </c>
      <c r="B317" s="300"/>
      <c r="C317" s="300"/>
      <c r="D317" s="300"/>
      <c r="E317" s="300"/>
      <c r="F317" s="300"/>
      <c r="G317" s="305"/>
    </row>
    <row r="318" spans="1:7" ht="15" customHeight="1" thickBot="1" x14ac:dyDescent="0.3">
      <c r="A318" s="302"/>
      <c r="B318" s="303"/>
      <c r="C318" s="303"/>
      <c r="D318" s="303"/>
      <c r="E318" s="303"/>
      <c r="F318" s="303"/>
      <c r="G318" s="304"/>
    </row>
    <row r="319" spans="1:7" ht="15.75" x14ac:dyDescent="0.25">
      <c r="A319" s="80" t="s">
        <v>64</v>
      </c>
      <c r="B319" s="81" t="s">
        <v>37</v>
      </c>
      <c r="C319" s="82" t="s">
        <v>38</v>
      </c>
      <c r="D319" s="82" t="s">
        <v>39</v>
      </c>
      <c r="E319" s="83" t="s">
        <v>40</v>
      </c>
      <c r="F319" s="84" t="s">
        <v>47</v>
      </c>
      <c r="G319" s="81" t="s">
        <v>20</v>
      </c>
    </row>
    <row r="320" spans="1:7" ht="25.5" x14ac:dyDescent="0.25">
      <c r="A320" s="134">
        <v>8.1999999999999993</v>
      </c>
      <c r="B320" s="27" t="s">
        <v>179</v>
      </c>
      <c r="C320" s="54">
        <v>3</v>
      </c>
      <c r="D320" s="55" t="s">
        <v>180</v>
      </c>
      <c r="E320" s="64">
        <v>2034</v>
      </c>
      <c r="F320" s="65">
        <f t="shared" si="7"/>
        <v>6102</v>
      </c>
      <c r="G320" s="18"/>
    </row>
    <row r="321" spans="1:13" x14ac:dyDescent="0.25">
      <c r="A321" s="134">
        <v>8.3000000000000007</v>
      </c>
      <c r="B321" s="53" t="s">
        <v>181</v>
      </c>
      <c r="C321" s="54">
        <v>15</v>
      </c>
      <c r="D321" s="55" t="s">
        <v>45</v>
      </c>
      <c r="E321" s="64">
        <v>8</v>
      </c>
      <c r="F321" s="65">
        <f>C321*E321</f>
        <v>120</v>
      </c>
      <c r="G321" s="18"/>
    </row>
    <row r="322" spans="1:13" x14ac:dyDescent="0.25">
      <c r="A322" s="134">
        <v>8.4</v>
      </c>
      <c r="B322" s="37" t="s">
        <v>182</v>
      </c>
      <c r="C322" s="54">
        <v>1</v>
      </c>
      <c r="D322" s="55" t="s">
        <v>183</v>
      </c>
      <c r="E322" s="64">
        <v>1020</v>
      </c>
      <c r="F322" s="65">
        <f t="shared" si="7"/>
        <v>1020</v>
      </c>
      <c r="G322" s="18"/>
    </row>
    <row r="323" spans="1:13" x14ac:dyDescent="0.25">
      <c r="A323" s="134">
        <v>8.5</v>
      </c>
      <c r="B323" s="53" t="s">
        <v>58</v>
      </c>
      <c r="C323" s="54">
        <v>8</v>
      </c>
      <c r="D323" s="55" t="s">
        <v>45</v>
      </c>
      <c r="E323" s="64">
        <v>40</v>
      </c>
      <c r="F323" s="65">
        <f t="shared" si="7"/>
        <v>320</v>
      </c>
      <c r="G323" s="18"/>
    </row>
    <row r="324" spans="1:13" x14ac:dyDescent="0.25">
      <c r="A324" s="134">
        <v>8.6</v>
      </c>
      <c r="B324" s="53" t="s">
        <v>184</v>
      </c>
      <c r="C324" s="54">
        <v>8</v>
      </c>
      <c r="D324" s="55" t="s">
        <v>45</v>
      </c>
      <c r="E324" s="64">
        <v>5.5</v>
      </c>
      <c r="F324" s="65">
        <f t="shared" si="7"/>
        <v>44</v>
      </c>
      <c r="G324" s="18"/>
    </row>
    <row r="325" spans="1:13" x14ac:dyDescent="0.25">
      <c r="A325" s="134">
        <v>8.6999999999999993</v>
      </c>
      <c r="B325" s="53" t="s">
        <v>185</v>
      </c>
      <c r="C325" s="54">
        <v>6</v>
      </c>
      <c r="D325" s="55" t="s">
        <v>45</v>
      </c>
      <c r="E325" s="64">
        <v>15</v>
      </c>
      <c r="F325" s="65">
        <f t="shared" si="7"/>
        <v>90</v>
      </c>
      <c r="G325" s="18"/>
    </row>
    <row r="326" spans="1:13" x14ac:dyDescent="0.25">
      <c r="A326" s="134">
        <v>8.8000000000000007</v>
      </c>
      <c r="B326" s="53" t="s">
        <v>186</v>
      </c>
      <c r="C326" s="54">
        <v>4</v>
      </c>
      <c r="D326" s="55" t="s">
        <v>45</v>
      </c>
      <c r="E326" s="64">
        <v>25</v>
      </c>
      <c r="F326" s="65">
        <f t="shared" si="7"/>
        <v>100</v>
      </c>
      <c r="G326" s="18"/>
    </row>
    <row r="327" spans="1:13" x14ac:dyDescent="0.25">
      <c r="A327" s="134">
        <v>8.9</v>
      </c>
      <c r="B327" s="53" t="s">
        <v>187</v>
      </c>
      <c r="C327" s="54">
        <v>3</v>
      </c>
      <c r="D327" s="55" t="s">
        <v>45</v>
      </c>
      <c r="E327" s="64">
        <v>4.5999999999999996</v>
      </c>
      <c r="F327" s="65">
        <f t="shared" si="7"/>
        <v>13.799999999999999</v>
      </c>
      <c r="G327" s="18"/>
    </row>
    <row r="328" spans="1:13" x14ac:dyDescent="0.25">
      <c r="A328" s="45">
        <v>8.1</v>
      </c>
      <c r="B328" s="53" t="s">
        <v>188</v>
      </c>
      <c r="C328" s="54">
        <v>1</v>
      </c>
      <c r="D328" s="55" t="s">
        <v>183</v>
      </c>
      <c r="E328" s="64">
        <v>1200</v>
      </c>
      <c r="F328" s="65">
        <f t="shared" si="7"/>
        <v>1200</v>
      </c>
      <c r="G328" s="18"/>
    </row>
    <row r="329" spans="1:13" ht="24" x14ac:dyDescent="0.25">
      <c r="A329" s="45">
        <v>8.11</v>
      </c>
      <c r="B329" s="37" t="s">
        <v>189</v>
      </c>
      <c r="C329" s="54">
        <v>2</v>
      </c>
      <c r="D329" s="55" t="s">
        <v>180</v>
      </c>
      <c r="E329" s="64">
        <v>646.5</v>
      </c>
      <c r="F329" s="65">
        <f t="shared" si="7"/>
        <v>1293</v>
      </c>
      <c r="G329" s="18"/>
    </row>
    <row r="330" spans="1:13" ht="24" x14ac:dyDescent="0.25">
      <c r="A330" s="74">
        <v>8.1199999999999992</v>
      </c>
      <c r="B330" s="75" t="s">
        <v>190</v>
      </c>
      <c r="C330" s="76">
        <v>50</v>
      </c>
      <c r="D330" s="77" t="s">
        <v>45</v>
      </c>
      <c r="E330" s="78">
        <f>16.95*1</f>
        <v>16.95</v>
      </c>
      <c r="F330" s="79">
        <f t="shared" si="7"/>
        <v>847.5</v>
      </c>
      <c r="G330" s="18"/>
    </row>
    <row r="331" spans="1:13" x14ac:dyDescent="0.25">
      <c r="A331" s="45">
        <v>8.1300000000000008</v>
      </c>
      <c r="B331" s="75" t="s">
        <v>230</v>
      </c>
      <c r="C331" s="76">
        <v>1</v>
      </c>
      <c r="D331" s="77" t="s">
        <v>178</v>
      </c>
      <c r="E331" s="78" t="e">
        <f>#REF!</f>
        <v>#REF!</v>
      </c>
      <c r="F331" s="79" t="e">
        <f t="shared" si="7"/>
        <v>#REF!</v>
      </c>
      <c r="G331" s="18"/>
    </row>
    <row r="332" spans="1:13" x14ac:dyDescent="0.25">
      <c r="A332" s="40">
        <v>9</v>
      </c>
      <c r="B332" s="306" t="s">
        <v>231</v>
      </c>
      <c r="C332" s="307"/>
      <c r="D332" s="307"/>
      <c r="E332" s="307"/>
      <c r="F332" s="307"/>
      <c r="G332" s="72">
        <f>F333</f>
        <v>29532.04</v>
      </c>
    </row>
    <row r="333" spans="1:13" ht="48" x14ac:dyDescent="0.25">
      <c r="A333" s="38">
        <v>9.1</v>
      </c>
      <c r="B333" s="37" t="s">
        <v>192</v>
      </c>
      <c r="C333" s="47">
        <v>1</v>
      </c>
      <c r="D333" s="47" t="s">
        <v>178</v>
      </c>
      <c r="E333" s="43">
        <v>29532.04</v>
      </c>
      <c r="F333" s="91">
        <f>E333</f>
        <v>29532.04</v>
      </c>
      <c r="G333" s="18"/>
      <c r="I333" s="127" t="e">
        <f>29444.47-I345</f>
        <v>#REF!</v>
      </c>
      <c r="K333" s="19">
        <v>30021.15</v>
      </c>
      <c r="L333" s="19">
        <v>576.67999999999995</v>
      </c>
      <c r="M333" s="89">
        <f>K333-L333</f>
        <v>29444.47</v>
      </c>
    </row>
    <row r="334" spans="1:13" x14ac:dyDescent="0.25">
      <c r="A334" s="40">
        <v>10</v>
      </c>
      <c r="B334" s="290" t="s">
        <v>193</v>
      </c>
      <c r="C334" s="291"/>
      <c r="D334" s="291"/>
      <c r="E334" s="291"/>
      <c r="F334" s="291"/>
      <c r="G334" s="72">
        <f>F335</f>
        <v>5500</v>
      </c>
    </row>
    <row r="335" spans="1:13" ht="48" x14ac:dyDescent="0.25">
      <c r="A335" s="38">
        <v>10.1</v>
      </c>
      <c r="B335" s="37" t="s">
        <v>194</v>
      </c>
      <c r="C335" s="47">
        <v>1</v>
      </c>
      <c r="D335" s="47" t="s">
        <v>69</v>
      </c>
      <c r="E335" s="64">
        <v>5500</v>
      </c>
      <c r="F335" s="69">
        <f>C335*E335</f>
        <v>5500</v>
      </c>
      <c r="G335" s="18"/>
    </row>
    <row r="336" spans="1:13" x14ac:dyDescent="0.25">
      <c r="A336" s="40">
        <v>11</v>
      </c>
      <c r="B336" s="290" t="s">
        <v>195</v>
      </c>
      <c r="C336" s="291"/>
      <c r="D336" s="291"/>
      <c r="E336" s="291"/>
      <c r="F336" s="291"/>
      <c r="G336" s="72">
        <f>F337</f>
        <v>3562.5</v>
      </c>
    </row>
    <row r="337" spans="1:14" ht="82.5" customHeight="1" x14ac:dyDescent="0.25">
      <c r="A337" s="47">
        <v>11.1</v>
      </c>
      <c r="B337" s="37" t="s">
        <v>196</v>
      </c>
      <c r="C337" s="47">
        <v>2.5</v>
      </c>
      <c r="D337" s="47" t="s">
        <v>197</v>
      </c>
      <c r="E337" s="64">
        <v>1425</v>
      </c>
      <c r="F337" s="69">
        <f>C337*E337</f>
        <v>3562.5</v>
      </c>
      <c r="G337" s="18"/>
    </row>
    <row r="338" spans="1:14" x14ac:dyDescent="0.25">
      <c r="A338" s="40">
        <v>12</v>
      </c>
      <c r="B338" s="290" t="s">
        <v>198</v>
      </c>
      <c r="C338" s="291"/>
      <c r="D338" s="291"/>
      <c r="E338" s="291">
        <v>1500</v>
      </c>
      <c r="F338" s="291"/>
      <c r="G338" s="72">
        <f>SUM(F339:F340)</f>
        <v>4100</v>
      </c>
    </row>
    <row r="339" spans="1:14" x14ac:dyDescent="0.25">
      <c r="A339" s="134">
        <v>12.1</v>
      </c>
      <c r="B339" s="37" t="s">
        <v>199</v>
      </c>
      <c r="C339" s="47">
        <v>1</v>
      </c>
      <c r="D339" s="47" t="s">
        <v>69</v>
      </c>
      <c r="E339" s="64">
        <v>3600</v>
      </c>
      <c r="F339" s="70">
        <f>C339*E339</f>
        <v>3600</v>
      </c>
      <c r="G339" s="18"/>
    </row>
    <row r="340" spans="1:14" ht="24" x14ac:dyDescent="0.25">
      <c r="A340" s="134">
        <v>12.2</v>
      </c>
      <c r="B340" s="37" t="s">
        <v>200</v>
      </c>
      <c r="C340" s="47">
        <v>1</v>
      </c>
      <c r="D340" s="47" t="s">
        <v>178</v>
      </c>
      <c r="E340" s="64">
        <v>500</v>
      </c>
      <c r="F340" s="70">
        <f>C340*E340</f>
        <v>500</v>
      </c>
      <c r="G340" s="18"/>
    </row>
    <row r="341" spans="1:14" x14ac:dyDescent="0.25">
      <c r="A341" s="40">
        <v>13</v>
      </c>
      <c r="B341" s="290" t="s">
        <v>201</v>
      </c>
      <c r="C341" s="291"/>
      <c r="D341" s="291"/>
      <c r="E341" s="291">
        <v>1500</v>
      </c>
      <c r="F341" s="291"/>
      <c r="G341" s="72">
        <f>F342</f>
        <v>1354</v>
      </c>
    </row>
    <row r="342" spans="1:14" ht="24" x14ac:dyDescent="0.25">
      <c r="A342" s="47">
        <v>13.1</v>
      </c>
      <c r="B342" s="37" t="s">
        <v>202</v>
      </c>
      <c r="C342" s="47">
        <v>1</v>
      </c>
      <c r="D342" s="47" t="s">
        <v>69</v>
      </c>
      <c r="E342" s="64">
        <f>P191</f>
        <v>1354</v>
      </c>
      <c r="F342" s="70">
        <f>C342*E342</f>
        <v>1354</v>
      </c>
      <c r="G342" s="18"/>
      <c r="I342" s="19">
        <v>2100</v>
      </c>
      <c r="K342" s="19">
        <v>450</v>
      </c>
      <c r="L342" s="19">
        <f>H342+K342</f>
        <v>450</v>
      </c>
      <c r="M342" s="89">
        <f>G341-L342</f>
        <v>904</v>
      </c>
      <c r="N342" s="89"/>
    </row>
    <row r="343" spans="1:14" x14ac:dyDescent="0.25">
      <c r="A343" s="40"/>
      <c r="B343" s="310" t="s">
        <v>209</v>
      </c>
      <c r="C343" s="311"/>
      <c r="D343" s="311"/>
      <c r="E343" s="311"/>
      <c r="F343" s="312"/>
      <c r="G343" s="72" t="e">
        <f>G341+G338+G336+G334+G332+G313+G222+G220+G218+G216+G208+G205+G197+G194+G190</f>
        <v>#REF!</v>
      </c>
    </row>
    <row r="344" spans="1:14" x14ac:dyDescent="0.25">
      <c r="A344" s="40">
        <v>14</v>
      </c>
      <c r="B344" s="290" t="s">
        <v>71</v>
      </c>
      <c r="C344" s="291"/>
      <c r="D344" s="291"/>
      <c r="E344" s="291">
        <v>1500</v>
      </c>
      <c r="F344" s="291"/>
      <c r="G344" s="72" t="e">
        <f>F345</f>
        <v>#REF!</v>
      </c>
    </row>
    <row r="345" spans="1:14" x14ac:dyDescent="0.25">
      <c r="A345" s="134">
        <v>14.1</v>
      </c>
      <c r="B345" s="18" t="s">
        <v>205</v>
      </c>
      <c r="C345" s="47">
        <v>1</v>
      </c>
      <c r="D345" s="47" t="s">
        <v>178</v>
      </c>
      <c r="E345" s="67" t="e">
        <f>G343*0.03</f>
        <v>#REF!</v>
      </c>
      <c r="F345" s="71" t="e">
        <f>C345*E345</f>
        <v>#REF!</v>
      </c>
      <c r="G345" s="18"/>
      <c r="H345" s="19">
        <v>8733.25</v>
      </c>
      <c r="I345" s="127" t="e">
        <f>H345-F345</f>
        <v>#REF!</v>
      </c>
    </row>
    <row r="346" spans="1:14" x14ac:dyDescent="0.25">
      <c r="A346" s="40"/>
      <c r="B346" s="308" t="s">
        <v>20</v>
      </c>
      <c r="C346" s="309"/>
      <c r="D346" s="309"/>
      <c r="E346" s="309"/>
      <c r="F346" s="309"/>
      <c r="G346" s="73" t="e">
        <f>G343+G344</f>
        <v>#REF!</v>
      </c>
      <c r="H346" s="19">
        <v>296064.21000000002</v>
      </c>
    </row>
    <row r="364" spans="1:7" ht="15" customHeight="1" x14ac:dyDescent="0.25">
      <c r="A364" s="281" t="s">
        <v>74</v>
      </c>
      <c r="B364" s="282"/>
      <c r="C364" s="282"/>
      <c r="D364" s="282"/>
      <c r="E364" s="282"/>
      <c r="F364" s="282"/>
      <c r="G364" s="283"/>
    </row>
    <row r="365" spans="1:7" ht="15.75" customHeight="1" x14ac:dyDescent="0.25">
      <c r="A365" s="284"/>
      <c r="B365" s="285"/>
      <c r="C365" s="285"/>
      <c r="D365" s="285"/>
      <c r="E365" s="285"/>
      <c r="F365" s="285"/>
      <c r="G365" s="286"/>
    </row>
    <row r="366" spans="1:7" ht="15.75" x14ac:dyDescent="0.25">
      <c r="A366" s="38" t="s">
        <v>64</v>
      </c>
      <c r="B366" s="20" t="s">
        <v>37</v>
      </c>
      <c r="C366" s="39" t="s">
        <v>38</v>
      </c>
      <c r="D366" s="39" t="s">
        <v>39</v>
      </c>
      <c r="E366" s="21" t="s">
        <v>40</v>
      </c>
      <c r="F366" s="20" t="s">
        <v>47</v>
      </c>
      <c r="G366" s="20" t="s">
        <v>20</v>
      </c>
    </row>
    <row r="367" spans="1:7" x14ac:dyDescent="0.25">
      <c r="A367" s="40">
        <v>1</v>
      </c>
      <c r="B367" s="290" t="s">
        <v>75</v>
      </c>
      <c r="C367" s="291"/>
      <c r="D367" s="291"/>
      <c r="E367" s="291"/>
      <c r="F367" s="291"/>
      <c r="G367" s="72">
        <f>G190</f>
        <v>3160.71</v>
      </c>
    </row>
    <row r="368" spans="1:7" ht="20.25" hidden="1" customHeight="1" x14ac:dyDescent="0.25">
      <c r="A368" s="134"/>
      <c r="B368" s="68" t="s">
        <v>76</v>
      </c>
      <c r="C368" s="134"/>
      <c r="D368" s="134"/>
      <c r="E368" s="41"/>
      <c r="F368" s="42"/>
      <c r="G368" s="18"/>
    </row>
    <row r="369" spans="1:11" hidden="1" x14ac:dyDescent="0.25">
      <c r="A369" s="134">
        <v>1.1000000000000001</v>
      </c>
      <c r="B369" s="27" t="s">
        <v>77</v>
      </c>
      <c r="C369" s="134">
        <v>1</v>
      </c>
      <c r="D369" s="134" t="s">
        <v>69</v>
      </c>
      <c r="E369" s="43">
        <v>3160.71</v>
      </c>
      <c r="F369" s="28">
        <f>C369*E369</f>
        <v>3160.71</v>
      </c>
      <c r="G369" s="18"/>
    </row>
    <row r="370" spans="1:11" hidden="1" x14ac:dyDescent="0.25">
      <c r="A370" s="134">
        <v>1.2</v>
      </c>
      <c r="B370" s="27" t="s">
        <v>46</v>
      </c>
      <c r="C370" s="134">
        <v>1</v>
      </c>
      <c r="D370" s="134" t="s">
        <v>69</v>
      </c>
      <c r="E370" s="43">
        <v>2074.5</v>
      </c>
      <c r="F370" s="28">
        <f>C370*E370</f>
        <v>2074.5</v>
      </c>
      <c r="G370" s="18"/>
    </row>
    <row r="371" spans="1:11" x14ac:dyDescent="0.25">
      <c r="A371" s="134"/>
      <c r="B371" s="34"/>
      <c r="C371" s="133"/>
      <c r="D371" s="133"/>
      <c r="E371" s="92"/>
      <c r="F371" s="93"/>
      <c r="G371" s="18"/>
    </row>
    <row r="372" spans="1:11" x14ac:dyDescent="0.25">
      <c r="A372" s="40">
        <v>2</v>
      </c>
      <c r="B372" s="290" t="s">
        <v>78</v>
      </c>
      <c r="C372" s="291"/>
      <c r="D372" s="291"/>
      <c r="E372" s="291"/>
      <c r="F372" s="291"/>
      <c r="G372" s="72">
        <f>F373</f>
        <v>25675.83</v>
      </c>
    </row>
    <row r="373" spans="1:11" hidden="1" x14ac:dyDescent="0.25">
      <c r="A373" s="134">
        <v>2.1</v>
      </c>
      <c r="B373" s="27" t="s">
        <v>79</v>
      </c>
      <c r="C373" s="134">
        <v>1</v>
      </c>
      <c r="D373" s="134" t="s">
        <v>69</v>
      </c>
      <c r="E373" s="43">
        <v>25675.83</v>
      </c>
      <c r="F373" s="28">
        <f>C373*E373</f>
        <v>25675.83</v>
      </c>
      <c r="G373" s="18"/>
    </row>
    <row r="374" spans="1:11" x14ac:dyDescent="0.25">
      <c r="A374" s="134"/>
      <c r="B374" s="34"/>
      <c r="C374" s="133"/>
      <c r="D374" s="133"/>
      <c r="E374" s="92"/>
      <c r="F374" s="93"/>
      <c r="G374" s="18"/>
    </row>
    <row r="375" spans="1:11" x14ac:dyDescent="0.25">
      <c r="A375" s="40">
        <v>3</v>
      </c>
      <c r="B375" s="290" t="s">
        <v>53</v>
      </c>
      <c r="C375" s="291"/>
      <c r="D375" s="291"/>
      <c r="E375" s="291"/>
      <c r="F375" s="291"/>
      <c r="G375" s="72">
        <f>G196</f>
        <v>4665</v>
      </c>
      <c r="K375" s="89"/>
    </row>
    <row r="376" spans="1:11" x14ac:dyDescent="0.25">
      <c r="A376" s="134"/>
      <c r="B376" s="34"/>
      <c r="C376" s="133"/>
      <c r="D376" s="133"/>
      <c r="E376" s="92"/>
      <c r="F376" s="93"/>
      <c r="G376" s="18"/>
    </row>
    <row r="377" spans="1:11" hidden="1" x14ac:dyDescent="0.25">
      <c r="A377" s="134"/>
      <c r="B377" s="290" t="s">
        <v>80</v>
      </c>
      <c r="C377" s="291"/>
      <c r="D377" s="291"/>
      <c r="E377" s="291"/>
      <c r="F377" s="291"/>
      <c r="G377" s="72">
        <f>SUM(F378:F384)</f>
        <v>6220.92</v>
      </c>
    </row>
    <row r="378" spans="1:11" hidden="1" x14ac:dyDescent="0.25">
      <c r="A378" s="134">
        <v>3.1</v>
      </c>
      <c r="B378" s="27" t="s">
        <v>48</v>
      </c>
      <c r="C378" s="44">
        <v>6</v>
      </c>
      <c r="D378" s="22" t="s">
        <v>49</v>
      </c>
      <c r="E378" s="23">
        <v>105</v>
      </c>
      <c r="F378" s="24">
        <f>C378*E378</f>
        <v>630</v>
      </c>
      <c r="G378" s="24"/>
    </row>
    <row r="379" spans="1:11" hidden="1" x14ac:dyDescent="0.25">
      <c r="A379" s="134">
        <v>3.2</v>
      </c>
      <c r="B379" s="27" t="s">
        <v>54</v>
      </c>
      <c r="C379" s="44">
        <v>6</v>
      </c>
      <c r="D379" s="22" t="s">
        <v>49</v>
      </c>
      <c r="E379" s="23">
        <v>121.25</v>
      </c>
      <c r="F379" s="24">
        <f t="shared" ref="F379:F384" si="8">C379*E379</f>
        <v>727.5</v>
      </c>
      <c r="G379" s="24"/>
    </row>
    <row r="380" spans="1:11" hidden="1" x14ac:dyDescent="0.25">
      <c r="A380" s="134">
        <v>3.3</v>
      </c>
      <c r="B380" s="27" t="s">
        <v>50</v>
      </c>
      <c r="C380" s="44">
        <v>6</v>
      </c>
      <c r="D380" s="22" t="s">
        <v>49</v>
      </c>
      <c r="E380" s="23">
        <v>121.25</v>
      </c>
      <c r="F380" s="24">
        <f t="shared" si="8"/>
        <v>727.5</v>
      </c>
      <c r="G380" s="24"/>
    </row>
    <row r="381" spans="1:11" hidden="1" x14ac:dyDescent="0.25">
      <c r="A381" s="134">
        <v>3.4</v>
      </c>
      <c r="B381" s="27" t="s">
        <v>51</v>
      </c>
      <c r="C381" s="44">
        <v>6</v>
      </c>
      <c r="D381" s="22" t="s">
        <v>49</v>
      </c>
      <c r="E381" s="23">
        <v>142.5</v>
      </c>
      <c r="F381" s="24">
        <f t="shared" si="8"/>
        <v>855</v>
      </c>
      <c r="G381" s="24"/>
    </row>
    <row r="382" spans="1:11" hidden="1" x14ac:dyDescent="0.25">
      <c r="A382" s="134">
        <v>3.5</v>
      </c>
      <c r="B382" s="27" t="s">
        <v>55</v>
      </c>
      <c r="C382" s="44">
        <v>6</v>
      </c>
      <c r="D382" s="22" t="s">
        <v>49</v>
      </c>
      <c r="E382" s="23">
        <v>383.07</v>
      </c>
      <c r="F382" s="28">
        <f t="shared" si="8"/>
        <v>2298.42</v>
      </c>
      <c r="G382" s="24"/>
    </row>
    <row r="383" spans="1:11" hidden="1" x14ac:dyDescent="0.25">
      <c r="A383" s="134">
        <v>3.6</v>
      </c>
      <c r="B383" s="27" t="s">
        <v>56</v>
      </c>
      <c r="C383" s="44">
        <v>6</v>
      </c>
      <c r="D383" s="22" t="s">
        <v>57</v>
      </c>
      <c r="E383" s="23">
        <v>83.75</v>
      </c>
      <c r="F383" s="24">
        <f t="shared" si="8"/>
        <v>502.5</v>
      </c>
      <c r="G383" s="24"/>
    </row>
    <row r="384" spans="1:11" hidden="1" x14ac:dyDescent="0.25">
      <c r="A384" s="134">
        <v>3.7</v>
      </c>
      <c r="B384" s="27" t="s">
        <v>58</v>
      </c>
      <c r="C384" s="44">
        <v>10</v>
      </c>
      <c r="D384" s="22" t="s">
        <v>59</v>
      </c>
      <c r="E384" s="23">
        <v>48</v>
      </c>
      <c r="F384" s="24">
        <f t="shared" si="8"/>
        <v>480</v>
      </c>
      <c r="G384" s="24"/>
    </row>
    <row r="385" spans="1:7" hidden="1" x14ac:dyDescent="0.25">
      <c r="A385" s="134"/>
      <c r="B385" s="34"/>
      <c r="C385" s="94"/>
      <c r="D385" s="95"/>
      <c r="E385" s="96"/>
      <c r="F385" s="97"/>
      <c r="G385" s="24"/>
    </row>
    <row r="386" spans="1:7" hidden="1" x14ac:dyDescent="0.25">
      <c r="A386" s="26"/>
      <c r="B386" s="290" t="s">
        <v>60</v>
      </c>
      <c r="C386" s="291"/>
      <c r="D386" s="291"/>
      <c r="E386" s="291"/>
      <c r="F386" s="291"/>
      <c r="G386" s="72">
        <f>SUM(F387:F388)</f>
        <v>742.5</v>
      </c>
    </row>
    <row r="387" spans="1:7" hidden="1" x14ac:dyDescent="0.25">
      <c r="A387" s="134">
        <v>3.8</v>
      </c>
      <c r="B387" s="27" t="s">
        <v>48</v>
      </c>
      <c r="C387" s="44">
        <v>3</v>
      </c>
      <c r="D387" s="22" t="s">
        <v>49</v>
      </c>
      <c r="E387" s="23">
        <v>105</v>
      </c>
      <c r="F387" s="24">
        <f>C387*E387</f>
        <v>315</v>
      </c>
      <c r="G387" s="24"/>
    </row>
    <row r="388" spans="1:7" hidden="1" x14ac:dyDescent="0.25">
      <c r="A388" s="134">
        <v>3.9</v>
      </c>
      <c r="B388" s="27" t="s">
        <v>51</v>
      </c>
      <c r="C388" s="44">
        <v>3</v>
      </c>
      <c r="D388" s="22" t="s">
        <v>49</v>
      </c>
      <c r="E388" s="23">
        <v>142.5</v>
      </c>
      <c r="F388" s="24">
        <f>C388*E388</f>
        <v>427.5</v>
      </c>
      <c r="G388" s="24"/>
    </row>
    <row r="389" spans="1:7" hidden="1" x14ac:dyDescent="0.25">
      <c r="A389" s="134"/>
      <c r="B389" s="34"/>
      <c r="C389" s="94"/>
      <c r="D389" s="95"/>
      <c r="E389" s="96"/>
      <c r="F389" s="97"/>
      <c r="G389" s="24"/>
    </row>
    <row r="390" spans="1:7" hidden="1" x14ac:dyDescent="0.25">
      <c r="A390" s="134"/>
      <c r="B390" s="290" t="s">
        <v>68</v>
      </c>
      <c r="C390" s="291"/>
      <c r="D390" s="291"/>
      <c r="E390" s="291"/>
      <c r="F390" s="291"/>
      <c r="G390" s="72">
        <f>SUM(F391:F397)</f>
        <v>1900</v>
      </c>
    </row>
    <row r="391" spans="1:7" hidden="1" x14ac:dyDescent="0.25">
      <c r="A391" s="45">
        <v>3.1</v>
      </c>
      <c r="B391" s="27" t="s">
        <v>48</v>
      </c>
      <c r="C391" s="44">
        <v>9</v>
      </c>
      <c r="D391" s="22" t="s">
        <v>49</v>
      </c>
      <c r="E391" s="23">
        <v>20</v>
      </c>
      <c r="F391" s="24">
        <f t="shared" ref="F391:F396" si="9">C391*E391</f>
        <v>180</v>
      </c>
      <c r="G391" s="24"/>
    </row>
    <row r="392" spans="1:7" hidden="1" x14ac:dyDescent="0.25">
      <c r="A392" s="134">
        <v>3.11</v>
      </c>
      <c r="B392" s="27" t="s">
        <v>54</v>
      </c>
      <c r="C392" s="44">
        <v>6</v>
      </c>
      <c r="D392" s="22" t="s">
        <v>49</v>
      </c>
      <c r="E392" s="23">
        <v>20</v>
      </c>
      <c r="F392" s="24">
        <f t="shared" si="9"/>
        <v>120</v>
      </c>
      <c r="G392" s="24"/>
    </row>
    <row r="393" spans="1:7" hidden="1" x14ac:dyDescent="0.25">
      <c r="A393" s="45">
        <v>3.12</v>
      </c>
      <c r="B393" s="27" t="s">
        <v>50</v>
      </c>
      <c r="C393" s="44">
        <v>9</v>
      </c>
      <c r="D393" s="22" t="s">
        <v>49</v>
      </c>
      <c r="E393" s="23">
        <v>20</v>
      </c>
      <c r="F393" s="24">
        <f t="shared" si="9"/>
        <v>180</v>
      </c>
      <c r="G393" s="24"/>
    </row>
    <row r="394" spans="1:7" hidden="1" x14ac:dyDescent="0.25">
      <c r="A394" s="134">
        <v>3.13</v>
      </c>
      <c r="B394" s="27" t="s">
        <v>51</v>
      </c>
      <c r="C394" s="44">
        <v>9</v>
      </c>
      <c r="D394" s="22" t="s">
        <v>49</v>
      </c>
      <c r="E394" s="23">
        <v>20</v>
      </c>
      <c r="F394" s="24">
        <f t="shared" si="9"/>
        <v>180</v>
      </c>
      <c r="G394" s="24"/>
    </row>
    <row r="395" spans="1:7" hidden="1" x14ac:dyDescent="0.25">
      <c r="A395" s="45">
        <v>3.14</v>
      </c>
      <c r="B395" s="27" t="s">
        <v>56</v>
      </c>
      <c r="C395" s="44">
        <v>6</v>
      </c>
      <c r="D395" s="22" t="s">
        <v>49</v>
      </c>
      <c r="E395" s="23">
        <v>20</v>
      </c>
      <c r="F395" s="24">
        <f t="shared" si="9"/>
        <v>120</v>
      </c>
      <c r="G395" s="24"/>
    </row>
    <row r="396" spans="1:7" hidden="1" x14ac:dyDescent="0.25">
      <c r="A396" s="134">
        <v>3.15</v>
      </c>
      <c r="B396" s="27" t="s">
        <v>52</v>
      </c>
      <c r="C396" s="44">
        <v>2</v>
      </c>
      <c r="D396" s="22" t="s">
        <v>49</v>
      </c>
      <c r="E396" s="23">
        <v>20</v>
      </c>
      <c r="F396" s="24">
        <f t="shared" si="9"/>
        <v>40</v>
      </c>
      <c r="G396" s="24"/>
    </row>
    <row r="397" spans="1:7" hidden="1" x14ac:dyDescent="0.25">
      <c r="A397" s="45">
        <v>3.16</v>
      </c>
      <c r="B397" s="27" t="s">
        <v>65</v>
      </c>
      <c r="C397" s="44">
        <v>9</v>
      </c>
      <c r="D397" s="22" t="s">
        <v>49</v>
      </c>
      <c r="E397" s="23">
        <v>15</v>
      </c>
      <c r="F397" s="28">
        <f>C397*E397*8</f>
        <v>1080</v>
      </c>
      <c r="G397" s="24"/>
    </row>
    <row r="398" spans="1:7" hidden="1" x14ac:dyDescent="0.25">
      <c r="A398" s="45"/>
      <c r="B398" s="34"/>
      <c r="C398" s="94"/>
      <c r="D398" s="95"/>
      <c r="E398" s="96"/>
      <c r="F398" s="98"/>
      <c r="G398" s="24"/>
    </row>
    <row r="399" spans="1:7" x14ac:dyDescent="0.25">
      <c r="A399" s="46">
        <v>4</v>
      </c>
      <c r="B399" s="290" t="s">
        <v>81</v>
      </c>
      <c r="C399" s="291"/>
      <c r="D399" s="291"/>
      <c r="E399" s="291"/>
      <c r="F399" s="292"/>
      <c r="G399" s="72">
        <f>F400</f>
        <v>124000</v>
      </c>
    </row>
    <row r="400" spans="1:7" ht="74.25" hidden="1" customHeight="1" x14ac:dyDescent="0.25">
      <c r="A400" s="47">
        <v>4.0999999999999996</v>
      </c>
      <c r="B400" s="27" t="s">
        <v>203</v>
      </c>
      <c r="C400" s="47">
        <v>1</v>
      </c>
      <c r="D400" s="47" t="s">
        <v>69</v>
      </c>
      <c r="E400" s="48">
        <v>124000</v>
      </c>
      <c r="F400" s="48">
        <f>C400*E400</f>
        <v>124000</v>
      </c>
      <c r="G400" s="18"/>
    </row>
    <row r="401" spans="1:11" ht="15.75" customHeight="1" x14ac:dyDescent="0.25">
      <c r="A401" s="47"/>
      <c r="B401" s="34"/>
      <c r="C401" s="99"/>
      <c r="D401" s="99"/>
      <c r="E401" s="100"/>
      <c r="F401" s="101"/>
      <c r="G401" s="18"/>
    </row>
    <row r="402" spans="1:11" x14ac:dyDescent="0.25">
      <c r="A402" s="46">
        <v>5</v>
      </c>
      <c r="B402" s="290" t="s">
        <v>73</v>
      </c>
      <c r="C402" s="291"/>
      <c r="D402" s="291"/>
      <c r="E402" s="291">
        <v>18509.98</v>
      </c>
      <c r="F402" s="292"/>
      <c r="G402" s="25">
        <f>G218</f>
        <v>20000</v>
      </c>
    </row>
    <row r="403" spans="1:11" ht="54.75" hidden="1" customHeight="1" x14ac:dyDescent="0.25">
      <c r="A403" s="47">
        <v>5.0999999999999996</v>
      </c>
      <c r="B403" s="27" t="s">
        <v>82</v>
      </c>
      <c r="C403" s="47">
        <v>1</v>
      </c>
      <c r="D403" s="47" t="s">
        <v>69</v>
      </c>
      <c r="E403" s="48">
        <v>25000</v>
      </c>
      <c r="F403" s="48">
        <f>C403*E403</f>
        <v>25000</v>
      </c>
      <c r="G403" s="18"/>
    </row>
    <row r="404" spans="1:11" ht="15.75" customHeight="1" x14ac:dyDescent="0.25">
      <c r="A404" s="47"/>
      <c r="B404" s="34"/>
      <c r="C404" s="99"/>
      <c r="D404" s="99"/>
      <c r="E404" s="100"/>
      <c r="F404" s="101"/>
      <c r="G404" s="18"/>
    </row>
    <row r="405" spans="1:11" x14ac:dyDescent="0.25">
      <c r="A405" s="46">
        <v>6</v>
      </c>
      <c r="B405" s="290" t="s">
        <v>206</v>
      </c>
      <c r="C405" s="291"/>
      <c r="D405" s="291"/>
      <c r="E405" s="291">
        <v>5000</v>
      </c>
      <c r="F405" s="292"/>
      <c r="G405" s="72">
        <f>G220</f>
        <v>6000</v>
      </c>
    </row>
    <row r="406" spans="1:11" ht="25.5" hidden="1" x14ac:dyDescent="0.25">
      <c r="A406" s="134">
        <v>6.1</v>
      </c>
      <c r="B406" s="27" t="s">
        <v>204</v>
      </c>
      <c r="C406" s="134">
        <v>1</v>
      </c>
      <c r="D406" s="134" t="s">
        <v>69</v>
      </c>
      <c r="E406" s="48">
        <v>5000</v>
      </c>
      <c r="F406" s="48">
        <f>C406*E406</f>
        <v>5000</v>
      </c>
      <c r="G406" s="18"/>
    </row>
    <row r="407" spans="1:11" x14ac:dyDescent="0.25">
      <c r="A407" s="134"/>
      <c r="B407" s="34"/>
      <c r="C407" s="133"/>
      <c r="D407" s="133"/>
      <c r="E407" s="100"/>
      <c r="F407" s="101"/>
      <c r="G407" s="18"/>
    </row>
    <row r="408" spans="1:11" ht="19.5" customHeight="1" x14ac:dyDescent="0.25">
      <c r="A408" s="46">
        <v>7</v>
      </c>
      <c r="B408" s="290" t="s">
        <v>83</v>
      </c>
      <c r="C408" s="291"/>
      <c r="D408" s="291"/>
      <c r="E408" s="291"/>
      <c r="F408" s="292"/>
      <c r="G408" s="72" t="e">
        <f>G222</f>
        <v>#REF!</v>
      </c>
    </row>
    <row r="409" spans="1:11" x14ac:dyDescent="0.25">
      <c r="A409" s="47"/>
      <c r="B409" s="34"/>
      <c r="C409" s="99"/>
      <c r="D409" s="99"/>
      <c r="E409" s="100"/>
      <c r="F409" s="101"/>
      <c r="G409" s="18"/>
    </row>
    <row r="410" spans="1:11" x14ac:dyDescent="0.25">
      <c r="A410" s="40"/>
      <c r="B410" s="49" t="s">
        <v>84</v>
      </c>
      <c r="C410" s="50"/>
      <c r="D410" s="51"/>
      <c r="E410" s="50"/>
      <c r="F410" s="52"/>
      <c r="G410" s="72">
        <f>G223</f>
        <v>10686</v>
      </c>
      <c r="K410" s="89" t="e">
        <f>G442+G435+G428+G417+G410</f>
        <v>#REF!</v>
      </c>
    </row>
    <row r="411" spans="1:11" hidden="1" x14ac:dyDescent="0.25">
      <c r="A411" s="134">
        <v>7.1</v>
      </c>
      <c r="B411" s="53" t="s">
        <v>85</v>
      </c>
      <c r="C411" s="54">
        <v>72</v>
      </c>
      <c r="D411" s="55" t="s">
        <v>72</v>
      </c>
      <c r="E411" s="23">
        <v>10</v>
      </c>
      <c r="F411" s="48">
        <f>C411*E411</f>
        <v>720</v>
      </c>
      <c r="G411" s="18"/>
    </row>
    <row r="412" spans="1:11" hidden="1" x14ac:dyDescent="0.25">
      <c r="A412" s="134">
        <v>7.2</v>
      </c>
      <c r="B412" s="53" t="s">
        <v>86</v>
      </c>
      <c r="C412" s="54">
        <v>54</v>
      </c>
      <c r="D412" s="55" t="s">
        <v>72</v>
      </c>
      <c r="E412" s="23">
        <v>20</v>
      </c>
      <c r="F412" s="48">
        <f>C412*E412</f>
        <v>1080</v>
      </c>
      <c r="G412" s="18"/>
    </row>
    <row r="413" spans="1:11" hidden="1" x14ac:dyDescent="0.25">
      <c r="A413" s="134">
        <v>7.3</v>
      </c>
      <c r="B413" s="53" t="s">
        <v>87</v>
      </c>
      <c r="C413" s="54">
        <v>792</v>
      </c>
      <c r="D413" s="55" t="s">
        <v>88</v>
      </c>
      <c r="E413" s="23">
        <v>8</v>
      </c>
      <c r="F413" s="48">
        <f>C413*E413</f>
        <v>6336</v>
      </c>
      <c r="G413" s="18"/>
    </row>
    <row r="414" spans="1:11" hidden="1" x14ac:dyDescent="0.25">
      <c r="A414" s="134">
        <v>7.4</v>
      </c>
      <c r="B414" s="53" t="s">
        <v>89</v>
      </c>
      <c r="C414" s="54">
        <v>48</v>
      </c>
      <c r="D414" s="55" t="s">
        <v>72</v>
      </c>
      <c r="E414" s="23">
        <v>12</v>
      </c>
      <c r="F414" s="48">
        <f>C414*E414</f>
        <v>576</v>
      </c>
      <c r="G414" s="18"/>
    </row>
    <row r="415" spans="1:11" hidden="1" x14ac:dyDescent="0.25">
      <c r="A415" s="134">
        <v>7.5</v>
      </c>
      <c r="B415" s="53" t="s">
        <v>90</v>
      </c>
      <c r="C415" s="54">
        <v>92</v>
      </c>
      <c r="D415" s="55" t="s">
        <v>72</v>
      </c>
      <c r="E415" s="23">
        <v>22.5</v>
      </c>
      <c r="F415" s="48">
        <f>C415*E415</f>
        <v>2070</v>
      </c>
      <c r="G415" s="18"/>
    </row>
    <row r="416" spans="1:11" x14ac:dyDescent="0.25">
      <c r="A416" s="134"/>
      <c r="B416" s="53"/>
      <c r="C416" s="54"/>
      <c r="D416" s="55"/>
      <c r="E416" s="23"/>
      <c r="F416" s="48"/>
      <c r="G416" s="18"/>
    </row>
    <row r="417" spans="1:7" x14ac:dyDescent="0.25">
      <c r="A417" s="40"/>
      <c r="B417" s="56" t="s">
        <v>91</v>
      </c>
      <c r="C417" s="50"/>
      <c r="D417" s="51"/>
      <c r="E417" s="50"/>
      <c r="F417" s="52"/>
      <c r="G417" s="72">
        <f>G232</f>
        <v>7797</v>
      </c>
    </row>
    <row r="418" spans="1:7" hidden="1" x14ac:dyDescent="0.25">
      <c r="A418" s="134">
        <v>7.6</v>
      </c>
      <c r="B418" s="53" t="s">
        <v>92</v>
      </c>
      <c r="C418" s="54">
        <v>30</v>
      </c>
      <c r="D418" s="55" t="s">
        <v>93</v>
      </c>
      <c r="E418" s="23">
        <v>42</v>
      </c>
      <c r="F418" s="48">
        <f>C418*E418</f>
        <v>1260</v>
      </c>
      <c r="G418" s="18"/>
    </row>
    <row r="419" spans="1:7" hidden="1" x14ac:dyDescent="0.25">
      <c r="A419" s="134">
        <v>7.7</v>
      </c>
      <c r="B419" s="53" t="s">
        <v>94</v>
      </c>
      <c r="C419" s="54">
        <v>66</v>
      </c>
      <c r="D419" s="55" t="s">
        <v>93</v>
      </c>
      <c r="E419" s="23">
        <v>51</v>
      </c>
      <c r="F419" s="48">
        <f>C419*E419</f>
        <v>3366</v>
      </c>
      <c r="G419" s="18"/>
    </row>
    <row r="420" spans="1:7" hidden="1" x14ac:dyDescent="0.25">
      <c r="A420" s="134">
        <v>7.8</v>
      </c>
      <c r="B420" s="53" t="s">
        <v>95</v>
      </c>
      <c r="C420" s="54">
        <v>36</v>
      </c>
      <c r="D420" s="55" t="s">
        <v>93</v>
      </c>
      <c r="E420" s="23">
        <v>48</v>
      </c>
      <c r="F420" s="48">
        <f>C420*E420</f>
        <v>1728</v>
      </c>
      <c r="G420" s="18"/>
    </row>
    <row r="421" spans="1:7" hidden="1" x14ac:dyDescent="0.25">
      <c r="A421" s="134">
        <v>7.9</v>
      </c>
      <c r="B421" s="53" t="s">
        <v>96</v>
      </c>
      <c r="C421" s="54">
        <v>13</v>
      </c>
      <c r="D421" s="55" t="s">
        <v>93</v>
      </c>
      <c r="E421" s="23">
        <v>52</v>
      </c>
      <c r="F421" s="48">
        <f t="shared" ref="F421:F426" si="10">C421*E421</f>
        <v>676</v>
      </c>
      <c r="G421" s="18"/>
    </row>
    <row r="422" spans="1:7" hidden="1" x14ac:dyDescent="0.25">
      <c r="A422" s="45">
        <v>7.1</v>
      </c>
      <c r="B422" s="53" t="s">
        <v>97</v>
      </c>
      <c r="C422" s="54">
        <v>6</v>
      </c>
      <c r="D422" s="55" t="s">
        <v>93</v>
      </c>
      <c r="E422" s="23">
        <v>75</v>
      </c>
      <c r="F422" s="48">
        <f t="shared" si="10"/>
        <v>450</v>
      </c>
      <c r="G422" s="18"/>
    </row>
    <row r="423" spans="1:7" hidden="1" x14ac:dyDescent="0.25">
      <c r="A423" s="134">
        <v>7.11</v>
      </c>
      <c r="B423" s="53" t="s">
        <v>98</v>
      </c>
      <c r="C423" s="54">
        <f>50+10</f>
        <v>60</v>
      </c>
      <c r="D423" s="55" t="s">
        <v>70</v>
      </c>
      <c r="E423" s="23">
        <v>0.75</v>
      </c>
      <c r="F423" s="48">
        <f t="shared" si="10"/>
        <v>45</v>
      </c>
      <c r="G423" s="18"/>
    </row>
    <row r="424" spans="1:7" hidden="1" x14ac:dyDescent="0.25">
      <c r="A424" s="134">
        <v>7.12</v>
      </c>
      <c r="B424" s="53" t="s">
        <v>99</v>
      </c>
      <c r="C424" s="54">
        <f>50+10</f>
        <v>60</v>
      </c>
      <c r="D424" s="55" t="s">
        <v>70</v>
      </c>
      <c r="E424" s="23">
        <v>0.8</v>
      </c>
      <c r="F424" s="48">
        <f t="shared" si="10"/>
        <v>48</v>
      </c>
      <c r="G424" s="18"/>
    </row>
    <row r="425" spans="1:7" hidden="1" x14ac:dyDescent="0.25">
      <c r="A425" s="134">
        <v>7.13</v>
      </c>
      <c r="B425" s="53" t="s">
        <v>100</v>
      </c>
      <c r="C425" s="54">
        <v>10</v>
      </c>
      <c r="D425" s="55" t="s">
        <v>70</v>
      </c>
      <c r="E425" s="23">
        <v>0.8</v>
      </c>
      <c r="F425" s="48">
        <f t="shared" si="10"/>
        <v>8</v>
      </c>
      <c r="G425" s="18"/>
    </row>
    <row r="426" spans="1:7" hidden="1" x14ac:dyDescent="0.25">
      <c r="A426" s="134">
        <v>7.14</v>
      </c>
      <c r="B426" s="53" t="s">
        <v>101</v>
      </c>
      <c r="C426" s="54">
        <v>18</v>
      </c>
      <c r="D426" s="55" t="s">
        <v>63</v>
      </c>
      <c r="E426" s="23">
        <v>12</v>
      </c>
      <c r="F426" s="48">
        <f t="shared" si="10"/>
        <v>216</v>
      </c>
      <c r="G426" s="18"/>
    </row>
    <row r="427" spans="1:7" x14ac:dyDescent="0.25">
      <c r="A427" s="134"/>
      <c r="B427" s="53"/>
      <c r="C427" s="54"/>
      <c r="D427" s="55"/>
      <c r="E427" s="23"/>
      <c r="F427" s="48"/>
      <c r="G427" s="18"/>
    </row>
    <row r="428" spans="1:7" x14ac:dyDescent="0.25">
      <c r="A428" s="52"/>
      <c r="B428" s="56" t="s">
        <v>102</v>
      </c>
      <c r="C428" s="50"/>
      <c r="D428" s="51"/>
      <c r="E428" s="50"/>
      <c r="F428" s="57"/>
      <c r="G428" s="72">
        <f>G242</f>
        <v>3983.5499999999997</v>
      </c>
    </row>
    <row r="429" spans="1:7" hidden="1" x14ac:dyDescent="0.25">
      <c r="A429" s="134">
        <v>7.15</v>
      </c>
      <c r="B429" s="53" t="s">
        <v>103</v>
      </c>
      <c r="C429" s="58">
        <v>4160</v>
      </c>
      <c r="D429" s="55" t="s">
        <v>45</v>
      </c>
      <c r="E429" s="23">
        <v>0.55000000000000004</v>
      </c>
      <c r="F429" s="48">
        <f>C429*E429</f>
        <v>2288</v>
      </c>
      <c r="G429" s="18"/>
    </row>
    <row r="430" spans="1:7" hidden="1" x14ac:dyDescent="0.25">
      <c r="A430" s="134">
        <v>7.16</v>
      </c>
      <c r="B430" s="53" t="s">
        <v>104</v>
      </c>
      <c r="C430" s="58">
        <v>1767</v>
      </c>
      <c r="D430" s="55" t="s">
        <v>45</v>
      </c>
      <c r="E430" s="23">
        <v>0.35</v>
      </c>
      <c r="F430" s="48">
        <f>C430*E430</f>
        <v>618.44999999999993</v>
      </c>
      <c r="G430" s="18"/>
    </row>
    <row r="431" spans="1:7" hidden="1" x14ac:dyDescent="0.25">
      <c r="A431" s="134">
        <v>7.17</v>
      </c>
      <c r="B431" s="53" t="s">
        <v>105</v>
      </c>
      <c r="C431" s="54">
        <v>626</v>
      </c>
      <c r="D431" s="55" t="s">
        <v>45</v>
      </c>
      <c r="E431" s="23">
        <v>0.6</v>
      </c>
      <c r="F431" s="48">
        <f>C431*E431</f>
        <v>375.59999999999997</v>
      </c>
      <c r="G431" s="18"/>
    </row>
    <row r="432" spans="1:7" hidden="1" x14ac:dyDescent="0.25">
      <c r="A432" s="134">
        <v>7.18</v>
      </c>
      <c r="B432" s="53" t="s">
        <v>106</v>
      </c>
      <c r="C432" s="54">
        <v>650</v>
      </c>
      <c r="D432" s="55" t="s">
        <v>45</v>
      </c>
      <c r="E432" s="23">
        <v>0.6</v>
      </c>
      <c r="F432" s="48">
        <f>C432*E432</f>
        <v>390</v>
      </c>
      <c r="G432" s="18"/>
    </row>
    <row r="433" spans="1:7" hidden="1" x14ac:dyDescent="0.25">
      <c r="A433" s="134">
        <v>7.19</v>
      </c>
      <c r="B433" s="53" t="s">
        <v>107</v>
      </c>
      <c r="C433" s="54">
        <v>623</v>
      </c>
      <c r="D433" s="55" t="s">
        <v>45</v>
      </c>
      <c r="E433" s="23">
        <v>0.5</v>
      </c>
      <c r="F433" s="48">
        <f>C433*E433</f>
        <v>311.5</v>
      </c>
      <c r="G433" s="18"/>
    </row>
    <row r="434" spans="1:7" x14ac:dyDescent="0.25">
      <c r="A434" s="134"/>
      <c r="B434" s="53"/>
      <c r="C434" s="54"/>
      <c r="D434" s="55"/>
      <c r="E434" s="23"/>
      <c r="F434" s="48"/>
      <c r="G434" s="18"/>
    </row>
    <row r="435" spans="1:7" x14ac:dyDescent="0.25">
      <c r="A435" s="50"/>
      <c r="B435" s="56" t="s">
        <v>108</v>
      </c>
      <c r="C435" s="50"/>
      <c r="D435" s="51"/>
      <c r="E435" s="50"/>
      <c r="F435" s="57"/>
      <c r="G435" s="72" t="e">
        <f>G248</f>
        <v>#REF!</v>
      </c>
    </row>
    <row r="436" spans="1:7" ht="30" hidden="1" x14ac:dyDescent="0.25">
      <c r="A436" s="45">
        <v>7.2</v>
      </c>
      <c r="B436" s="59" t="s">
        <v>109</v>
      </c>
      <c r="C436" s="54">
        <v>56</v>
      </c>
      <c r="D436" s="55" t="s">
        <v>72</v>
      </c>
      <c r="E436" s="23">
        <v>159.5</v>
      </c>
      <c r="F436" s="48">
        <f>C436*E436</f>
        <v>8932</v>
      </c>
      <c r="G436" s="18"/>
    </row>
    <row r="437" spans="1:7" hidden="1" x14ac:dyDescent="0.25">
      <c r="A437" s="134">
        <v>7.21</v>
      </c>
      <c r="B437" s="59" t="s">
        <v>110</v>
      </c>
      <c r="C437" s="54">
        <v>82</v>
      </c>
      <c r="D437" s="55" t="s">
        <v>111</v>
      </c>
      <c r="E437" s="23">
        <v>22</v>
      </c>
      <c r="F437" s="48">
        <f>C437*E437</f>
        <v>1804</v>
      </c>
      <c r="G437" s="18"/>
    </row>
    <row r="438" spans="1:7" hidden="1" x14ac:dyDescent="0.25">
      <c r="A438" s="45">
        <v>7.22</v>
      </c>
      <c r="B438" s="59" t="s">
        <v>112</v>
      </c>
      <c r="C438" s="54">
        <v>12</v>
      </c>
      <c r="D438" s="55" t="s">
        <v>113</v>
      </c>
      <c r="E438" s="23">
        <v>12</v>
      </c>
      <c r="F438" s="48">
        <f>C438*E438</f>
        <v>144</v>
      </c>
      <c r="G438" s="18"/>
    </row>
    <row r="439" spans="1:7" hidden="1" x14ac:dyDescent="0.25">
      <c r="A439" s="134">
        <v>7.23</v>
      </c>
      <c r="B439" s="53" t="s">
        <v>114</v>
      </c>
      <c r="C439" s="54">
        <v>200</v>
      </c>
      <c r="D439" s="55" t="s">
        <v>72</v>
      </c>
      <c r="E439" s="23">
        <v>10</v>
      </c>
      <c r="F439" s="48">
        <f>C439*E439</f>
        <v>2000</v>
      </c>
      <c r="G439" s="18"/>
    </row>
    <row r="440" spans="1:7" hidden="1" x14ac:dyDescent="0.25">
      <c r="A440" s="45">
        <v>7.24</v>
      </c>
      <c r="B440" s="53" t="s">
        <v>115</v>
      </c>
      <c r="C440" s="54">
        <v>235</v>
      </c>
      <c r="D440" s="55" t="s">
        <v>88</v>
      </c>
      <c r="E440" s="23">
        <v>8</v>
      </c>
      <c r="F440" s="48">
        <f>C440*E440</f>
        <v>1880</v>
      </c>
      <c r="G440" s="18"/>
    </row>
    <row r="441" spans="1:7" x14ac:dyDescent="0.25">
      <c r="A441" s="45"/>
      <c r="B441" s="53"/>
      <c r="C441" s="54"/>
      <c r="D441" s="55"/>
      <c r="E441" s="23"/>
      <c r="F441" s="48"/>
      <c r="G441" s="18"/>
    </row>
    <row r="442" spans="1:7" x14ac:dyDescent="0.25">
      <c r="A442" s="50"/>
      <c r="B442" s="56" t="s">
        <v>116</v>
      </c>
      <c r="C442" s="50"/>
      <c r="D442" s="51"/>
      <c r="E442" s="50"/>
      <c r="F442" s="52"/>
      <c r="G442" s="72">
        <f>G255</f>
        <v>4018.95</v>
      </c>
    </row>
    <row r="443" spans="1:7" hidden="1" x14ac:dyDescent="0.25">
      <c r="A443" s="45">
        <v>7.25</v>
      </c>
      <c r="B443" s="53" t="s">
        <v>117</v>
      </c>
      <c r="C443" s="54">
        <v>62</v>
      </c>
      <c r="D443" s="55" t="s">
        <v>45</v>
      </c>
      <c r="E443" s="23">
        <v>6</v>
      </c>
      <c r="F443" s="48">
        <f t="shared" ref="F443:F496" si="11">C443*E443</f>
        <v>372</v>
      </c>
      <c r="G443" s="18"/>
    </row>
    <row r="444" spans="1:7" hidden="1" x14ac:dyDescent="0.25">
      <c r="A444" s="45">
        <v>7.26</v>
      </c>
      <c r="B444" s="53" t="s">
        <v>118</v>
      </c>
      <c r="C444" s="54">
        <v>14</v>
      </c>
      <c r="D444" s="55" t="s">
        <v>45</v>
      </c>
      <c r="E444" s="23">
        <v>7.5</v>
      </c>
      <c r="F444" s="48">
        <f t="shared" si="11"/>
        <v>105</v>
      </c>
      <c r="G444" s="18"/>
    </row>
    <row r="445" spans="1:7" hidden="1" x14ac:dyDescent="0.25">
      <c r="A445" s="45">
        <v>7.27</v>
      </c>
      <c r="B445" s="53" t="s">
        <v>119</v>
      </c>
      <c r="C445" s="54">
        <v>10</v>
      </c>
      <c r="D445" s="55" t="s">
        <v>45</v>
      </c>
      <c r="E445" s="23">
        <v>4.5</v>
      </c>
      <c r="F445" s="48">
        <f t="shared" si="11"/>
        <v>45</v>
      </c>
      <c r="G445" s="18"/>
    </row>
    <row r="446" spans="1:7" hidden="1" x14ac:dyDescent="0.25">
      <c r="A446" s="45">
        <v>7.28</v>
      </c>
      <c r="B446" s="53" t="s">
        <v>120</v>
      </c>
      <c r="C446" s="54">
        <v>25</v>
      </c>
      <c r="D446" s="55" t="s">
        <v>45</v>
      </c>
      <c r="E446" s="23">
        <v>3.4</v>
      </c>
      <c r="F446" s="48">
        <f t="shared" si="11"/>
        <v>85</v>
      </c>
      <c r="G446" s="18"/>
    </row>
    <row r="447" spans="1:7" hidden="1" x14ac:dyDescent="0.25">
      <c r="A447" s="45">
        <v>7.29</v>
      </c>
      <c r="B447" s="53" t="s">
        <v>121</v>
      </c>
      <c r="C447" s="54">
        <v>68</v>
      </c>
      <c r="D447" s="55" t="s">
        <v>45</v>
      </c>
      <c r="E447" s="23">
        <v>5</v>
      </c>
      <c r="F447" s="48">
        <f t="shared" si="11"/>
        <v>340</v>
      </c>
      <c r="G447" s="18"/>
    </row>
    <row r="448" spans="1:7" hidden="1" x14ac:dyDescent="0.25">
      <c r="A448" s="45">
        <v>7.3</v>
      </c>
      <c r="B448" s="53" t="s">
        <v>122</v>
      </c>
      <c r="C448" s="54">
        <v>20</v>
      </c>
      <c r="D448" s="55" t="s">
        <v>45</v>
      </c>
      <c r="E448" s="23">
        <v>3</v>
      </c>
      <c r="F448" s="48">
        <f t="shared" si="11"/>
        <v>60</v>
      </c>
      <c r="G448" s="18"/>
    </row>
    <row r="449" spans="1:7" hidden="1" x14ac:dyDescent="0.25">
      <c r="A449" s="45">
        <v>7.31</v>
      </c>
      <c r="B449" s="53" t="s">
        <v>123</v>
      </c>
      <c r="C449" s="54">
        <f>32+16</f>
        <v>48</v>
      </c>
      <c r="D449" s="55" t="s">
        <v>45</v>
      </c>
      <c r="E449" s="23">
        <v>7</v>
      </c>
      <c r="F449" s="48">
        <f t="shared" si="11"/>
        <v>336</v>
      </c>
      <c r="G449" s="18"/>
    </row>
    <row r="450" spans="1:7" hidden="1" x14ac:dyDescent="0.25">
      <c r="A450" s="45">
        <v>7.32</v>
      </c>
      <c r="B450" s="53" t="s">
        <v>124</v>
      </c>
      <c r="C450" s="60">
        <v>18</v>
      </c>
      <c r="D450" s="61" t="s">
        <v>45</v>
      </c>
      <c r="E450" s="23">
        <v>8</v>
      </c>
      <c r="F450" s="48">
        <f t="shared" si="11"/>
        <v>144</v>
      </c>
      <c r="G450" s="18"/>
    </row>
    <row r="451" spans="1:7" hidden="1" x14ac:dyDescent="0.25">
      <c r="A451" s="45">
        <v>7.33</v>
      </c>
      <c r="B451" s="53" t="s">
        <v>125</v>
      </c>
      <c r="C451" s="60">
        <v>10</v>
      </c>
      <c r="D451" s="61" t="s">
        <v>126</v>
      </c>
      <c r="E451" s="23">
        <v>1.5</v>
      </c>
      <c r="F451" s="48">
        <f t="shared" si="11"/>
        <v>15</v>
      </c>
      <c r="G451" s="18"/>
    </row>
    <row r="452" spans="1:7" hidden="1" x14ac:dyDescent="0.25">
      <c r="A452" s="45">
        <v>7.34</v>
      </c>
      <c r="B452" s="53" t="s">
        <v>127</v>
      </c>
      <c r="C452" s="60">
        <v>48</v>
      </c>
      <c r="D452" s="61" t="s">
        <v>111</v>
      </c>
      <c r="E452" s="23">
        <v>8</v>
      </c>
      <c r="F452" s="48">
        <f t="shared" si="11"/>
        <v>384</v>
      </c>
      <c r="G452" s="18"/>
    </row>
    <row r="453" spans="1:7" hidden="1" x14ac:dyDescent="0.25">
      <c r="A453" s="45">
        <v>7.35</v>
      </c>
      <c r="B453" s="53" t="s">
        <v>128</v>
      </c>
      <c r="C453" s="60">
        <v>45</v>
      </c>
      <c r="D453" s="61" t="s">
        <v>129</v>
      </c>
      <c r="E453" s="23">
        <v>10</v>
      </c>
      <c r="F453" s="48">
        <f t="shared" si="11"/>
        <v>450</v>
      </c>
      <c r="G453" s="18"/>
    </row>
    <row r="454" spans="1:7" hidden="1" x14ac:dyDescent="0.25">
      <c r="A454" s="45">
        <v>7.36</v>
      </c>
      <c r="B454" s="62" t="s">
        <v>130</v>
      </c>
      <c r="C454" s="60">
        <v>20</v>
      </c>
      <c r="D454" s="61" t="s">
        <v>45</v>
      </c>
      <c r="E454" s="23">
        <v>7</v>
      </c>
      <c r="F454" s="48">
        <f t="shared" si="11"/>
        <v>140</v>
      </c>
      <c r="G454" s="18"/>
    </row>
    <row r="455" spans="1:7" hidden="1" x14ac:dyDescent="0.25">
      <c r="A455" s="45">
        <v>7.37</v>
      </c>
      <c r="B455" s="53" t="s">
        <v>131</v>
      </c>
      <c r="C455" s="54">
        <v>5</v>
      </c>
      <c r="D455" s="55" t="s">
        <v>132</v>
      </c>
      <c r="E455" s="23">
        <v>28</v>
      </c>
      <c r="F455" s="48">
        <f t="shared" si="11"/>
        <v>140</v>
      </c>
      <c r="G455" s="18"/>
    </row>
    <row r="456" spans="1:7" hidden="1" x14ac:dyDescent="0.25">
      <c r="A456" s="45">
        <v>7.38</v>
      </c>
      <c r="B456" s="53" t="s">
        <v>133</v>
      </c>
      <c r="C456" s="54">
        <v>2</v>
      </c>
      <c r="D456" s="55" t="s">
        <v>132</v>
      </c>
      <c r="E456" s="23">
        <v>4.5</v>
      </c>
      <c r="F456" s="48">
        <f t="shared" si="11"/>
        <v>9</v>
      </c>
      <c r="G456" s="18"/>
    </row>
    <row r="457" spans="1:7" hidden="1" x14ac:dyDescent="0.25">
      <c r="A457" s="45">
        <v>7.39</v>
      </c>
      <c r="B457" s="53" t="s">
        <v>134</v>
      </c>
      <c r="C457" s="54">
        <v>1</v>
      </c>
      <c r="D457" s="55" t="s">
        <v>132</v>
      </c>
      <c r="E457" s="23">
        <v>5.5</v>
      </c>
      <c r="F457" s="48">
        <f t="shared" si="11"/>
        <v>5.5</v>
      </c>
      <c r="G457" s="18"/>
    </row>
    <row r="458" spans="1:7" hidden="1" x14ac:dyDescent="0.25">
      <c r="A458" s="45">
        <v>7.4</v>
      </c>
      <c r="B458" s="53" t="s">
        <v>135</v>
      </c>
      <c r="C458" s="54">
        <v>2</v>
      </c>
      <c r="D458" s="55" t="s">
        <v>132</v>
      </c>
      <c r="E458" s="23">
        <v>22</v>
      </c>
      <c r="F458" s="48">
        <f t="shared" si="11"/>
        <v>44</v>
      </c>
      <c r="G458" s="18"/>
    </row>
    <row r="459" spans="1:7" hidden="1" x14ac:dyDescent="0.25">
      <c r="A459" s="45">
        <v>7.41</v>
      </c>
      <c r="B459" s="53" t="s">
        <v>136</v>
      </c>
      <c r="C459" s="54">
        <v>1</v>
      </c>
      <c r="D459" s="55" t="s">
        <v>132</v>
      </c>
      <c r="E459" s="23">
        <v>12.5</v>
      </c>
      <c r="F459" s="48">
        <f t="shared" si="11"/>
        <v>12.5</v>
      </c>
      <c r="G459" s="18"/>
    </row>
    <row r="460" spans="1:7" hidden="1" x14ac:dyDescent="0.25">
      <c r="A460" s="45">
        <v>7.42</v>
      </c>
      <c r="B460" s="53" t="s">
        <v>137</v>
      </c>
      <c r="C460" s="54">
        <v>1</v>
      </c>
      <c r="D460" s="55" t="s">
        <v>132</v>
      </c>
      <c r="E460" s="23">
        <v>9.5</v>
      </c>
      <c r="F460" s="48">
        <f t="shared" si="11"/>
        <v>9.5</v>
      </c>
      <c r="G460" s="18"/>
    </row>
    <row r="461" spans="1:7" hidden="1" x14ac:dyDescent="0.25">
      <c r="A461" s="45">
        <v>7.43</v>
      </c>
      <c r="B461" s="53" t="s">
        <v>138</v>
      </c>
      <c r="C461" s="54">
        <v>1</v>
      </c>
      <c r="D461" s="55" t="s">
        <v>45</v>
      </c>
      <c r="E461" s="23">
        <v>7.5</v>
      </c>
      <c r="F461" s="48">
        <f t="shared" si="11"/>
        <v>7.5</v>
      </c>
      <c r="G461" s="18"/>
    </row>
    <row r="462" spans="1:7" hidden="1" x14ac:dyDescent="0.25">
      <c r="A462" s="45">
        <v>7.44</v>
      </c>
      <c r="B462" s="53" t="s">
        <v>139</v>
      </c>
      <c r="C462" s="54">
        <v>2</v>
      </c>
      <c r="D462" s="55" t="s">
        <v>132</v>
      </c>
      <c r="E462" s="23">
        <v>2.5</v>
      </c>
      <c r="F462" s="48">
        <f t="shared" si="11"/>
        <v>5</v>
      </c>
      <c r="G462" s="18"/>
    </row>
    <row r="463" spans="1:7" hidden="1" x14ac:dyDescent="0.25">
      <c r="A463" s="45">
        <v>7.45</v>
      </c>
      <c r="B463" s="53" t="s">
        <v>140</v>
      </c>
      <c r="C463" s="54">
        <v>1</v>
      </c>
      <c r="D463" s="55" t="s">
        <v>141</v>
      </c>
      <c r="E463" s="23">
        <v>25</v>
      </c>
      <c r="F463" s="48">
        <f t="shared" si="11"/>
        <v>25</v>
      </c>
      <c r="G463" s="18"/>
    </row>
    <row r="464" spans="1:7" hidden="1" x14ac:dyDescent="0.25">
      <c r="A464" s="45">
        <v>7.46</v>
      </c>
      <c r="B464" s="53" t="s">
        <v>142</v>
      </c>
      <c r="C464" s="54">
        <v>4</v>
      </c>
      <c r="D464" s="55" t="s">
        <v>45</v>
      </c>
      <c r="E464" s="23">
        <v>55</v>
      </c>
      <c r="F464" s="48">
        <f t="shared" si="11"/>
        <v>220</v>
      </c>
      <c r="G464" s="18"/>
    </row>
    <row r="465" spans="1:7" hidden="1" x14ac:dyDescent="0.25">
      <c r="A465" s="45">
        <v>7.47</v>
      </c>
      <c r="B465" s="53" t="s">
        <v>143</v>
      </c>
      <c r="C465" s="54">
        <v>20</v>
      </c>
      <c r="D465" s="55" t="s">
        <v>45</v>
      </c>
      <c r="E465" s="23">
        <v>4</v>
      </c>
      <c r="F465" s="48">
        <f t="shared" si="11"/>
        <v>80</v>
      </c>
      <c r="G465" s="18"/>
    </row>
    <row r="466" spans="1:7" hidden="1" x14ac:dyDescent="0.25">
      <c r="A466" s="74">
        <v>7.48</v>
      </c>
      <c r="B466" s="85" t="s">
        <v>144</v>
      </c>
      <c r="C466" s="86">
        <v>12</v>
      </c>
      <c r="D466" s="87" t="s">
        <v>45</v>
      </c>
      <c r="E466" s="36">
        <v>7.5</v>
      </c>
      <c r="F466" s="88">
        <f t="shared" si="11"/>
        <v>90</v>
      </c>
      <c r="G466" s="90"/>
    </row>
    <row r="467" spans="1:7" hidden="1" x14ac:dyDescent="0.25">
      <c r="A467" s="45">
        <v>7.49</v>
      </c>
      <c r="B467" s="53" t="s">
        <v>145</v>
      </c>
      <c r="C467" s="54">
        <v>20</v>
      </c>
      <c r="D467" s="55" t="s">
        <v>45</v>
      </c>
      <c r="E467" s="23">
        <v>1.5</v>
      </c>
      <c r="F467" s="48">
        <f t="shared" si="11"/>
        <v>30</v>
      </c>
      <c r="G467" s="18"/>
    </row>
    <row r="468" spans="1:7" hidden="1" x14ac:dyDescent="0.25">
      <c r="A468" s="45">
        <v>7.5</v>
      </c>
      <c r="B468" s="53" t="s">
        <v>146</v>
      </c>
      <c r="C468" s="54">
        <v>3</v>
      </c>
      <c r="D468" s="55" t="s">
        <v>45</v>
      </c>
      <c r="E468" s="23">
        <v>25</v>
      </c>
      <c r="F468" s="48">
        <f t="shared" si="11"/>
        <v>75</v>
      </c>
      <c r="G468" s="18"/>
    </row>
    <row r="469" spans="1:7" hidden="1" x14ac:dyDescent="0.25">
      <c r="A469" s="45">
        <v>7.51</v>
      </c>
      <c r="B469" s="53" t="s">
        <v>147</v>
      </c>
      <c r="C469" s="54">
        <v>3</v>
      </c>
      <c r="D469" s="55" t="s">
        <v>45</v>
      </c>
      <c r="E469" s="23">
        <v>20</v>
      </c>
      <c r="F469" s="48">
        <f t="shared" si="11"/>
        <v>60</v>
      </c>
      <c r="G469" s="18"/>
    </row>
    <row r="470" spans="1:7" hidden="1" x14ac:dyDescent="0.25">
      <c r="A470" s="45">
        <v>7.52</v>
      </c>
      <c r="B470" s="53" t="s">
        <v>148</v>
      </c>
      <c r="C470" s="54">
        <v>2</v>
      </c>
      <c r="D470" s="55" t="s">
        <v>45</v>
      </c>
      <c r="E470" s="23">
        <v>10</v>
      </c>
      <c r="F470" s="48">
        <f t="shared" si="11"/>
        <v>20</v>
      </c>
      <c r="G470" s="18"/>
    </row>
    <row r="471" spans="1:7" hidden="1" x14ac:dyDescent="0.25">
      <c r="A471" s="45">
        <v>7.53</v>
      </c>
      <c r="B471" s="53" t="s">
        <v>149</v>
      </c>
      <c r="C471" s="54">
        <v>10</v>
      </c>
      <c r="D471" s="55" t="s">
        <v>61</v>
      </c>
      <c r="E471" s="23">
        <v>2.25</v>
      </c>
      <c r="F471" s="48">
        <f t="shared" si="11"/>
        <v>22.5</v>
      </c>
      <c r="G471" s="18"/>
    </row>
    <row r="472" spans="1:7" hidden="1" x14ac:dyDescent="0.25">
      <c r="A472" s="45">
        <v>7.54</v>
      </c>
      <c r="B472" s="53" t="s">
        <v>150</v>
      </c>
      <c r="C472" s="54">
        <v>1</v>
      </c>
      <c r="D472" s="55" t="s">
        <v>45</v>
      </c>
      <c r="E472" s="23">
        <v>0.75</v>
      </c>
      <c r="F472" s="48">
        <f t="shared" si="11"/>
        <v>0.75</v>
      </c>
      <c r="G472" s="18"/>
    </row>
    <row r="473" spans="1:7" hidden="1" x14ac:dyDescent="0.25">
      <c r="A473" s="45">
        <v>7.55</v>
      </c>
      <c r="B473" s="53" t="s">
        <v>151</v>
      </c>
      <c r="C473" s="54">
        <v>15</v>
      </c>
      <c r="D473" s="55" t="s">
        <v>61</v>
      </c>
      <c r="E473" s="23">
        <v>0.5</v>
      </c>
      <c r="F473" s="48">
        <f t="shared" si="11"/>
        <v>7.5</v>
      </c>
      <c r="G473" s="18"/>
    </row>
    <row r="474" spans="1:7" hidden="1" x14ac:dyDescent="0.25">
      <c r="A474" s="45">
        <v>7.56</v>
      </c>
      <c r="B474" s="53" t="s">
        <v>152</v>
      </c>
      <c r="C474" s="54">
        <v>1</v>
      </c>
      <c r="D474" s="55">
        <v>1</v>
      </c>
      <c r="E474" s="23">
        <v>0.6</v>
      </c>
      <c r="F474" s="48">
        <f t="shared" si="11"/>
        <v>0.6</v>
      </c>
      <c r="G474" s="18"/>
    </row>
    <row r="475" spans="1:7" hidden="1" x14ac:dyDescent="0.25">
      <c r="A475" s="45">
        <v>7.57</v>
      </c>
      <c r="B475" s="53" t="s">
        <v>153</v>
      </c>
      <c r="C475" s="54">
        <v>1</v>
      </c>
      <c r="D475" s="55">
        <v>1</v>
      </c>
      <c r="E475" s="23">
        <v>0.6</v>
      </c>
      <c r="F475" s="48">
        <f t="shared" si="11"/>
        <v>0.6</v>
      </c>
      <c r="G475" s="18"/>
    </row>
    <row r="476" spans="1:7" hidden="1" x14ac:dyDescent="0.25">
      <c r="A476" s="45">
        <v>7.58</v>
      </c>
      <c r="B476" s="53" t="s">
        <v>154</v>
      </c>
      <c r="C476" s="54">
        <v>10</v>
      </c>
      <c r="D476" s="55" t="s">
        <v>155</v>
      </c>
      <c r="E476" s="23">
        <v>0.25</v>
      </c>
      <c r="F476" s="48">
        <f t="shared" si="11"/>
        <v>2.5</v>
      </c>
      <c r="G476" s="18"/>
    </row>
    <row r="477" spans="1:7" hidden="1" x14ac:dyDescent="0.25">
      <c r="A477" s="45">
        <v>7.59</v>
      </c>
      <c r="B477" s="53" t="s">
        <v>156</v>
      </c>
      <c r="C477" s="54">
        <v>1</v>
      </c>
      <c r="D477" s="55" t="s">
        <v>126</v>
      </c>
      <c r="E477" s="23">
        <v>4</v>
      </c>
      <c r="F477" s="48">
        <f t="shared" si="11"/>
        <v>4</v>
      </c>
      <c r="G477" s="18"/>
    </row>
    <row r="478" spans="1:7" hidden="1" x14ac:dyDescent="0.25">
      <c r="A478" s="45">
        <v>7.6</v>
      </c>
      <c r="B478" s="53" t="s">
        <v>157</v>
      </c>
      <c r="C478" s="54">
        <v>1</v>
      </c>
      <c r="D478" s="55" t="s">
        <v>45</v>
      </c>
      <c r="E478" s="23">
        <v>6</v>
      </c>
      <c r="F478" s="48">
        <f t="shared" si="11"/>
        <v>6</v>
      </c>
      <c r="G478" s="18"/>
    </row>
    <row r="479" spans="1:7" hidden="1" x14ac:dyDescent="0.25">
      <c r="A479" s="45">
        <v>7.61</v>
      </c>
      <c r="B479" s="53" t="s">
        <v>158</v>
      </c>
      <c r="C479" s="54">
        <v>10</v>
      </c>
      <c r="D479" s="55" t="s">
        <v>70</v>
      </c>
      <c r="E479" s="23">
        <v>0.8</v>
      </c>
      <c r="F479" s="48">
        <f t="shared" si="11"/>
        <v>8</v>
      </c>
      <c r="G479" s="18"/>
    </row>
    <row r="480" spans="1:7" hidden="1" x14ac:dyDescent="0.25">
      <c r="A480" s="45">
        <v>7.62</v>
      </c>
      <c r="B480" s="53" t="s">
        <v>159</v>
      </c>
      <c r="C480" s="54">
        <v>10</v>
      </c>
      <c r="D480" s="55" t="s">
        <v>70</v>
      </c>
      <c r="E480" s="23">
        <v>0.8</v>
      </c>
      <c r="F480" s="48">
        <f t="shared" si="11"/>
        <v>8</v>
      </c>
      <c r="G480" s="18"/>
    </row>
    <row r="481" spans="1:7" hidden="1" x14ac:dyDescent="0.25">
      <c r="A481" s="45">
        <v>7.63</v>
      </c>
      <c r="B481" s="53" t="s">
        <v>160</v>
      </c>
      <c r="C481" s="54">
        <v>1</v>
      </c>
      <c r="D481" s="55" t="s">
        <v>161</v>
      </c>
      <c r="E481" s="23">
        <v>2.5</v>
      </c>
      <c r="F481" s="48">
        <f t="shared" si="11"/>
        <v>2.5</v>
      </c>
      <c r="G481" s="18"/>
    </row>
    <row r="482" spans="1:7" hidden="1" x14ac:dyDescent="0.25">
      <c r="A482" s="45">
        <v>7.64</v>
      </c>
      <c r="B482" s="53" t="s">
        <v>162</v>
      </c>
      <c r="C482" s="54">
        <v>50</v>
      </c>
      <c r="D482" s="55" t="s">
        <v>61</v>
      </c>
      <c r="E482" s="23">
        <v>2.5</v>
      </c>
      <c r="F482" s="48">
        <f t="shared" si="11"/>
        <v>125</v>
      </c>
      <c r="G482" s="18"/>
    </row>
    <row r="483" spans="1:7" hidden="1" x14ac:dyDescent="0.25">
      <c r="A483" s="45">
        <v>7.65</v>
      </c>
      <c r="B483" s="53" t="s">
        <v>163</v>
      </c>
      <c r="C483" s="54">
        <v>2</v>
      </c>
      <c r="D483" s="55" t="s">
        <v>45</v>
      </c>
      <c r="E483" s="23">
        <v>1.5</v>
      </c>
      <c r="F483" s="48">
        <f t="shared" si="11"/>
        <v>3</v>
      </c>
      <c r="G483" s="18"/>
    </row>
    <row r="484" spans="1:7" hidden="1" x14ac:dyDescent="0.25">
      <c r="A484" s="45">
        <v>7.66</v>
      </c>
      <c r="B484" s="53" t="s">
        <v>164</v>
      </c>
      <c r="C484" s="54">
        <v>2</v>
      </c>
      <c r="D484" s="55" t="s">
        <v>45</v>
      </c>
      <c r="E484" s="23">
        <v>1.5</v>
      </c>
      <c r="F484" s="48">
        <f t="shared" si="11"/>
        <v>3</v>
      </c>
      <c r="G484" s="18"/>
    </row>
    <row r="485" spans="1:7" hidden="1" x14ac:dyDescent="0.25">
      <c r="A485" s="45">
        <v>7.67</v>
      </c>
      <c r="B485" s="62" t="s">
        <v>165</v>
      </c>
      <c r="C485" s="54">
        <v>6</v>
      </c>
      <c r="D485" s="55" t="s">
        <v>45</v>
      </c>
      <c r="E485" s="23">
        <v>1.5</v>
      </c>
      <c r="F485" s="48">
        <f t="shared" si="11"/>
        <v>9</v>
      </c>
      <c r="G485" s="18"/>
    </row>
    <row r="486" spans="1:7" hidden="1" x14ac:dyDescent="0.25">
      <c r="A486" s="45">
        <v>7.68</v>
      </c>
      <c r="B486" s="53" t="s">
        <v>166</v>
      </c>
      <c r="C486" s="54">
        <v>2</v>
      </c>
      <c r="D486" s="55" t="s">
        <v>45</v>
      </c>
      <c r="E486" s="23">
        <v>15</v>
      </c>
      <c r="F486" s="48">
        <f t="shared" si="11"/>
        <v>30</v>
      </c>
      <c r="G486" s="18"/>
    </row>
    <row r="487" spans="1:7" hidden="1" x14ac:dyDescent="0.25">
      <c r="A487" s="45">
        <v>7.69</v>
      </c>
      <c r="B487" s="53" t="s">
        <v>167</v>
      </c>
      <c r="C487" s="54">
        <v>5</v>
      </c>
      <c r="D487" s="55" t="s">
        <v>45</v>
      </c>
      <c r="E487" s="23">
        <v>1</v>
      </c>
      <c r="F487" s="48">
        <f t="shared" si="11"/>
        <v>5</v>
      </c>
      <c r="G487" s="18"/>
    </row>
    <row r="488" spans="1:7" hidden="1" x14ac:dyDescent="0.25">
      <c r="A488" s="45">
        <v>7.7</v>
      </c>
      <c r="B488" s="53" t="s">
        <v>168</v>
      </c>
      <c r="C488" s="54">
        <v>5</v>
      </c>
      <c r="D488" s="55" t="s">
        <v>45</v>
      </c>
      <c r="E488" s="23">
        <v>1</v>
      </c>
      <c r="F488" s="48">
        <f t="shared" si="11"/>
        <v>5</v>
      </c>
      <c r="G488" s="18"/>
    </row>
    <row r="489" spans="1:7" hidden="1" x14ac:dyDescent="0.25">
      <c r="A489" s="45">
        <v>7.71</v>
      </c>
      <c r="B489" s="53" t="s">
        <v>169</v>
      </c>
      <c r="C489" s="54">
        <v>2</v>
      </c>
      <c r="D489" s="55" t="s">
        <v>45</v>
      </c>
      <c r="E489" s="23">
        <v>5</v>
      </c>
      <c r="F489" s="48">
        <f t="shared" si="11"/>
        <v>10</v>
      </c>
      <c r="G489" s="18"/>
    </row>
    <row r="490" spans="1:7" hidden="1" x14ac:dyDescent="0.25">
      <c r="A490" s="45">
        <v>7.72</v>
      </c>
      <c r="B490" s="53" t="s">
        <v>169</v>
      </c>
      <c r="C490" s="54">
        <v>2</v>
      </c>
      <c r="D490" s="55" t="s">
        <v>45</v>
      </c>
      <c r="E490" s="23">
        <v>5</v>
      </c>
      <c r="F490" s="48">
        <f t="shared" si="11"/>
        <v>10</v>
      </c>
      <c r="G490" s="18"/>
    </row>
    <row r="491" spans="1:7" hidden="1" x14ac:dyDescent="0.25">
      <c r="A491" s="45">
        <v>7.73</v>
      </c>
      <c r="B491" s="53" t="s">
        <v>170</v>
      </c>
      <c r="C491" s="54">
        <v>1</v>
      </c>
      <c r="D491" s="55" t="s">
        <v>129</v>
      </c>
      <c r="E491" s="23">
        <v>10</v>
      </c>
      <c r="F491" s="48">
        <f t="shared" si="11"/>
        <v>10</v>
      </c>
      <c r="G491" s="18"/>
    </row>
    <row r="492" spans="1:7" hidden="1" x14ac:dyDescent="0.25">
      <c r="A492" s="45">
        <v>7.7399999999999904</v>
      </c>
      <c r="B492" s="53" t="s">
        <v>171</v>
      </c>
      <c r="C492" s="54">
        <v>20</v>
      </c>
      <c r="D492" s="55" t="s">
        <v>45</v>
      </c>
      <c r="E492" s="23">
        <v>9.1</v>
      </c>
      <c r="F492" s="48">
        <f t="shared" si="11"/>
        <v>182</v>
      </c>
      <c r="G492" s="18"/>
    </row>
    <row r="493" spans="1:7" hidden="1" x14ac:dyDescent="0.25">
      <c r="A493" s="45">
        <v>7.7499999999999902</v>
      </c>
      <c r="B493" s="53" t="s">
        <v>172</v>
      </c>
      <c r="C493" s="54">
        <v>10</v>
      </c>
      <c r="D493" s="55" t="s">
        <v>45</v>
      </c>
      <c r="E493" s="23">
        <v>9.1</v>
      </c>
      <c r="F493" s="48">
        <f t="shared" si="11"/>
        <v>91</v>
      </c>
      <c r="G493" s="18"/>
    </row>
    <row r="494" spans="1:7" hidden="1" x14ac:dyDescent="0.25">
      <c r="A494" s="45">
        <v>7.75999999999999</v>
      </c>
      <c r="B494" s="63" t="s">
        <v>173</v>
      </c>
      <c r="C494" s="60">
        <v>24</v>
      </c>
      <c r="D494" s="61" t="s">
        <v>45</v>
      </c>
      <c r="E494" s="23">
        <v>5</v>
      </c>
      <c r="F494" s="48">
        <f t="shared" si="11"/>
        <v>120</v>
      </c>
      <c r="G494" s="18"/>
    </row>
    <row r="495" spans="1:7" hidden="1" x14ac:dyDescent="0.25">
      <c r="A495" s="45">
        <v>7.7699999999999898</v>
      </c>
      <c r="B495" s="63" t="s">
        <v>174</v>
      </c>
      <c r="C495" s="60">
        <v>12</v>
      </c>
      <c r="D495" s="61" t="s">
        <v>45</v>
      </c>
      <c r="E495" s="23">
        <v>2</v>
      </c>
      <c r="F495" s="48">
        <f t="shared" si="11"/>
        <v>24</v>
      </c>
      <c r="G495" s="18"/>
    </row>
    <row r="496" spans="1:7" hidden="1" x14ac:dyDescent="0.25">
      <c r="A496" s="45">
        <v>7.7799999999999896</v>
      </c>
      <c r="B496" s="63" t="s">
        <v>175</v>
      </c>
      <c r="C496" s="60">
        <v>2</v>
      </c>
      <c r="D496" s="61" t="s">
        <v>62</v>
      </c>
      <c r="E496" s="23">
        <v>10</v>
      </c>
      <c r="F496" s="48">
        <f t="shared" si="11"/>
        <v>20</v>
      </c>
      <c r="G496" s="18"/>
    </row>
    <row r="497" spans="1:7" x14ac:dyDescent="0.25">
      <c r="A497" s="45"/>
      <c r="B497" s="102"/>
      <c r="C497" s="102"/>
      <c r="D497" s="103"/>
      <c r="E497" s="96"/>
      <c r="F497" s="100"/>
      <c r="G497" s="18"/>
    </row>
    <row r="498" spans="1:7" x14ac:dyDescent="0.25">
      <c r="A498" s="40">
        <v>8</v>
      </c>
      <c r="B498" s="290" t="s">
        <v>176</v>
      </c>
      <c r="C498" s="291"/>
      <c r="D498" s="291"/>
      <c r="E498" s="291"/>
      <c r="F498" s="291"/>
      <c r="G498" s="72" t="e">
        <f>G313</f>
        <v>#REF!</v>
      </c>
    </row>
    <row r="499" spans="1:7" ht="25.5" hidden="1" x14ac:dyDescent="0.25">
      <c r="A499" s="134">
        <v>8.1</v>
      </c>
      <c r="B499" s="27" t="s">
        <v>177</v>
      </c>
      <c r="C499" s="54">
        <v>1</v>
      </c>
      <c r="D499" s="55" t="s">
        <v>178</v>
      </c>
      <c r="E499" s="64">
        <f>6*210*2</f>
        <v>2520</v>
      </c>
      <c r="F499" s="65">
        <f>C499*E499</f>
        <v>2520</v>
      </c>
      <c r="G499" s="18"/>
    </row>
    <row r="500" spans="1:7" ht="25.5" hidden="1" x14ac:dyDescent="0.25">
      <c r="A500" s="134">
        <v>8.1999999999999993</v>
      </c>
      <c r="B500" s="27" t="s">
        <v>179</v>
      </c>
      <c r="C500" s="54">
        <v>3</v>
      </c>
      <c r="D500" s="55" t="s">
        <v>180</v>
      </c>
      <c r="E500" s="64">
        <v>2034</v>
      </c>
      <c r="F500" s="65">
        <f>C500*E500</f>
        <v>6102</v>
      </c>
      <c r="G500" s="18"/>
    </row>
    <row r="501" spans="1:7" hidden="1" x14ac:dyDescent="0.25">
      <c r="A501" s="134">
        <v>8.3000000000000007</v>
      </c>
      <c r="B501" s="53" t="s">
        <v>181</v>
      </c>
      <c r="C501" s="54">
        <v>15</v>
      </c>
      <c r="D501" s="55" t="s">
        <v>45</v>
      </c>
      <c r="E501" s="64">
        <v>8</v>
      </c>
      <c r="F501" s="65">
        <f>C501*E501</f>
        <v>120</v>
      </c>
      <c r="G501" s="18"/>
    </row>
    <row r="502" spans="1:7" hidden="1" x14ac:dyDescent="0.25">
      <c r="A502" s="134">
        <v>8.4</v>
      </c>
      <c r="B502" s="37" t="s">
        <v>182</v>
      </c>
      <c r="C502" s="54">
        <v>1</v>
      </c>
      <c r="D502" s="55" t="s">
        <v>183</v>
      </c>
      <c r="E502" s="64">
        <v>1020</v>
      </c>
      <c r="F502" s="65">
        <f t="shared" ref="F502:F510" si="12">C502*E502</f>
        <v>1020</v>
      </c>
      <c r="G502" s="18"/>
    </row>
    <row r="503" spans="1:7" hidden="1" x14ac:dyDescent="0.25">
      <c r="A503" s="134">
        <v>8.5</v>
      </c>
      <c r="B503" s="53" t="s">
        <v>58</v>
      </c>
      <c r="C503" s="54">
        <v>8</v>
      </c>
      <c r="D503" s="55" t="s">
        <v>45</v>
      </c>
      <c r="E503" s="64">
        <v>40</v>
      </c>
      <c r="F503" s="65">
        <f t="shared" si="12"/>
        <v>320</v>
      </c>
      <c r="G503" s="18"/>
    </row>
    <row r="504" spans="1:7" hidden="1" x14ac:dyDescent="0.25">
      <c r="A504" s="134">
        <v>8.6</v>
      </c>
      <c r="B504" s="53" t="s">
        <v>184</v>
      </c>
      <c r="C504" s="54">
        <v>8</v>
      </c>
      <c r="D504" s="55" t="s">
        <v>45</v>
      </c>
      <c r="E504" s="64">
        <v>5.5</v>
      </c>
      <c r="F504" s="65">
        <f t="shared" si="12"/>
        <v>44</v>
      </c>
      <c r="G504" s="18"/>
    </row>
    <row r="505" spans="1:7" hidden="1" x14ac:dyDescent="0.25">
      <c r="A505" s="134">
        <v>8.6999999999999993</v>
      </c>
      <c r="B505" s="53" t="s">
        <v>185</v>
      </c>
      <c r="C505" s="54">
        <v>6</v>
      </c>
      <c r="D505" s="55" t="s">
        <v>45</v>
      </c>
      <c r="E505" s="64">
        <v>15</v>
      </c>
      <c r="F505" s="65">
        <f t="shared" si="12"/>
        <v>90</v>
      </c>
      <c r="G505" s="18"/>
    </row>
    <row r="506" spans="1:7" hidden="1" x14ac:dyDescent="0.25">
      <c r="A506" s="134">
        <v>8.8000000000000007</v>
      </c>
      <c r="B506" s="53" t="s">
        <v>186</v>
      </c>
      <c r="C506" s="54">
        <v>4</v>
      </c>
      <c r="D506" s="55" t="s">
        <v>45</v>
      </c>
      <c r="E506" s="64">
        <v>25</v>
      </c>
      <c r="F506" s="65">
        <f t="shared" si="12"/>
        <v>100</v>
      </c>
      <c r="G506" s="18"/>
    </row>
    <row r="507" spans="1:7" hidden="1" x14ac:dyDescent="0.25">
      <c r="A507" s="134">
        <v>8.9</v>
      </c>
      <c r="B507" s="53" t="s">
        <v>187</v>
      </c>
      <c r="C507" s="54">
        <v>3</v>
      </c>
      <c r="D507" s="55" t="s">
        <v>45</v>
      </c>
      <c r="E507" s="64">
        <v>4.5999999999999996</v>
      </c>
      <c r="F507" s="65">
        <f t="shared" si="12"/>
        <v>13.799999999999999</v>
      </c>
      <c r="G507" s="18"/>
    </row>
    <row r="508" spans="1:7" hidden="1" x14ac:dyDescent="0.25">
      <c r="A508" s="45">
        <v>8.1</v>
      </c>
      <c r="B508" s="53" t="s">
        <v>188</v>
      </c>
      <c r="C508" s="54">
        <v>1</v>
      </c>
      <c r="D508" s="55" t="s">
        <v>183</v>
      </c>
      <c r="E508" s="64">
        <v>1200</v>
      </c>
      <c r="F508" s="65">
        <f t="shared" si="12"/>
        <v>1200</v>
      </c>
      <c r="G508" s="18"/>
    </row>
    <row r="509" spans="1:7" ht="24" hidden="1" x14ac:dyDescent="0.25">
      <c r="A509" s="45">
        <v>8.11</v>
      </c>
      <c r="B509" s="37" t="s">
        <v>189</v>
      </c>
      <c r="C509" s="54">
        <v>2</v>
      </c>
      <c r="D509" s="55" t="s">
        <v>180</v>
      </c>
      <c r="E509" s="64">
        <v>646.5</v>
      </c>
      <c r="F509" s="65">
        <f t="shared" si="12"/>
        <v>1293</v>
      </c>
      <c r="G509" s="18"/>
    </row>
    <row r="510" spans="1:7" ht="24" hidden="1" x14ac:dyDescent="0.25">
      <c r="A510" s="74">
        <v>8.1199999999999992</v>
      </c>
      <c r="B510" s="75" t="s">
        <v>190</v>
      </c>
      <c r="C510" s="76">
        <v>50</v>
      </c>
      <c r="D510" s="77" t="s">
        <v>45</v>
      </c>
      <c r="E510" s="78">
        <f>16.95*1</f>
        <v>16.95</v>
      </c>
      <c r="F510" s="79">
        <f t="shared" si="12"/>
        <v>847.5</v>
      </c>
      <c r="G510" s="18"/>
    </row>
    <row r="511" spans="1:7" x14ac:dyDescent="0.25">
      <c r="A511" s="74"/>
      <c r="B511" s="104"/>
      <c r="C511" s="105"/>
      <c r="D511" s="106"/>
      <c r="E511" s="107"/>
      <c r="F511" s="108"/>
      <c r="G511" s="18"/>
    </row>
    <row r="512" spans="1:7" x14ac:dyDescent="0.25">
      <c r="A512" s="40">
        <v>9</v>
      </c>
      <c r="B512" s="290" t="s">
        <v>191</v>
      </c>
      <c r="C512" s="291"/>
      <c r="D512" s="291"/>
      <c r="E512" s="291"/>
      <c r="F512" s="291"/>
      <c r="G512" s="72">
        <f>G332</f>
        <v>29532.04</v>
      </c>
    </row>
    <row r="513" spans="1:14" ht="52.5" hidden="1" customHeight="1" x14ac:dyDescent="0.25">
      <c r="A513" s="38">
        <v>9.1</v>
      </c>
      <c r="B513" s="37" t="s">
        <v>192</v>
      </c>
      <c r="C513" s="47">
        <v>1</v>
      </c>
      <c r="D513" s="47" t="s">
        <v>178</v>
      </c>
      <c r="E513" s="43">
        <v>22004.720000000001</v>
      </c>
      <c r="F513" s="91">
        <f>E513</f>
        <v>22004.720000000001</v>
      </c>
      <c r="G513" s="18"/>
    </row>
    <row r="514" spans="1:14" ht="19.5" customHeight="1" x14ac:dyDescent="0.25">
      <c r="A514" s="38"/>
      <c r="B514" s="109"/>
      <c r="C514" s="99"/>
      <c r="D514" s="99"/>
      <c r="E514" s="92"/>
      <c r="F514" s="110"/>
      <c r="G514" s="18"/>
    </row>
    <row r="515" spans="1:14" x14ac:dyDescent="0.25">
      <c r="A515" s="40">
        <v>10</v>
      </c>
      <c r="B515" s="290" t="s">
        <v>193</v>
      </c>
      <c r="C515" s="291"/>
      <c r="D515" s="291"/>
      <c r="E515" s="291"/>
      <c r="F515" s="291"/>
      <c r="G515" s="72">
        <f>F516</f>
        <v>5500</v>
      </c>
    </row>
    <row r="516" spans="1:14" ht="48" hidden="1" x14ac:dyDescent="0.25">
      <c r="A516" s="66">
        <v>10.1</v>
      </c>
      <c r="B516" s="37" t="s">
        <v>194</v>
      </c>
      <c r="C516" s="47">
        <v>1</v>
      </c>
      <c r="D516" s="47" t="s">
        <v>69</v>
      </c>
      <c r="E516" s="64">
        <v>5500</v>
      </c>
      <c r="F516" s="69">
        <f>C516*E516</f>
        <v>5500</v>
      </c>
      <c r="G516" s="18"/>
    </row>
    <row r="517" spans="1:14" x14ac:dyDescent="0.25">
      <c r="A517" s="66"/>
      <c r="B517" s="109"/>
      <c r="C517" s="99"/>
      <c r="D517" s="99"/>
      <c r="E517" s="111"/>
      <c r="F517" s="112"/>
      <c r="G517" s="18"/>
    </row>
    <row r="518" spans="1:14" x14ac:dyDescent="0.25">
      <c r="A518" s="40">
        <v>11</v>
      </c>
      <c r="B518" s="290" t="s">
        <v>195</v>
      </c>
      <c r="C518" s="291"/>
      <c r="D518" s="291"/>
      <c r="E518" s="291"/>
      <c r="F518" s="291"/>
      <c r="G518" s="72">
        <f>G336</f>
        <v>3562.5</v>
      </c>
    </row>
    <row r="519" spans="1:14" ht="114" hidden="1" customHeight="1" x14ac:dyDescent="0.25">
      <c r="A519" s="47">
        <v>11.1</v>
      </c>
      <c r="B519" s="37" t="s">
        <v>196</v>
      </c>
      <c r="C519" s="47">
        <v>2</v>
      </c>
      <c r="D519" s="47" t="s">
        <v>197</v>
      </c>
      <c r="E519" s="64">
        <v>1425</v>
      </c>
      <c r="F519" s="69">
        <f>C519*E519</f>
        <v>2850</v>
      </c>
      <c r="G519" s="18"/>
    </row>
    <row r="520" spans="1:14" ht="18" customHeight="1" x14ac:dyDescent="0.25">
      <c r="A520" s="47"/>
      <c r="B520" s="109"/>
      <c r="C520" s="99"/>
      <c r="D520" s="99"/>
      <c r="E520" s="111"/>
      <c r="F520" s="112"/>
      <c r="G520" s="18"/>
    </row>
    <row r="521" spans="1:14" x14ac:dyDescent="0.25">
      <c r="A521" s="40">
        <v>12</v>
      </c>
      <c r="B521" s="290" t="s">
        <v>198</v>
      </c>
      <c r="C521" s="291"/>
      <c r="D521" s="291"/>
      <c r="E521" s="291">
        <v>1500</v>
      </c>
      <c r="F521" s="291"/>
      <c r="G521" s="72">
        <f>G338</f>
        <v>4100</v>
      </c>
    </row>
    <row r="522" spans="1:14" hidden="1" x14ac:dyDescent="0.25">
      <c r="A522" s="134">
        <v>12.1</v>
      </c>
      <c r="B522" s="37" t="s">
        <v>199</v>
      </c>
      <c r="C522" s="47">
        <v>1</v>
      </c>
      <c r="D522" s="47" t="s">
        <v>69</v>
      </c>
      <c r="E522" s="64">
        <v>3600</v>
      </c>
      <c r="F522" s="70">
        <f>C522*E522</f>
        <v>3600</v>
      </c>
      <c r="G522" s="18"/>
    </row>
    <row r="523" spans="1:14" ht="24" hidden="1" x14ac:dyDescent="0.25">
      <c r="A523" s="134">
        <v>12.2</v>
      </c>
      <c r="B523" s="37" t="s">
        <v>200</v>
      </c>
      <c r="C523" s="47">
        <v>1</v>
      </c>
      <c r="D523" s="47" t="s">
        <v>178</v>
      </c>
      <c r="E523" s="64">
        <v>500</v>
      </c>
      <c r="F523" s="70">
        <f>C523*E523</f>
        <v>500</v>
      </c>
      <c r="G523" s="18"/>
    </row>
    <row r="524" spans="1:14" x14ac:dyDescent="0.25">
      <c r="A524" s="134"/>
      <c r="B524" s="109"/>
      <c r="C524" s="99"/>
      <c r="D524" s="99"/>
      <c r="E524" s="111"/>
      <c r="F524" s="113"/>
      <c r="G524" s="18"/>
    </row>
    <row r="525" spans="1:14" x14ac:dyDescent="0.25">
      <c r="A525" s="40">
        <v>13</v>
      </c>
      <c r="B525" s="290" t="s">
        <v>201</v>
      </c>
      <c r="C525" s="291"/>
      <c r="D525" s="291"/>
      <c r="E525" s="291">
        <v>1500</v>
      </c>
      <c r="F525" s="291"/>
      <c r="G525" s="72">
        <f>G341</f>
        <v>1354</v>
      </c>
    </row>
    <row r="526" spans="1:14" ht="24" hidden="1" x14ac:dyDescent="0.25">
      <c r="A526" s="47">
        <v>13.1</v>
      </c>
      <c r="B526" s="37" t="s">
        <v>202</v>
      </c>
      <c r="C526" s="47">
        <v>1</v>
      </c>
      <c r="D526" s="47" t="s">
        <v>69</v>
      </c>
      <c r="E526" s="64">
        <v>2100</v>
      </c>
      <c r="F526" s="70">
        <f>C526*E526</f>
        <v>2100</v>
      </c>
      <c r="G526" s="18"/>
      <c r="H526" s="19">
        <v>904</v>
      </c>
      <c r="K526" s="19">
        <v>450</v>
      </c>
      <c r="L526" s="19">
        <f>H526+K526</f>
        <v>1354</v>
      </c>
      <c r="M526" s="89">
        <f>G525-L526</f>
        <v>0</v>
      </c>
      <c r="N526" s="89"/>
    </row>
    <row r="527" spans="1:14" x14ac:dyDescent="0.25">
      <c r="A527" s="134"/>
      <c r="B527" s="109"/>
      <c r="C527" s="99"/>
      <c r="D527" s="99"/>
      <c r="E527" s="111"/>
      <c r="F527" s="113"/>
      <c r="G527" s="114" t="e">
        <f>G525+G521+G518+G515+G512+G498+G408+G405+G402+G399+G375+G372+G367</f>
        <v>#REF!</v>
      </c>
    </row>
    <row r="528" spans="1:14" x14ac:dyDescent="0.25">
      <c r="A528" s="40">
        <v>14</v>
      </c>
      <c r="B528" s="290" t="s">
        <v>71</v>
      </c>
      <c r="C528" s="291"/>
      <c r="D528" s="291"/>
      <c r="E528" s="291">
        <v>1500</v>
      </c>
      <c r="F528" s="291"/>
      <c r="G528" s="72" t="e">
        <f>G344</f>
        <v>#REF!</v>
      </c>
      <c r="K528" s="89" t="e">
        <f>G525+G521+G518+G515+G512+G498+G408+G405+G402+G399+G375+G372+G367</f>
        <v>#REF!</v>
      </c>
    </row>
    <row r="529" spans="1:11" hidden="1" x14ac:dyDescent="0.25">
      <c r="A529" s="134">
        <v>14.1</v>
      </c>
      <c r="B529" s="18" t="s">
        <v>205</v>
      </c>
      <c r="C529" s="47">
        <v>1</v>
      </c>
      <c r="D529" s="47" t="s">
        <v>178</v>
      </c>
      <c r="E529" s="67" t="e">
        <f>G527*0.03</f>
        <v>#REF!</v>
      </c>
      <c r="F529" s="71" t="e">
        <f>C529*E529</f>
        <v>#REF!</v>
      </c>
      <c r="G529" s="18"/>
    </row>
    <row r="530" spans="1:11" x14ac:dyDescent="0.25">
      <c r="A530" s="40"/>
      <c r="B530" s="308" t="s">
        <v>20</v>
      </c>
      <c r="C530" s="309"/>
      <c r="D530" s="309"/>
      <c r="E530" s="309"/>
      <c r="F530" s="309"/>
      <c r="G530" s="73" t="e">
        <f>G527+G528</f>
        <v>#REF!</v>
      </c>
      <c r="K530" s="89"/>
    </row>
  </sheetData>
  <mergeCells count="166">
    <mergeCell ref="B528:F528"/>
    <mergeCell ref="B530:F530"/>
    <mergeCell ref="B498:F498"/>
    <mergeCell ref="B512:F512"/>
    <mergeCell ref="B515:F515"/>
    <mergeCell ref="B518:F518"/>
    <mergeCell ref="B521:F521"/>
    <mergeCell ref="B525:F525"/>
    <mergeCell ref="B386:F386"/>
    <mergeCell ref="B390:F390"/>
    <mergeCell ref="B399:F399"/>
    <mergeCell ref="B402:F402"/>
    <mergeCell ref="B405:F405"/>
    <mergeCell ref="B408:F408"/>
    <mergeCell ref="B346:F346"/>
    <mergeCell ref="A364:G365"/>
    <mergeCell ref="B367:F367"/>
    <mergeCell ref="B372:F372"/>
    <mergeCell ref="B375:F375"/>
    <mergeCell ref="B377:F377"/>
    <mergeCell ref="B334:F334"/>
    <mergeCell ref="B336:F336"/>
    <mergeCell ref="B338:F338"/>
    <mergeCell ref="B341:F341"/>
    <mergeCell ref="B343:F343"/>
    <mergeCell ref="B344:F344"/>
    <mergeCell ref="B222:F222"/>
    <mergeCell ref="A229:G230"/>
    <mergeCell ref="A277:G278"/>
    <mergeCell ref="B313:F313"/>
    <mergeCell ref="A317:G318"/>
    <mergeCell ref="B332:F332"/>
    <mergeCell ref="B197:F197"/>
    <mergeCell ref="B205:F205"/>
    <mergeCell ref="B208:F208"/>
    <mergeCell ref="B216:F216"/>
    <mergeCell ref="B218:F218"/>
    <mergeCell ref="B220:F220"/>
    <mergeCell ref="C184:E184"/>
    <mergeCell ref="A185:G185"/>
    <mergeCell ref="A186:G188"/>
    <mergeCell ref="B190:F190"/>
    <mergeCell ref="B194:F194"/>
    <mergeCell ref="B196:F196"/>
    <mergeCell ref="A177:C177"/>
    <mergeCell ref="E177:G177"/>
    <mergeCell ref="A178:C178"/>
    <mergeCell ref="E178:G178"/>
    <mergeCell ref="A179:C179"/>
    <mergeCell ref="E179:G179"/>
    <mergeCell ref="A170:B170"/>
    <mergeCell ref="C170:D170"/>
    <mergeCell ref="E170:F170"/>
    <mergeCell ref="A171:B171"/>
    <mergeCell ref="C171:D171"/>
    <mergeCell ref="E171:F171"/>
    <mergeCell ref="A168:B168"/>
    <mergeCell ref="C168:D168"/>
    <mergeCell ref="E168:F168"/>
    <mergeCell ref="A169:B169"/>
    <mergeCell ref="C169:D169"/>
    <mergeCell ref="E169:F169"/>
    <mergeCell ref="A166:B166"/>
    <mergeCell ref="C166:D166"/>
    <mergeCell ref="E166:F166"/>
    <mergeCell ref="A167:B167"/>
    <mergeCell ref="C167:D167"/>
    <mergeCell ref="E167:F167"/>
    <mergeCell ref="A164:B164"/>
    <mergeCell ref="C164:D164"/>
    <mergeCell ref="E164:F164"/>
    <mergeCell ref="A165:B165"/>
    <mergeCell ref="C165:D165"/>
    <mergeCell ref="E165:F165"/>
    <mergeCell ref="A162:B162"/>
    <mergeCell ref="C162:D162"/>
    <mergeCell ref="E162:F162"/>
    <mergeCell ref="A163:B163"/>
    <mergeCell ref="C163:D163"/>
    <mergeCell ref="E163:F163"/>
    <mergeCell ref="A160:B160"/>
    <mergeCell ref="C160:D160"/>
    <mergeCell ref="E160:F160"/>
    <mergeCell ref="A161:B161"/>
    <mergeCell ref="C161:D161"/>
    <mergeCell ref="E161:F161"/>
    <mergeCell ref="A158:B158"/>
    <mergeCell ref="C158:D158"/>
    <mergeCell ref="E158:F158"/>
    <mergeCell ref="A159:B159"/>
    <mergeCell ref="C159:D159"/>
    <mergeCell ref="E159:F159"/>
    <mergeCell ref="B155:C155"/>
    <mergeCell ref="D155:E155"/>
    <mergeCell ref="A156:E156"/>
    <mergeCell ref="A157:B157"/>
    <mergeCell ref="C157:D157"/>
    <mergeCell ref="E157:F157"/>
    <mergeCell ref="A148:G149"/>
    <mergeCell ref="C151:G152"/>
    <mergeCell ref="A152:B152"/>
    <mergeCell ref="C153:G153"/>
    <mergeCell ref="A154:B154"/>
    <mergeCell ref="D154:E154"/>
    <mergeCell ref="B120:D121"/>
    <mergeCell ref="E120:F121"/>
    <mergeCell ref="A140:G142"/>
    <mergeCell ref="A143:B143"/>
    <mergeCell ref="A145:C145"/>
    <mergeCell ref="A147:C147"/>
    <mergeCell ref="B117:C117"/>
    <mergeCell ref="E117:F117"/>
    <mergeCell ref="B118:C118"/>
    <mergeCell ref="E118:F118"/>
    <mergeCell ref="B119:D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4:C104"/>
    <mergeCell ref="B105:C105"/>
    <mergeCell ref="E105:F105"/>
    <mergeCell ref="B106:C106"/>
    <mergeCell ref="E106:F106"/>
    <mergeCell ref="B107:C107"/>
    <mergeCell ref="E107:F107"/>
    <mergeCell ref="A85:C85"/>
    <mergeCell ref="E85:G85"/>
    <mergeCell ref="C91:E91"/>
    <mergeCell ref="A92:G92"/>
    <mergeCell ref="A97:G99"/>
    <mergeCell ref="B103:C103"/>
    <mergeCell ref="A83:C83"/>
    <mergeCell ref="E83:G83"/>
    <mergeCell ref="A84:C84"/>
    <mergeCell ref="E84:G84"/>
    <mergeCell ref="A44:G44"/>
    <mergeCell ref="A45:G45"/>
    <mergeCell ref="A46:G46"/>
    <mergeCell ref="A49:G55"/>
    <mergeCell ref="A57:B57"/>
    <mergeCell ref="A60:G66"/>
    <mergeCell ref="A1:G7"/>
    <mergeCell ref="A10:B10"/>
    <mergeCell ref="A16:G22"/>
    <mergeCell ref="D25:F26"/>
    <mergeCell ref="E28:F28"/>
    <mergeCell ref="A33:G35"/>
    <mergeCell ref="E68:F68"/>
    <mergeCell ref="A70:G70"/>
    <mergeCell ref="E71:F71"/>
  </mergeCells>
  <printOptions horizontalCentered="1"/>
  <pageMargins left="0.51181102362204722" right="0.51181102362204722" top="0.74803149606299213" bottom="0.59055118110236227" header="0.31496062992125984" footer="0.31496062992125984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topLeftCell="A256" zoomScale="60" zoomScaleNormal="60" zoomScalePageLayoutView="85" workbookViewId="0">
      <selection activeCell="J263" sqref="J263"/>
    </sheetView>
    <sheetView tabSelected="1" view="pageBreakPreview" topLeftCell="A133" zoomScale="60" zoomScaleNormal="70" workbookViewId="1">
      <selection activeCell="J176" sqref="J176"/>
    </sheetView>
  </sheetViews>
  <sheetFormatPr baseColWidth="10" defaultColWidth="11.42578125" defaultRowHeight="15" x14ac:dyDescent="0.25"/>
  <cols>
    <col min="1" max="1" width="14.85546875" style="19" customWidth="1"/>
    <col min="2" max="2" width="35.28515625" style="19" customWidth="1"/>
    <col min="3" max="3" width="12.7109375" style="19" customWidth="1"/>
    <col min="4" max="4" width="14.7109375" style="19" customWidth="1"/>
    <col min="5" max="5" width="15.140625" style="19" customWidth="1"/>
    <col min="6" max="6" width="11.140625" style="19" customWidth="1"/>
    <col min="7" max="7" width="16.42578125" style="19" customWidth="1"/>
    <col min="8" max="8" width="11.42578125" style="19"/>
    <col min="9" max="9" width="11.5703125" style="19" bestFit="1" customWidth="1"/>
    <col min="10" max="10" width="11.42578125" style="19"/>
    <col min="11" max="11" width="22.28515625" style="19" customWidth="1"/>
    <col min="12" max="13" width="11.42578125" style="19"/>
    <col min="14" max="14" width="15.28515625" style="19" customWidth="1"/>
    <col min="15" max="15" width="11.5703125" style="19" bestFit="1" customWidth="1"/>
    <col min="16" max="16384" width="11.42578125" style="19"/>
  </cols>
  <sheetData>
    <row r="1" spans="1:7" x14ac:dyDescent="0.25">
      <c r="A1" s="229" t="s">
        <v>0</v>
      </c>
      <c r="B1" s="229"/>
      <c r="C1" s="229"/>
      <c r="D1" s="229"/>
      <c r="E1" s="229"/>
      <c r="F1" s="229"/>
      <c r="G1" s="229"/>
    </row>
    <row r="2" spans="1:7" x14ac:dyDescent="0.25">
      <c r="A2" s="229"/>
      <c r="B2" s="229"/>
      <c r="C2" s="229"/>
      <c r="D2" s="229"/>
      <c r="E2" s="229"/>
      <c r="F2" s="229"/>
      <c r="G2" s="229"/>
    </row>
    <row r="3" spans="1:7" x14ac:dyDescent="0.25">
      <c r="A3" s="229"/>
      <c r="B3" s="229"/>
      <c r="C3" s="229"/>
      <c r="D3" s="229"/>
      <c r="E3" s="229"/>
      <c r="F3" s="229"/>
      <c r="G3" s="229"/>
    </row>
    <row r="4" spans="1:7" x14ac:dyDescent="0.25">
      <c r="A4" s="229"/>
      <c r="B4" s="229"/>
      <c r="C4" s="229"/>
      <c r="D4" s="229"/>
      <c r="E4" s="229"/>
      <c r="F4" s="229"/>
      <c r="G4" s="229"/>
    </row>
    <row r="5" spans="1:7" x14ac:dyDescent="0.25">
      <c r="A5" s="229"/>
      <c r="B5" s="229"/>
      <c r="C5" s="229"/>
      <c r="D5" s="229"/>
      <c r="E5" s="229"/>
      <c r="F5" s="229"/>
      <c r="G5" s="229"/>
    </row>
    <row r="6" spans="1:7" x14ac:dyDescent="0.25">
      <c r="A6" s="229"/>
      <c r="B6" s="229"/>
      <c r="C6" s="229"/>
      <c r="D6" s="229"/>
      <c r="E6" s="229"/>
      <c r="F6" s="229"/>
      <c r="G6" s="229"/>
    </row>
    <row r="7" spans="1:7" x14ac:dyDescent="0.25">
      <c r="A7" s="229"/>
      <c r="B7" s="229"/>
      <c r="C7" s="229"/>
      <c r="D7" s="229"/>
      <c r="E7" s="229"/>
      <c r="F7" s="229"/>
      <c r="G7" s="229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30" t="s">
        <v>1</v>
      </c>
      <c r="B10" s="230"/>
      <c r="C10" s="2" t="s">
        <v>2</v>
      </c>
      <c r="D10" s="2"/>
      <c r="E10" s="2" t="s">
        <v>3</v>
      </c>
      <c r="F10" s="2" t="s">
        <v>4</v>
      </c>
      <c r="G10" s="2"/>
    </row>
    <row r="11" spans="1:7" x14ac:dyDescent="0.25">
      <c r="A11" s="119"/>
      <c r="B11" s="119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 t="s">
        <v>5</v>
      </c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ht="15" customHeight="1" x14ac:dyDescent="0.25">
      <c r="A16" s="231" t="s">
        <v>310</v>
      </c>
      <c r="B16" s="231"/>
      <c r="C16" s="231"/>
      <c r="D16" s="231"/>
      <c r="E16" s="231"/>
      <c r="F16" s="231"/>
      <c r="G16" s="231"/>
    </row>
    <row r="17" spans="1:7" ht="15" customHeight="1" x14ac:dyDescent="0.25">
      <c r="A17" s="231"/>
      <c r="B17" s="231"/>
      <c r="C17" s="231"/>
      <c r="D17" s="231"/>
      <c r="E17" s="231"/>
      <c r="F17" s="231"/>
      <c r="G17" s="231"/>
    </row>
    <row r="18" spans="1:7" ht="15" customHeight="1" x14ac:dyDescent="0.25">
      <c r="A18" s="231"/>
      <c r="B18" s="231"/>
      <c r="C18" s="231"/>
      <c r="D18" s="231"/>
      <c r="E18" s="231"/>
      <c r="F18" s="231"/>
      <c r="G18" s="231"/>
    </row>
    <row r="19" spans="1:7" ht="15" customHeight="1" x14ac:dyDescent="0.25">
      <c r="A19" s="231"/>
      <c r="B19" s="231"/>
      <c r="C19" s="231"/>
      <c r="D19" s="231"/>
      <c r="E19" s="231"/>
      <c r="F19" s="231"/>
      <c r="G19" s="231"/>
    </row>
    <row r="20" spans="1:7" ht="15" customHeight="1" x14ac:dyDescent="0.25">
      <c r="A20" s="231"/>
      <c r="B20" s="231"/>
      <c r="C20" s="231"/>
      <c r="D20" s="231"/>
      <c r="E20" s="231"/>
      <c r="F20" s="231"/>
      <c r="G20" s="231"/>
    </row>
    <row r="21" spans="1:7" ht="15" customHeight="1" x14ac:dyDescent="0.25">
      <c r="A21" s="231"/>
      <c r="B21" s="231"/>
      <c r="C21" s="231"/>
      <c r="D21" s="231"/>
      <c r="E21" s="231"/>
      <c r="F21" s="231"/>
      <c r="G21" s="231"/>
    </row>
    <row r="22" spans="1:7" ht="15" customHeight="1" x14ac:dyDescent="0.25">
      <c r="A22" s="231"/>
      <c r="B22" s="231"/>
      <c r="C22" s="231"/>
      <c r="D22" s="231"/>
      <c r="E22" s="231"/>
      <c r="F22" s="231"/>
      <c r="G22" s="231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 t="s">
        <v>6</v>
      </c>
      <c r="B25" s="2"/>
      <c r="C25" s="2"/>
      <c r="D25" s="313">
        <f>+G176</f>
        <v>24026.18</v>
      </c>
      <c r="E25" s="233"/>
      <c r="F25" s="233"/>
      <c r="G25" s="2"/>
    </row>
    <row r="26" spans="1:7" x14ac:dyDescent="0.25">
      <c r="A26" s="2"/>
      <c r="B26" s="2"/>
      <c r="C26" s="2"/>
      <c r="D26" s="233"/>
      <c r="E26" s="233"/>
      <c r="F26" s="233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ht="16.5" customHeight="1" x14ac:dyDescent="0.25">
      <c r="A30" s="2" t="s">
        <v>8</v>
      </c>
      <c r="B30" s="2"/>
      <c r="C30" s="240" t="s">
        <v>232</v>
      </c>
      <c r="D30" s="240"/>
      <c r="E30" s="240"/>
      <c r="F30" s="240"/>
      <c r="G30" s="240"/>
    </row>
    <row r="31" spans="1:7" ht="19.5" customHeight="1" x14ac:dyDescent="0.25">
      <c r="A31" s="2"/>
      <c r="B31" s="2"/>
      <c r="C31" s="314" t="s">
        <v>233</v>
      </c>
      <c r="D31" s="314"/>
      <c r="E31" s="314"/>
      <c r="F31" s="314"/>
      <c r="G31" s="314"/>
    </row>
    <row r="32" spans="1:7" x14ac:dyDescent="0.25">
      <c r="A32" s="235"/>
      <c r="B32" s="235"/>
      <c r="C32" s="235"/>
      <c r="D32" s="235"/>
      <c r="E32" s="235"/>
      <c r="F32" s="235"/>
      <c r="G32" s="235"/>
    </row>
    <row r="33" spans="1:7" x14ac:dyDescent="0.25">
      <c r="A33" s="235"/>
      <c r="B33" s="235"/>
      <c r="C33" s="235"/>
      <c r="D33" s="235"/>
      <c r="E33" s="235"/>
      <c r="F33" s="235"/>
      <c r="G33" s="235"/>
    </row>
    <row r="34" spans="1:7" x14ac:dyDescent="0.25">
      <c r="A34" s="235"/>
      <c r="B34" s="235"/>
      <c r="C34" s="235"/>
      <c r="D34" s="235"/>
      <c r="E34" s="235"/>
      <c r="F34" s="235"/>
      <c r="G34" s="235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40" t="s">
        <v>9</v>
      </c>
      <c r="B43" s="240"/>
      <c r="C43" s="240"/>
      <c r="D43" s="240"/>
      <c r="E43" s="240"/>
      <c r="F43" s="240"/>
      <c r="G43" s="240"/>
    </row>
    <row r="44" spans="1:7" x14ac:dyDescent="0.25">
      <c r="A44" s="319" t="s">
        <v>302</v>
      </c>
      <c r="B44" s="319"/>
      <c r="C44" s="319"/>
      <c r="D44" s="319"/>
      <c r="E44" s="319"/>
      <c r="F44" s="319"/>
      <c r="G44" s="319"/>
    </row>
    <row r="45" spans="1:7" x14ac:dyDescent="0.25">
      <c r="A45" s="242"/>
      <c r="B45" s="242"/>
      <c r="C45" s="242"/>
      <c r="D45" s="242"/>
      <c r="E45" s="242"/>
      <c r="F45" s="242"/>
      <c r="G45" s="242"/>
    </row>
    <row r="46" spans="1:7" x14ac:dyDescent="0.25">
      <c r="A46" s="120"/>
      <c r="B46" s="120"/>
      <c r="C46" s="120"/>
      <c r="D46" s="120"/>
      <c r="E46" s="120"/>
      <c r="F46" s="120"/>
      <c r="G46" s="120"/>
    </row>
    <row r="47" spans="1:7" x14ac:dyDescent="0.25">
      <c r="A47" s="120"/>
      <c r="B47" s="120"/>
      <c r="C47" s="120"/>
      <c r="D47" s="120"/>
      <c r="E47" s="120"/>
      <c r="F47" s="120"/>
      <c r="G47" s="120"/>
    </row>
    <row r="48" spans="1:7" x14ac:dyDescent="0.25">
      <c r="A48" s="243" t="s">
        <v>10</v>
      </c>
      <c r="B48" s="243"/>
      <c r="C48" s="243"/>
      <c r="D48" s="243"/>
      <c r="E48" s="243"/>
      <c r="F48" s="243"/>
      <c r="G48" s="243"/>
    </row>
    <row r="49" spans="1:7" x14ac:dyDescent="0.25">
      <c r="A49" s="243"/>
      <c r="B49" s="243"/>
      <c r="C49" s="243"/>
      <c r="D49" s="243"/>
      <c r="E49" s="243"/>
      <c r="F49" s="243"/>
      <c r="G49" s="243"/>
    </row>
    <row r="50" spans="1:7" x14ac:dyDescent="0.25">
      <c r="A50" s="243"/>
      <c r="B50" s="243"/>
      <c r="C50" s="243"/>
      <c r="D50" s="243"/>
      <c r="E50" s="243"/>
      <c r="F50" s="243"/>
      <c r="G50" s="243"/>
    </row>
    <row r="51" spans="1:7" x14ac:dyDescent="0.25">
      <c r="A51" s="243"/>
      <c r="B51" s="243"/>
      <c r="C51" s="243"/>
      <c r="D51" s="243"/>
      <c r="E51" s="243"/>
      <c r="F51" s="243"/>
      <c r="G51" s="243"/>
    </row>
    <row r="52" spans="1:7" x14ac:dyDescent="0.25">
      <c r="A52" s="243"/>
      <c r="B52" s="243"/>
      <c r="C52" s="243"/>
      <c r="D52" s="243"/>
      <c r="E52" s="243"/>
      <c r="F52" s="243"/>
      <c r="G52" s="243"/>
    </row>
    <row r="53" spans="1:7" x14ac:dyDescent="0.25">
      <c r="A53" s="243"/>
      <c r="B53" s="243"/>
      <c r="C53" s="243"/>
      <c r="D53" s="243"/>
      <c r="E53" s="243"/>
      <c r="F53" s="243"/>
      <c r="G53" s="243"/>
    </row>
    <row r="54" spans="1:7" x14ac:dyDescent="0.25">
      <c r="A54" s="243"/>
      <c r="B54" s="243"/>
      <c r="C54" s="243"/>
      <c r="D54" s="243"/>
      <c r="E54" s="243"/>
      <c r="F54" s="243"/>
      <c r="G54" s="243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30" t="s">
        <v>1</v>
      </c>
      <c r="B56" s="230"/>
      <c r="C56" s="2" t="s">
        <v>2</v>
      </c>
      <c r="D56" s="2"/>
      <c r="E56" s="2" t="s">
        <v>3</v>
      </c>
      <c r="F56" s="2" t="s">
        <v>4</v>
      </c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 t="s">
        <v>5</v>
      </c>
      <c r="B58" s="2"/>
      <c r="C58" s="2"/>
      <c r="D58" s="2"/>
      <c r="E58" s="2"/>
      <c r="F58" s="2"/>
      <c r="G58" s="2"/>
    </row>
    <row r="59" spans="1:7" x14ac:dyDescent="0.25">
      <c r="A59" s="231" t="str">
        <f>A16</f>
        <v>AMPLIACION DEL PROYECTO "REPARACION  CALLE RAFAEL OSORIO TRAMO ORIENTE"</v>
      </c>
      <c r="B59" s="231"/>
      <c r="C59" s="231"/>
      <c r="D59" s="231"/>
      <c r="E59" s="231"/>
      <c r="F59" s="231"/>
      <c r="G59" s="231"/>
    </row>
    <row r="60" spans="1:7" x14ac:dyDescent="0.25">
      <c r="A60" s="231"/>
      <c r="B60" s="231"/>
      <c r="C60" s="231"/>
      <c r="D60" s="231"/>
      <c r="E60" s="231"/>
      <c r="F60" s="231"/>
      <c r="G60" s="231"/>
    </row>
    <row r="61" spans="1:7" x14ac:dyDescent="0.25">
      <c r="A61" s="231"/>
      <c r="B61" s="231"/>
      <c r="C61" s="231"/>
      <c r="D61" s="231"/>
      <c r="E61" s="231"/>
      <c r="F61" s="231"/>
      <c r="G61" s="231"/>
    </row>
    <row r="62" spans="1:7" x14ac:dyDescent="0.25">
      <c r="A62" s="231"/>
      <c r="B62" s="231"/>
      <c r="C62" s="231"/>
      <c r="D62" s="231"/>
      <c r="E62" s="231"/>
      <c r="F62" s="231"/>
      <c r="G62" s="231"/>
    </row>
    <row r="63" spans="1:7" x14ac:dyDescent="0.25">
      <c r="A63" s="231"/>
      <c r="B63" s="231"/>
      <c r="C63" s="231"/>
      <c r="D63" s="231"/>
      <c r="E63" s="231"/>
      <c r="F63" s="231"/>
      <c r="G63" s="231"/>
    </row>
    <row r="64" spans="1:7" x14ac:dyDescent="0.25">
      <c r="A64" s="231"/>
      <c r="B64" s="231"/>
      <c r="C64" s="231"/>
      <c r="D64" s="231"/>
      <c r="E64" s="231"/>
      <c r="F64" s="231"/>
      <c r="G64" s="231"/>
    </row>
    <row r="65" spans="1:7" x14ac:dyDescent="0.25">
      <c r="A65" s="231"/>
      <c r="B65" s="231"/>
      <c r="C65" s="231"/>
      <c r="D65" s="231"/>
      <c r="E65" s="231"/>
      <c r="F65" s="231"/>
      <c r="G65" s="231"/>
    </row>
    <row r="66" spans="1:7" x14ac:dyDescent="0.25">
      <c r="A66" s="2" t="s">
        <v>11</v>
      </c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34"/>
      <c r="F67" s="234"/>
      <c r="G67" s="2"/>
    </row>
    <row r="68" spans="1:7" x14ac:dyDescent="0.25">
      <c r="A68" s="2" t="s">
        <v>12</v>
      </c>
      <c r="B68" s="2"/>
      <c r="C68" s="2"/>
      <c r="D68" s="2"/>
      <c r="E68" s="2"/>
      <c r="F68" s="2"/>
      <c r="G68" s="2"/>
    </row>
    <row r="69" spans="1:7" ht="18" x14ac:dyDescent="0.25">
      <c r="A69" s="236" t="str">
        <f>C30</f>
        <v>JOSE MAURICIO SERRANO MARTINEZ</v>
      </c>
      <c r="B69" s="236"/>
      <c r="C69" s="236"/>
      <c r="D69" s="236"/>
      <c r="E69" s="236"/>
      <c r="F69" s="236"/>
      <c r="G69" s="236"/>
    </row>
    <row r="70" spans="1:7" x14ac:dyDescent="0.25">
      <c r="A70" s="2"/>
      <c r="B70" s="2"/>
      <c r="C70" s="2"/>
      <c r="D70" s="2"/>
      <c r="E70" s="234"/>
      <c r="F70" s="234"/>
      <c r="G70" s="2"/>
    </row>
    <row r="71" spans="1:7" x14ac:dyDescent="0.25">
      <c r="A71" s="2" t="s">
        <v>13</v>
      </c>
      <c r="B71" s="2"/>
      <c r="C71" s="2"/>
      <c r="D71" s="2" t="s">
        <v>14</v>
      </c>
      <c r="E71" s="4" t="str">
        <f>A44</f>
        <v>NOVIEMBRE DE 2016</v>
      </c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 t="s">
        <v>15</v>
      </c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5" t="s">
        <v>16</v>
      </c>
      <c r="B75" s="5"/>
      <c r="C75" s="5"/>
      <c r="D75" s="5"/>
      <c r="E75" s="5"/>
      <c r="F75" s="5"/>
      <c r="G75" s="5"/>
    </row>
    <row r="76" spans="1:7" x14ac:dyDescent="0.25">
      <c r="A76" s="5"/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  <row r="81" spans="1:7" x14ac:dyDescent="0.25">
      <c r="A81" s="5"/>
      <c r="B81" s="5"/>
      <c r="C81" s="5"/>
      <c r="D81" s="5"/>
      <c r="E81" s="5"/>
      <c r="F81" s="5"/>
      <c r="G81" s="5"/>
    </row>
    <row r="82" spans="1:7" x14ac:dyDescent="0.25">
      <c r="A82" s="237"/>
      <c r="B82" s="237"/>
      <c r="C82" s="237"/>
      <c r="D82" s="2"/>
      <c r="E82" s="237"/>
      <c r="F82" s="238"/>
      <c r="G82" s="238"/>
    </row>
    <row r="83" spans="1:7" x14ac:dyDescent="0.25">
      <c r="A83" s="239" t="s">
        <v>277</v>
      </c>
      <c r="B83" s="239"/>
      <c r="C83" s="239"/>
      <c r="D83" s="2"/>
      <c r="E83" s="239" t="s">
        <v>42</v>
      </c>
      <c r="F83" s="239"/>
      <c r="G83" s="239"/>
    </row>
    <row r="84" spans="1:7" x14ac:dyDescent="0.25">
      <c r="A84" s="240" t="s">
        <v>17</v>
      </c>
      <c r="B84" s="240"/>
      <c r="C84" s="240"/>
      <c r="D84" s="2"/>
      <c r="E84" s="240" t="s">
        <v>18</v>
      </c>
      <c r="F84" s="240"/>
      <c r="G84" s="240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6"/>
      <c r="B89" s="6"/>
      <c r="C89" s="7"/>
      <c r="D89" s="7"/>
      <c r="E89" s="7"/>
      <c r="F89" s="6"/>
      <c r="G89" s="6"/>
    </row>
    <row r="90" spans="1:7" x14ac:dyDescent="0.25">
      <c r="A90" s="6"/>
      <c r="B90" s="6"/>
      <c r="C90" s="239" t="s">
        <v>278</v>
      </c>
      <c r="D90" s="239"/>
      <c r="E90" s="239"/>
      <c r="F90" s="6"/>
      <c r="G90" s="6"/>
    </row>
    <row r="91" spans="1:7" x14ac:dyDescent="0.25">
      <c r="B91" s="227"/>
      <c r="C91" s="247" t="s">
        <v>304</v>
      </c>
      <c r="D91" s="247"/>
      <c r="E91" s="247"/>
      <c r="F91" s="227"/>
      <c r="G91" s="227"/>
    </row>
    <row r="94" spans="1:7" x14ac:dyDescent="0.25">
      <c r="A94" s="264" t="s">
        <v>22</v>
      </c>
      <c r="B94" s="264"/>
      <c r="C94" s="264"/>
      <c r="D94" s="264"/>
      <c r="E94" s="264"/>
      <c r="F94" s="264"/>
      <c r="G94" s="264"/>
    </row>
    <row r="95" spans="1:7" x14ac:dyDescent="0.25">
      <c r="A95" s="264"/>
      <c r="B95" s="264"/>
      <c r="C95" s="264"/>
      <c r="D95" s="264"/>
      <c r="E95" s="264"/>
      <c r="F95" s="264"/>
      <c r="G95" s="264"/>
    </row>
    <row r="96" spans="1:7" ht="44.25" customHeight="1" x14ac:dyDescent="0.25">
      <c r="A96" s="264"/>
      <c r="B96" s="264"/>
      <c r="C96" s="264"/>
      <c r="D96" s="264"/>
      <c r="E96" s="264"/>
      <c r="F96" s="264"/>
      <c r="G96" s="264"/>
    </row>
    <row r="97" spans="1:7" x14ac:dyDescent="0.25">
      <c r="A97" s="265" t="s">
        <v>23</v>
      </c>
      <c r="B97" s="265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266" t="s">
        <v>24</v>
      </c>
      <c r="B99" s="266"/>
      <c r="C99" s="266"/>
      <c r="D99" s="1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266" t="s">
        <v>25</v>
      </c>
      <c r="B101" s="266"/>
      <c r="C101" s="266"/>
      <c r="D101" s="1"/>
      <c r="E101" s="1"/>
      <c r="F101" s="1"/>
      <c r="G101" s="1"/>
    </row>
    <row r="102" spans="1:7" x14ac:dyDescent="0.25">
      <c r="A102" s="320" t="str">
        <f>A59</f>
        <v>AMPLIACION DEL PROYECTO "REPARACION  CALLE RAFAEL OSORIO TRAMO ORIENTE"</v>
      </c>
      <c r="B102" s="320"/>
      <c r="C102" s="320"/>
      <c r="D102" s="320"/>
      <c r="E102" s="320"/>
      <c r="F102" s="320"/>
      <c r="G102" s="320"/>
    </row>
    <row r="103" spans="1:7" x14ac:dyDescent="0.25">
      <c r="A103" s="320"/>
      <c r="B103" s="320"/>
      <c r="C103" s="320"/>
      <c r="D103" s="320"/>
      <c r="E103" s="320"/>
      <c r="F103" s="320"/>
      <c r="G103" s="320"/>
    </row>
    <row r="104" spans="1:7" x14ac:dyDescent="0.25">
      <c r="A104" s="12" t="s">
        <v>26</v>
      </c>
      <c r="B104" s="13"/>
      <c r="C104" s="1"/>
      <c r="D104" s="1"/>
      <c r="E104" s="1"/>
      <c r="F104" s="1"/>
      <c r="G104" s="1"/>
    </row>
    <row r="105" spans="1:7" x14ac:dyDescent="0.25">
      <c r="A105" s="1"/>
      <c r="B105" s="1"/>
      <c r="C105" s="315" t="str">
        <f>A102</f>
        <v>AMPLIACION DEL PROYECTO "REPARACION  CALLE RAFAEL OSORIO TRAMO ORIENTE"</v>
      </c>
      <c r="D105" s="316"/>
      <c r="E105" s="316"/>
      <c r="F105" s="316"/>
      <c r="G105" s="316"/>
    </row>
    <row r="106" spans="1:7" ht="32.25" customHeight="1" x14ac:dyDescent="0.25">
      <c r="A106" s="318" t="s">
        <v>27</v>
      </c>
      <c r="B106" s="318"/>
      <c r="C106" s="317"/>
      <c r="D106" s="317"/>
      <c r="E106" s="317"/>
      <c r="F106" s="317"/>
      <c r="G106" s="317"/>
    </row>
    <row r="107" spans="1:7" x14ac:dyDescent="0.25">
      <c r="A107" s="1"/>
      <c r="B107" s="1"/>
      <c r="C107" s="260"/>
      <c r="D107" s="260"/>
      <c r="E107" s="260"/>
      <c r="F107" s="260"/>
      <c r="G107" s="260"/>
    </row>
    <row r="108" spans="1:7" x14ac:dyDescent="0.25">
      <c r="A108" s="259" t="s">
        <v>28</v>
      </c>
      <c r="B108" s="259"/>
      <c r="C108" s="122" t="s">
        <v>2</v>
      </c>
      <c r="D108" s="261" t="s">
        <v>4</v>
      </c>
      <c r="E108" s="261"/>
      <c r="F108" s="14"/>
      <c r="G108" s="14"/>
    </row>
    <row r="109" spans="1:7" x14ac:dyDescent="0.25">
      <c r="A109" s="1"/>
      <c r="B109" s="271" t="s">
        <v>29</v>
      </c>
      <c r="C109" s="271"/>
      <c r="D109" s="272" t="s">
        <v>30</v>
      </c>
      <c r="E109" s="272"/>
      <c r="F109" s="15" t="s">
        <v>31</v>
      </c>
      <c r="G109" s="15" t="s">
        <v>32</v>
      </c>
    </row>
    <row r="110" spans="1:7" x14ac:dyDescent="0.25">
      <c r="A110" s="265" t="s">
        <v>33</v>
      </c>
      <c r="B110" s="265"/>
      <c r="C110" s="265"/>
      <c r="D110" s="265"/>
      <c r="E110" s="265"/>
      <c r="F110" s="1"/>
      <c r="G110" s="1"/>
    </row>
    <row r="111" spans="1:7" x14ac:dyDescent="0.25">
      <c r="A111" s="327" t="s">
        <v>64</v>
      </c>
      <c r="B111" s="328"/>
      <c r="C111" s="327" t="s">
        <v>34</v>
      </c>
      <c r="D111" s="328"/>
      <c r="E111" s="327" t="s">
        <v>35</v>
      </c>
      <c r="F111" s="328"/>
      <c r="G111" s="200" t="s">
        <v>36</v>
      </c>
    </row>
    <row r="112" spans="1:7" ht="30.75" customHeight="1" x14ac:dyDescent="0.25">
      <c r="A112" s="325" t="str">
        <f>A138</f>
        <v>TRAZOS, CONTROL DE CALIDAD, DIRECCION DE CAMPO</v>
      </c>
      <c r="B112" s="326"/>
      <c r="C112" s="321">
        <f>D138</f>
        <v>2900</v>
      </c>
      <c r="D112" s="322"/>
      <c r="E112" s="267"/>
      <c r="F112" s="268"/>
      <c r="G112" s="17">
        <f>C112</f>
        <v>2900</v>
      </c>
    </row>
    <row r="113" spans="1:7" ht="15.75" x14ac:dyDescent="0.25">
      <c r="A113" s="323" t="str">
        <f>A139</f>
        <v>OBRAS DE TERRACERIA</v>
      </c>
      <c r="B113" s="324"/>
      <c r="C113" s="321">
        <f>D139</f>
        <v>7726.18</v>
      </c>
      <c r="D113" s="322"/>
      <c r="E113" s="267"/>
      <c r="F113" s="268"/>
      <c r="G113" s="17">
        <f>C113</f>
        <v>7726.18</v>
      </c>
    </row>
    <row r="114" spans="1:7" ht="15.75" x14ac:dyDescent="0.25">
      <c r="A114" s="323" t="str">
        <f>A140</f>
        <v>OBRAS DE ALBANILERIA</v>
      </c>
      <c r="B114" s="324"/>
      <c r="C114" s="321">
        <f>D140</f>
        <v>9900</v>
      </c>
      <c r="D114" s="322"/>
      <c r="E114" s="267"/>
      <c r="F114" s="268"/>
      <c r="G114" s="17">
        <f>C114</f>
        <v>9900</v>
      </c>
    </row>
    <row r="115" spans="1:7" ht="15.75" x14ac:dyDescent="0.25">
      <c r="A115" s="323" t="str">
        <f>A141</f>
        <v>ALQUILER DE EQUIPOS Y SEŇALIZACION</v>
      </c>
      <c r="B115" s="324"/>
      <c r="C115" s="321">
        <f>D141</f>
        <v>3500</v>
      </c>
      <c r="D115" s="322"/>
      <c r="E115" s="267"/>
      <c r="F115" s="268"/>
      <c r="G115" s="17">
        <f>C115</f>
        <v>3500</v>
      </c>
    </row>
    <row r="116" spans="1:7" ht="27" customHeight="1" x14ac:dyDescent="0.25">
      <c r="A116" s="332" t="str">
        <f>A142</f>
        <v>SUB TOTAL</v>
      </c>
      <c r="B116" s="333"/>
      <c r="C116" s="334">
        <f>D142</f>
        <v>24026.18</v>
      </c>
      <c r="D116" s="335"/>
      <c r="E116" s="267"/>
      <c r="F116" s="268"/>
      <c r="G116" s="226">
        <f>C116</f>
        <v>24026.18</v>
      </c>
    </row>
    <row r="117" spans="1:7" ht="27" customHeight="1" thickBot="1" x14ac:dyDescent="0.3">
      <c r="A117" s="329"/>
      <c r="B117" s="330"/>
      <c r="C117" s="207"/>
      <c r="D117" s="208"/>
      <c r="E117" s="206"/>
      <c r="F117" s="206"/>
      <c r="G117" s="209"/>
    </row>
    <row r="118" spans="1:7" ht="15.75" customHeight="1" thickBot="1" x14ac:dyDescent="0.3">
      <c r="A118" s="31" t="s">
        <v>21</v>
      </c>
      <c r="B118" s="32"/>
      <c r="C118" s="32"/>
      <c r="D118" s="32"/>
      <c r="E118" s="32"/>
      <c r="F118" s="33"/>
      <c r="G118" s="201">
        <f>+G116</f>
        <v>24026.18</v>
      </c>
    </row>
    <row r="119" spans="1:7" x14ac:dyDescent="0.25">
      <c r="A119" s="1"/>
      <c r="B119" s="1"/>
      <c r="C119" s="1"/>
      <c r="D119" s="1"/>
      <c r="E119" s="1"/>
      <c r="F119" s="1"/>
      <c r="G119" s="9"/>
    </row>
    <row r="120" spans="1:7" x14ac:dyDescent="0.25">
      <c r="A120" s="1"/>
      <c r="B120" s="1"/>
      <c r="C120" s="1"/>
      <c r="D120" s="1"/>
      <c r="E120" s="1"/>
      <c r="F120" s="1"/>
      <c r="G120" s="9"/>
    </row>
    <row r="121" spans="1:7" x14ac:dyDescent="0.25">
      <c r="A121" s="1"/>
      <c r="B121" s="1"/>
      <c r="C121" s="1"/>
      <c r="D121" s="1"/>
      <c r="E121" s="1"/>
      <c r="F121" s="1"/>
      <c r="G121" s="9"/>
    </row>
    <row r="122" spans="1:7" x14ac:dyDescent="0.25">
      <c r="A122" s="237"/>
      <c r="B122" s="237"/>
      <c r="C122" s="237"/>
      <c r="D122" s="2"/>
      <c r="E122" s="237"/>
      <c r="F122" s="238"/>
      <c r="G122" s="238"/>
    </row>
    <row r="123" spans="1:7" x14ac:dyDescent="0.25">
      <c r="A123" s="239" t="s">
        <v>277</v>
      </c>
      <c r="B123" s="239"/>
      <c r="C123" s="239"/>
      <c r="D123" s="2"/>
      <c r="E123" s="239" t="s">
        <v>42</v>
      </c>
      <c r="F123" s="239"/>
      <c r="G123" s="239"/>
    </row>
    <row r="124" spans="1:7" x14ac:dyDescent="0.25">
      <c r="A124" s="240" t="s">
        <v>17</v>
      </c>
      <c r="B124" s="240"/>
      <c r="C124" s="240"/>
      <c r="D124" s="2"/>
      <c r="E124" s="240" t="s">
        <v>18</v>
      </c>
      <c r="F124" s="240"/>
      <c r="G124" s="240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6"/>
      <c r="B129" s="6"/>
      <c r="C129" s="239" t="s">
        <v>278</v>
      </c>
      <c r="D129" s="239"/>
      <c r="E129" s="239"/>
      <c r="F129" s="6"/>
      <c r="G129" s="6"/>
    </row>
    <row r="130" spans="1:7" x14ac:dyDescent="0.25">
      <c r="A130" s="247" t="s">
        <v>207</v>
      </c>
      <c r="B130" s="247"/>
      <c r="C130" s="247"/>
      <c r="D130" s="247"/>
      <c r="E130" s="247"/>
      <c r="F130" s="247"/>
      <c r="G130" s="247"/>
    </row>
    <row r="133" spans="1:7" x14ac:dyDescent="0.25">
      <c r="A133" s="248" t="s">
        <v>19</v>
      </c>
      <c r="B133" s="248"/>
      <c r="C133" s="248"/>
      <c r="D133" s="248"/>
      <c r="E133" s="248"/>
      <c r="F133" s="248"/>
      <c r="G133" s="248"/>
    </row>
    <row r="134" spans="1:7" x14ac:dyDescent="0.25">
      <c r="A134" s="248"/>
      <c r="B134" s="248"/>
      <c r="C134" s="248"/>
      <c r="D134" s="248"/>
      <c r="E134" s="248"/>
      <c r="F134" s="248"/>
      <c r="G134" s="248"/>
    </row>
    <row r="135" spans="1:7" ht="45.75" customHeight="1" x14ac:dyDescent="0.25">
      <c r="A135" s="248"/>
      <c r="B135" s="248"/>
      <c r="C135" s="248"/>
      <c r="D135" s="248"/>
      <c r="E135" s="248"/>
      <c r="F135" s="248"/>
      <c r="G135" s="248"/>
    </row>
    <row r="136" spans="1:7" ht="15.75" thickBot="1" x14ac:dyDescent="0.3"/>
    <row r="137" spans="1:7" x14ac:dyDescent="0.25">
      <c r="A137" s="338" t="s">
        <v>274</v>
      </c>
      <c r="B137" s="339"/>
      <c r="C137" s="339"/>
      <c r="D137" s="340"/>
      <c r="E137" s="338" t="s">
        <v>275</v>
      </c>
      <c r="F137" s="339"/>
      <c r="G137" s="340"/>
    </row>
    <row r="138" spans="1:7" ht="27.75" customHeight="1" x14ac:dyDescent="0.25">
      <c r="A138" s="341" t="str">
        <f>B161</f>
        <v>TRAZOS, CONTROL DE CALIDAD, DIRECCION DE CAMPO</v>
      </c>
      <c r="B138" s="342"/>
      <c r="C138" s="3"/>
      <c r="D138" s="190">
        <f>G161</f>
        <v>2900</v>
      </c>
      <c r="E138" s="188" t="s">
        <v>71</v>
      </c>
      <c r="F138" s="189"/>
      <c r="G138" s="190">
        <v>0</v>
      </c>
    </row>
    <row r="139" spans="1:7" x14ac:dyDescent="0.25">
      <c r="A139" s="343" t="str">
        <f>B166</f>
        <v>OBRAS DE TERRACERIA</v>
      </c>
      <c r="B139" s="344"/>
      <c r="C139" s="3"/>
      <c r="D139" s="190">
        <f>G166</f>
        <v>7726.18</v>
      </c>
      <c r="E139" s="188"/>
      <c r="F139" s="189"/>
      <c r="G139" s="194"/>
    </row>
    <row r="140" spans="1:7" ht="25.5" customHeight="1" x14ac:dyDescent="0.25">
      <c r="A140" s="345" t="str">
        <f>B171</f>
        <v>OBRAS DE ALBANILERIA</v>
      </c>
      <c r="B140" s="245"/>
      <c r="C140" s="193"/>
      <c r="D140" s="190">
        <f>G171</f>
        <v>9900</v>
      </c>
      <c r="E140" s="188"/>
      <c r="F140" s="189"/>
      <c r="G140" s="194"/>
    </row>
    <row r="141" spans="1:7" ht="39" customHeight="1" x14ac:dyDescent="0.25">
      <c r="A141" s="345" t="str">
        <f>B174</f>
        <v>ALQUILER DE EQUIPOS Y SEŇALIZACION</v>
      </c>
      <c r="B141" s="245"/>
      <c r="C141" s="3"/>
      <c r="D141" s="190">
        <f>G174</f>
        <v>3500</v>
      </c>
      <c r="E141" s="195"/>
      <c r="F141" s="189"/>
      <c r="G141" s="194"/>
    </row>
    <row r="142" spans="1:7" ht="15.75" thickBot="1" x14ac:dyDescent="0.3">
      <c r="A142" s="191" t="s">
        <v>241</v>
      </c>
      <c r="B142" s="349"/>
      <c r="C142" s="349"/>
      <c r="D142" s="192">
        <f>SUM(D138:D141)</f>
        <v>24026.18</v>
      </c>
      <c r="E142" s="346" t="s">
        <v>241</v>
      </c>
      <c r="F142" s="347"/>
      <c r="G142" s="196">
        <f>SUM(G138:G141)</f>
        <v>0</v>
      </c>
    </row>
    <row r="143" spans="1:7" x14ac:dyDescent="0.25">
      <c r="A143" s="199"/>
      <c r="B143" s="147"/>
      <c r="C143" s="147"/>
      <c r="D143" s="187"/>
      <c r="E143" s="148"/>
      <c r="F143" s="148"/>
      <c r="G143" s="8"/>
    </row>
    <row r="144" spans="1:7" ht="29.25" customHeight="1" x14ac:dyDescent="0.25">
      <c r="A144" s="144"/>
      <c r="B144" s="336" t="s">
        <v>280</v>
      </c>
      <c r="C144" s="336"/>
      <c r="D144" s="2"/>
      <c r="E144" s="337"/>
      <c r="F144" s="337"/>
      <c r="G144" s="8"/>
    </row>
    <row r="145" spans="1:16" ht="30" customHeight="1" x14ac:dyDescent="0.25">
      <c r="B145" s="222" t="str">
        <f>+B161</f>
        <v>TRAZOS, CONTROL DE CALIDAD, DIRECCION DE CAMPO</v>
      </c>
      <c r="C145" s="197"/>
      <c r="D145" s="197"/>
      <c r="E145" s="223">
        <f>+G161</f>
        <v>2900</v>
      </c>
      <c r="F145" s="148"/>
      <c r="G145" s="8"/>
    </row>
    <row r="146" spans="1:16" ht="24.75" customHeight="1" x14ac:dyDescent="0.25">
      <c r="B146" s="197" t="str">
        <f>+B166</f>
        <v>OBRAS DE TERRACERIA</v>
      </c>
      <c r="C146" s="197"/>
      <c r="D146" s="197"/>
      <c r="E146" s="224">
        <f>+G166</f>
        <v>7726.18</v>
      </c>
      <c r="F146" s="148"/>
      <c r="G146" s="121"/>
    </row>
    <row r="147" spans="1:16" ht="27" customHeight="1" x14ac:dyDescent="0.25">
      <c r="B147" s="197" t="str">
        <f>+B171</f>
        <v>OBRAS DE ALBANILERIA</v>
      </c>
      <c r="C147" s="197"/>
      <c r="D147" s="197"/>
      <c r="E147" s="223">
        <f>+G171</f>
        <v>9900</v>
      </c>
      <c r="F147" s="148"/>
      <c r="G147" s="121"/>
      <c r="K147" s="89"/>
    </row>
    <row r="148" spans="1:16" ht="28.5" customHeight="1" x14ac:dyDescent="0.55000000000000004">
      <c r="B148" s="197" t="str">
        <f>+B174</f>
        <v>ALQUILER DE EQUIPOS Y SEŇALIZACION</v>
      </c>
      <c r="C148" s="197"/>
      <c r="D148" s="197"/>
      <c r="E148" s="225">
        <f>+G174</f>
        <v>3500</v>
      </c>
      <c r="F148" s="148"/>
      <c r="G148" s="121"/>
    </row>
    <row r="149" spans="1:16" x14ac:dyDescent="0.25">
      <c r="B149" s="144"/>
      <c r="C149" s="198" t="s">
        <v>20</v>
      </c>
      <c r="D149" s="198"/>
      <c r="E149" s="228">
        <f>SUM(E145:E148)</f>
        <v>24026.18</v>
      </c>
      <c r="F149" s="148"/>
      <c r="G149" s="121"/>
    </row>
    <row r="150" spans="1:16" x14ac:dyDescent="0.25">
      <c r="A150" s="144"/>
      <c r="B150" s="336"/>
      <c r="C150" s="336"/>
      <c r="D150" s="145"/>
      <c r="E150" s="337"/>
      <c r="F150" s="337"/>
      <c r="G150" s="121"/>
    </row>
    <row r="151" spans="1:16" x14ac:dyDescent="0.25">
      <c r="A151" s="1"/>
      <c r="B151" s="1"/>
      <c r="C151" s="1"/>
      <c r="D151" s="1"/>
      <c r="E151" s="1"/>
      <c r="F151" s="1"/>
      <c r="G151" s="1"/>
    </row>
    <row r="152" spans="1:16" x14ac:dyDescent="0.25">
      <c r="A152" s="1"/>
      <c r="B152" s="1"/>
      <c r="C152" s="1"/>
      <c r="D152" s="1"/>
      <c r="E152" s="1"/>
      <c r="F152" s="1"/>
      <c r="G152" s="1"/>
    </row>
    <row r="153" spans="1:16" x14ac:dyDescent="0.25">
      <c r="A153" s="130"/>
      <c r="B153" s="130"/>
      <c r="C153" s="130"/>
      <c r="D153" s="130"/>
      <c r="E153" s="130"/>
      <c r="F153" s="130"/>
      <c r="G153" s="130"/>
    </row>
    <row r="154" spans="1:16" ht="15" customHeight="1" x14ac:dyDescent="0.25">
      <c r="A154" s="331"/>
      <c r="B154" s="331"/>
      <c r="C154" s="331"/>
      <c r="D154" s="331"/>
      <c r="E154" s="331"/>
      <c r="F154" s="331"/>
      <c r="G154" s="331"/>
    </row>
    <row r="155" spans="1:16" ht="15" customHeight="1" x14ac:dyDescent="0.25">
      <c r="A155" s="331"/>
      <c r="B155" s="331"/>
      <c r="C155" s="331"/>
      <c r="D155" s="331"/>
      <c r="E155" s="331"/>
      <c r="F155" s="331"/>
      <c r="G155" s="331"/>
    </row>
    <row r="156" spans="1:16" ht="15" customHeight="1" x14ac:dyDescent="0.25">
      <c r="A156" s="331"/>
      <c r="B156" s="331"/>
      <c r="C156" s="331"/>
      <c r="D156" s="331"/>
      <c r="E156" s="331"/>
      <c r="F156" s="331"/>
      <c r="G156" s="331"/>
      <c r="I156" s="3"/>
      <c r="J156" s="3"/>
      <c r="K156" s="3"/>
      <c r="L156" s="3"/>
      <c r="M156" s="3"/>
      <c r="N156" s="3"/>
      <c r="O156" s="3"/>
      <c r="P156" s="3"/>
    </row>
    <row r="157" spans="1:16" ht="30" customHeight="1" x14ac:dyDescent="0.25">
      <c r="A157" s="169" t="s">
        <v>5</v>
      </c>
      <c r="B157" s="348" t="s">
        <v>310</v>
      </c>
      <c r="C157" s="348"/>
      <c r="D157" s="348"/>
      <c r="E157" s="348"/>
      <c r="F157" s="348"/>
      <c r="G157" s="348"/>
      <c r="I157" s="3"/>
      <c r="J157" s="3"/>
      <c r="K157" s="3"/>
      <c r="L157" s="3"/>
      <c r="M157" s="3"/>
      <c r="N157" s="3"/>
      <c r="O157" s="3"/>
      <c r="P157" s="3"/>
    </row>
    <row r="158" spans="1:16" ht="36.75" customHeight="1" x14ac:dyDescent="0.25">
      <c r="A158" s="149" t="s">
        <v>14</v>
      </c>
      <c r="B158" s="170" t="s">
        <v>302</v>
      </c>
      <c r="I158" s="3"/>
      <c r="J158" s="3"/>
      <c r="K158" s="3"/>
      <c r="L158" s="3"/>
      <c r="M158" s="3"/>
      <c r="N158" s="3"/>
      <c r="O158" s="3"/>
      <c r="P158" s="3"/>
    </row>
    <row r="159" spans="1:16" ht="33.75" customHeight="1" thickBot="1" x14ac:dyDescent="0.3">
      <c r="A159" s="149" t="s">
        <v>236</v>
      </c>
      <c r="B159" s="170" t="s">
        <v>237</v>
      </c>
      <c r="I159" s="3"/>
      <c r="J159" s="3"/>
      <c r="K159" s="3"/>
      <c r="L159" s="3"/>
      <c r="M159" s="3"/>
      <c r="N159" s="140"/>
      <c r="O159" s="3"/>
      <c r="P159" s="140"/>
    </row>
    <row r="160" spans="1:16" x14ac:dyDescent="0.25">
      <c r="A160" s="211" t="s">
        <v>238</v>
      </c>
      <c r="B160" s="212" t="s">
        <v>239</v>
      </c>
      <c r="C160" s="212" t="s">
        <v>38</v>
      </c>
      <c r="D160" s="212" t="s">
        <v>39</v>
      </c>
      <c r="E160" s="212" t="s">
        <v>240</v>
      </c>
      <c r="F160" s="212" t="s">
        <v>20</v>
      </c>
      <c r="G160" s="213" t="s">
        <v>241</v>
      </c>
      <c r="I160" s="3"/>
      <c r="J160" s="3"/>
      <c r="K160" s="3"/>
      <c r="L160" s="3"/>
      <c r="M160" s="3"/>
      <c r="N160" s="3"/>
      <c r="O160" s="3"/>
      <c r="P160" s="3"/>
    </row>
    <row r="161" spans="1:16" ht="30" x14ac:dyDescent="0.25">
      <c r="A161" s="150">
        <v>1</v>
      </c>
      <c r="B161" s="186" t="s">
        <v>303</v>
      </c>
      <c r="C161" s="18"/>
      <c r="D161" s="18"/>
      <c r="E161" s="151"/>
      <c r="F161" s="151"/>
      <c r="G161" s="152">
        <f>SUM(F162:F165)</f>
        <v>2900</v>
      </c>
      <c r="I161" s="141"/>
      <c r="J161" s="3"/>
      <c r="K161" s="3"/>
      <c r="L161" s="3"/>
      <c r="M161" s="3"/>
      <c r="N161" s="3"/>
      <c r="O161" s="3"/>
      <c r="P161" s="3"/>
    </row>
    <row r="162" spans="1:16" ht="30" x14ac:dyDescent="0.25">
      <c r="A162" s="153">
        <f>+A161+0.1</f>
        <v>1.1000000000000001</v>
      </c>
      <c r="B162" s="171" t="s">
        <v>281</v>
      </c>
      <c r="C162" s="154">
        <v>1</v>
      </c>
      <c r="D162" s="172" t="s">
        <v>178</v>
      </c>
      <c r="E162" s="151">
        <v>450</v>
      </c>
      <c r="F162" s="151">
        <f t="shared" ref="F162:F165" si="0">ROUND(C162*E162,2)</f>
        <v>450</v>
      </c>
      <c r="G162" s="155"/>
      <c r="I162" s="142"/>
      <c r="J162" s="3"/>
      <c r="K162" s="3"/>
      <c r="L162" s="3"/>
      <c r="M162" s="3"/>
      <c r="N162" s="3"/>
      <c r="O162" s="3"/>
      <c r="P162" s="3"/>
    </row>
    <row r="163" spans="1:16" ht="30" x14ac:dyDescent="0.25">
      <c r="A163" s="153">
        <f t="shared" ref="A163:A165" si="1">A162+0.1</f>
        <v>1.2000000000000002</v>
      </c>
      <c r="B163" s="171" t="s">
        <v>245</v>
      </c>
      <c r="C163" s="154">
        <v>1</v>
      </c>
      <c r="D163" s="172" t="s">
        <v>178</v>
      </c>
      <c r="E163" s="151">
        <v>250</v>
      </c>
      <c r="F163" s="151">
        <f t="shared" si="0"/>
        <v>250</v>
      </c>
      <c r="G163" s="155"/>
      <c r="I163" s="142"/>
      <c r="J163" s="3"/>
      <c r="K163" s="3"/>
      <c r="L163" s="3"/>
      <c r="M163" s="3"/>
      <c r="N163" s="3"/>
      <c r="O163" s="3"/>
      <c r="P163" s="3"/>
    </row>
    <row r="164" spans="1:16" ht="33.75" customHeight="1" x14ac:dyDescent="0.25">
      <c r="A164" s="153">
        <f t="shared" si="1"/>
        <v>1.3000000000000003</v>
      </c>
      <c r="B164" s="171" t="s">
        <v>279</v>
      </c>
      <c r="C164" s="154">
        <v>1</v>
      </c>
      <c r="D164" s="172" t="s">
        <v>247</v>
      </c>
      <c r="E164" s="151">
        <f>600*2</f>
        <v>1200</v>
      </c>
      <c r="F164" s="151">
        <f t="shared" si="0"/>
        <v>1200</v>
      </c>
      <c r="G164" s="155"/>
      <c r="I164" s="142"/>
      <c r="J164" s="3"/>
      <c r="K164" s="3"/>
      <c r="L164" s="3"/>
      <c r="M164" s="3"/>
      <c r="N164" s="3"/>
      <c r="O164" s="3"/>
      <c r="P164" s="3"/>
    </row>
    <row r="165" spans="1:16" ht="30" x14ac:dyDescent="0.25">
      <c r="A165" s="153">
        <f t="shared" si="1"/>
        <v>1.4000000000000004</v>
      </c>
      <c r="B165" s="171" t="s">
        <v>248</v>
      </c>
      <c r="C165" s="154">
        <v>1</v>
      </c>
      <c r="D165" s="172" t="s">
        <v>178</v>
      </c>
      <c r="E165" s="151">
        <v>1000</v>
      </c>
      <c r="F165" s="151">
        <f t="shared" si="0"/>
        <v>1000</v>
      </c>
      <c r="G165" s="155"/>
      <c r="I165" s="142"/>
      <c r="J165" s="3"/>
      <c r="K165" s="3"/>
      <c r="L165" s="3"/>
      <c r="M165" s="3"/>
      <c r="N165" s="3"/>
      <c r="O165" s="3"/>
      <c r="P165" s="3"/>
    </row>
    <row r="166" spans="1:16" x14ac:dyDescent="0.25">
      <c r="A166" s="150">
        <v>2</v>
      </c>
      <c r="B166" s="173" t="s">
        <v>75</v>
      </c>
      <c r="C166" s="154"/>
      <c r="D166" s="174"/>
      <c r="E166" s="151"/>
      <c r="F166" s="151"/>
      <c r="G166" s="152">
        <f>SUM(F167:F170)</f>
        <v>7726.18</v>
      </c>
      <c r="I166" s="142"/>
      <c r="J166" s="3"/>
      <c r="K166" s="3"/>
      <c r="L166" s="3"/>
      <c r="M166" s="3"/>
      <c r="N166" s="3"/>
      <c r="O166" s="3"/>
      <c r="P166" s="3"/>
    </row>
    <row r="167" spans="1:16" x14ac:dyDescent="0.25">
      <c r="A167" s="153">
        <f>A166+0.1</f>
        <v>2.1</v>
      </c>
      <c r="B167" s="171" t="s">
        <v>249</v>
      </c>
      <c r="C167" s="154">
        <f>+'MEM CALC.'!H19</f>
        <v>269.46999999999997</v>
      </c>
      <c r="D167" s="172" t="s">
        <v>72</v>
      </c>
      <c r="E167" s="151">
        <v>7</v>
      </c>
      <c r="F167" s="151">
        <f>ROUND(C167*E167,2)</f>
        <v>1886.29</v>
      </c>
      <c r="G167" s="155"/>
      <c r="I167" s="142"/>
      <c r="J167" s="3"/>
      <c r="K167" s="143"/>
      <c r="L167" s="3"/>
      <c r="M167" s="3"/>
      <c r="N167" s="3"/>
      <c r="O167" s="3"/>
      <c r="P167" s="3"/>
    </row>
    <row r="168" spans="1:16" x14ac:dyDescent="0.25">
      <c r="A168" s="153"/>
      <c r="B168" s="171" t="s">
        <v>298</v>
      </c>
      <c r="C168" s="154">
        <v>296</v>
      </c>
      <c r="D168" s="172" t="s">
        <v>299</v>
      </c>
      <c r="E168" s="151">
        <v>5</v>
      </c>
      <c r="F168" s="151">
        <f>ROUND(C168*E168,2)</f>
        <v>1480</v>
      </c>
      <c r="G168" s="155"/>
      <c r="I168" s="142"/>
      <c r="J168" s="3"/>
      <c r="K168" s="143"/>
      <c r="L168" s="3"/>
      <c r="M168" s="3"/>
      <c r="N168" s="3"/>
      <c r="O168" s="3"/>
      <c r="P168" s="3"/>
    </row>
    <row r="169" spans="1:16" x14ac:dyDescent="0.25">
      <c r="A169" s="153">
        <f>A167+0.1</f>
        <v>2.2000000000000002</v>
      </c>
      <c r="B169" s="171" t="s">
        <v>250</v>
      </c>
      <c r="C169" s="154">
        <f>+'MEM CALC.'!H19</f>
        <v>269.46999999999997</v>
      </c>
      <c r="D169" s="172" t="s">
        <v>61</v>
      </c>
      <c r="E169" s="151">
        <v>1.5</v>
      </c>
      <c r="F169" s="151">
        <f>ROUND(C169*E169,2)</f>
        <v>404.21</v>
      </c>
      <c r="G169" s="155"/>
      <c r="I169" s="141"/>
      <c r="J169" s="3"/>
      <c r="K169" s="3"/>
      <c r="L169" s="3"/>
      <c r="M169" s="3"/>
      <c r="N169" s="3"/>
      <c r="O169" s="3"/>
      <c r="P169" s="3"/>
    </row>
    <row r="170" spans="1:16" ht="30" x14ac:dyDescent="0.25">
      <c r="A170" s="153">
        <f>A169+0.1</f>
        <v>2.3000000000000003</v>
      </c>
      <c r="B170" s="171" t="s">
        <v>251</v>
      </c>
      <c r="C170" s="154">
        <f>+'MEM CALC.'!H20</f>
        <v>263.71206000000001</v>
      </c>
      <c r="D170" s="172" t="s">
        <v>72</v>
      </c>
      <c r="E170" s="151">
        <v>15</v>
      </c>
      <c r="F170" s="151">
        <f>ROUND(C170*E170,2)</f>
        <v>3955.68</v>
      </c>
      <c r="G170" s="155"/>
      <c r="I170" s="3"/>
      <c r="J170" s="3"/>
      <c r="K170" s="3"/>
      <c r="L170" s="3"/>
      <c r="M170" s="3"/>
      <c r="N170" s="3"/>
      <c r="O170" s="3"/>
      <c r="P170" s="3"/>
    </row>
    <row r="171" spans="1:16" ht="33" customHeight="1" x14ac:dyDescent="0.25">
      <c r="A171" s="150">
        <v>3</v>
      </c>
      <c r="B171" s="173" t="s">
        <v>255</v>
      </c>
      <c r="C171" s="154"/>
      <c r="D171" s="174"/>
      <c r="E171" s="151"/>
      <c r="F171" s="151"/>
      <c r="G171" s="152">
        <f>SUM(F172:F173)</f>
        <v>9900</v>
      </c>
      <c r="I171" s="142"/>
      <c r="J171" s="3"/>
      <c r="K171" s="3"/>
      <c r="L171" s="3"/>
      <c r="M171" s="3"/>
      <c r="N171" s="143"/>
      <c r="O171" s="3"/>
      <c r="P171" s="3"/>
    </row>
    <row r="172" spans="1:16" ht="15" customHeight="1" x14ac:dyDescent="0.25">
      <c r="A172" s="153">
        <f>A171+0.1</f>
        <v>3.1</v>
      </c>
      <c r="B172" s="171" t="s">
        <v>256</v>
      </c>
      <c r="C172" s="154">
        <v>5</v>
      </c>
      <c r="D172" s="134" t="s">
        <v>45</v>
      </c>
      <c r="E172" s="151">
        <v>1750</v>
      </c>
      <c r="F172" s="151">
        <f>ROUND(C172*E172,2)</f>
        <v>8750</v>
      </c>
      <c r="G172" s="155"/>
      <c r="I172" s="141"/>
      <c r="J172" s="3"/>
      <c r="K172" s="3"/>
      <c r="L172" s="3"/>
      <c r="M172" s="3"/>
      <c r="N172" s="3"/>
      <c r="O172" s="3"/>
      <c r="P172" s="3"/>
    </row>
    <row r="173" spans="1:16" ht="15" customHeight="1" x14ac:dyDescent="0.25">
      <c r="A173" s="153"/>
      <c r="B173" s="171" t="s">
        <v>309</v>
      </c>
      <c r="C173" s="154">
        <v>23</v>
      </c>
      <c r="D173" s="134" t="s">
        <v>129</v>
      </c>
      <c r="E173" s="151">
        <v>50</v>
      </c>
      <c r="F173" s="151">
        <f>ROUND(C173*E173,2)</f>
        <v>1150</v>
      </c>
      <c r="G173" s="155"/>
      <c r="I173" s="141"/>
      <c r="J173" s="3"/>
      <c r="K173" s="3"/>
      <c r="L173" s="3"/>
      <c r="M173" s="3"/>
      <c r="N173" s="3"/>
      <c r="O173" s="3"/>
      <c r="P173" s="3"/>
    </row>
    <row r="174" spans="1:16" ht="30" customHeight="1" x14ac:dyDescent="0.25">
      <c r="A174" s="150">
        <v>4</v>
      </c>
      <c r="B174" s="186" t="s">
        <v>261</v>
      </c>
      <c r="C174" s="154"/>
      <c r="D174" s="172"/>
      <c r="E174" s="151"/>
      <c r="F174" s="151"/>
      <c r="G174" s="157">
        <f>SUM(F175:F175)</f>
        <v>3500</v>
      </c>
      <c r="I174" s="142"/>
      <c r="J174" s="3"/>
      <c r="K174" s="3"/>
      <c r="L174" s="3"/>
      <c r="M174" s="3"/>
      <c r="N174" s="3"/>
      <c r="O174" s="3"/>
      <c r="P174" s="3"/>
    </row>
    <row r="175" spans="1:16" ht="31.5" customHeight="1" x14ac:dyDescent="0.25">
      <c r="A175" s="153">
        <f>A174+0.1</f>
        <v>4.0999999999999996</v>
      </c>
      <c r="B175" s="171" t="s">
        <v>300</v>
      </c>
      <c r="C175" s="154">
        <v>1</v>
      </c>
      <c r="D175" s="172" t="s">
        <v>178</v>
      </c>
      <c r="E175" s="151">
        <v>3500</v>
      </c>
      <c r="F175" s="151">
        <f>ROUND(C175*E175,2)</f>
        <v>3500</v>
      </c>
      <c r="G175" s="155"/>
      <c r="I175" s="142"/>
      <c r="J175" s="3"/>
      <c r="K175" s="3"/>
      <c r="L175" s="3"/>
      <c r="M175" s="3"/>
      <c r="N175" s="3"/>
      <c r="O175" s="3"/>
      <c r="P175" s="3"/>
    </row>
    <row r="176" spans="1:16" x14ac:dyDescent="0.25">
      <c r="F176" s="221" t="s">
        <v>301</v>
      </c>
      <c r="G176" s="220">
        <f>SUM(G161:G174)</f>
        <v>24026.18</v>
      </c>
      <c r="I176" s="19">
        <v>21894.639999999999</v>
      </c>
      <c r="J176" s="89">
        <f>+G176-I176</f>
        <v>2131.5400000000009</v>
      </c>
    </row>
  </sheetData>
  <mergeCells count="79">
    <mergeCell ref="B157:G157"/>
    <mergeCell ref="A122:C122"/>
    <mergeCell ref="E122:G122"/>
    <mergeCell ref="A123:C123"/>
    <mergeCell ref="E123:G123"/>
    <mergeCell ref="A124:C124"/>
    <mergeCell ref="E124:G124"/>
    <mergeCell ref="B150:C150"/>
    <mergeCell ref="E150:F150"/>
    <mergeCell ref="B142:C142"/>
    <mergeCell ref="A133:G135"/>
    <mergeCell ref="A117:B117"/>
    <mergeCell ref="C129:E129"/>
    <mergeCell ref="A130:G130"/>
    <mergeCell ref="A154:G156"/>
    <mergeCell ref="A116:B116"/>
    <mergeCell ref="C116:D116"/>
    <mergeCell ref="E116:F116"/>
    <mergeCell ref="B144:C144"/>
    <mergeCell ref="E144:F144"/>
    <mergeCell ref="E137:G137"/>
    <mergeCell ref="A137:D137"/>
    <mergeCell ref="A138:B138"/>
    <mergeCell ref="A139:B139"/>
    <mergeCell ref="A140:B140"/>
    <mergeCell ref="A141:B141"/>
    <mergeCell ref="E142:F142"/>
    <mergeCell ref="A114:B114"/>
    <mergeCell ref="C114:D114"/>
    <mergeCell ref="E114:F114"/>
    <mergeCell ref="A115:B115"/>
    <mergeCell ref="C115:D115"/>
    <mergeCell ref="E115:F115"/>
    <mergeCell ref="B109:C109"/>
    <mergeCell ref="D109:E109"/>
    <mergeCell ref="A110:E110"/>
    <mergeCell ref="A111:B111"/>
    <mergeCell ref="C111:D111"/>
    <mergeCell ref="E111:F111"/>
    <mergeCell ref="C112:D112"/>
    <mergeCell ref="E112:F112"/>
    <mergeCell ref="A113:B113"/>
    <mergeCell ref="C113:D113"/>
    <mergeCell ref="E113:F113"/>
    <mergeCell ref="A112:B112"/>
    <mergeCell ref="C107:G107"/>
    <mergeCell ref="A108:B108"/>
    <mergeCell ref="D108:E108"/>
    <mergeCell ref="A82:C82"/>
    <mergeCell ref="E82:G82"/>
    <mergeCell ref="A83:C83"/>
    <mergeCell ref="E83:G83"/>
    <mergeCell ref="A102:G103"/>
    <mergeCell ref="A94:G96"/>
    <mergeCell ref="A97:B97"/>
    <mergeCell ref="A99:C99"/>
    <mergeCell ref="A101:C101"/>
    <mergeCell ref="C91:E91"/>
    <mergeCell ref="A59:G65"/>
    <mergeCell ref="C30:G30"/>
    <mergeCell ref="C31:G31"/>
    <mergeCell ref="C105:G106"/>
    <mergeCell ref="A106:B106"/>
    <mergeCell ref="A43:G43"/>
    <mergeCell ref="A44:G44"/>
    <mergeCell ref="A45:G45"/>
    <mergeCell ref="A48:G54"/>
    <mergeCell ref="A56:B56"/>
    <mergeCell ref="A84:C84"/>
    <mergeCell ref="E84:G84"/>
    <mergeCell ref="C90:E90"/>
    <mergeCell ref="E67:F67"/>
    <mergeCell ref="A69:G69"/>
    <mergeCell ref="E70:F70"/>
    <mergeCell ref="A1:G7"/>
    <mergeCell ref="A10:B10"/>
    <mergeCell ref="A16:G22"/>
    <mergeCell ref="D25:F26"/>
    <mergeCell ref="A32:G34"/>
  </mergeCells>
  <printOptions horizontalCentered="1"/>
  <pageMargins left="0.9055118110236221" right="0.51181102362204722" top="0.74803149606299213" bottom="0.59055118110236227" header="0.31496062992125984" footer="0.31496062992125984"/>
  <pageSetup paperSize="138" scale="58" orientation="portrait" horizontalDpi="96" verticalDpi="96" r:id="rId1"/>
  <rowBreaks count="3" manualBreakCount="3">
    <brk id="46" max="6" man="1"/>
    <brk id="93" max="6" man="1"/>
    <brk id="156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  <sheetView topLeftCell="A4" workbookViewId="1">
      <selection activeCell="H20" sqref="H20"/>
    </sheetView>
  </sheetViews>
  <sheetFormatPr baseColWidth="10" defaultRowHeight="15" x14ac:dyDescent="0.25"/>
  <cols>
    <col min="2" max="2" width="11.42578125" style="19"/>
  </cols>
  <sheetData>
    <row r="1" spans="1:9" s="19" customFormat="1" x14ac:dyDescent="0.25">
      <c r="B1" s="218" t="s">
        <v>291</v>
      </c>
      <c r="C1" s="219" t="s">
        <v>287</v>
      </c>
      <c r="D1" s="219" t="s">
        <v>288</v>
      </c>
      <c r="E1" s="218" t="s">
        <v>290</v>
      </c>
      <c r="F1" s="218" t="s">
        <v>291</v>
      </c>
      <c r="G1" s="218" t="s">
        <v>292</v>
      </c>
      <c r="H1" s="218" t="s">
        <v>293</v>
      </c>
    </row>
    <row r="2" spans="1:9" x14ac:dyDescent="0.25">
      <c r="A2" t="s">
        <v>282</v>
      </c>
      <c r="C2" s="217">
        <v>212.77</v>
      </c>
      <c r="D2" s="217">
        <v>211.27</v>
      </c>
      <c r="E2" s="217">
        <f>+C2-D2</f>
        <v>1.5</v>
      </c>
    </row>
    <row r="3" spans="1:9" x14ac:dyDescent="0.25">
      <c r="B3" s="19">
        <v>13.34</v>
      </c>
      <c r="C3" s="217"/>
      <c r="D3" s="217"/>
      <c r="E3" s="217"/>
      <c r="F3" s="217">
        <f>ROUND(+(E2+E4)/2,2)</f>
        <v>1.5</v>
      </c>
      <c r="G3" s="217">
        <v>0.7</v>
      </c>
      <c r="H3">
        <f>ROUND(+B3*F3*G3,2)</f>
        <v>14.01</v>
      </c>
    </row>
    <row r="4" spans="1:9" x14ac:dyDescent="0.25">
      <c r="A4" t="s">
        <v>283</v>
      </c>
      <c r="C4" s="217">
        <v>212.45</v>
      </c>
      <c r="D4" s="217">
        <v>210.95</v>
      </c>
      <c r="E4" s="217">
        <f>+C4-D4</f>
        <v>1.5</v>
      </c>
      <c r="H4" s="19">
        <f t="shared" ref="H4:H13" si="0">ROUND(+B4*F4*G4,2)</f>
        <v>0</v>
      </c>
    </row>
    <row r="5" spans="1:9" s="19" customFormat="1" x14ac:dyDescent="0.25">
      <c r="B5" s="19">
        <v>30</v>
      </c>
      <c r="C5" s="217"/>
      <c r="D5" s="217"/>
      <c r="E5" s="217"/>
      <c r="F5" s="217">
        <f>ROUND(+(E4+E6)/2,2)</f>
        <v>1.6</v>
      </c>
      <c r="G5" s="217">
        <v>0.7</v>
      </c>
      <c r="H5" s="19">
        <f t="shared" si="0"/>
        <v>33.6</v>
      </c>
    </row>
    <row r="6" spans="1:9" s="19" customFormat="1" x14ac:dyDescent="0.25">
      <c r="A6" s="19" t="s">
        <v>289</v>
      </c>
      <c r="C6" s="217">
        <v>212</v>
      </c>
      <c r="D6" s="217">
        <v>210.3</v>
      </c>
      <c r="E6" s="217">
        <f>+C6-D6</f>
        <v>1.6999999999999886</v>
      </c>
      <c r="H6" s="19">
        <f t="shared" si="0"/>
        <v>0</v>
      </c>
    </row>
    <row r="7" spans="1:9" x14ac:dyDescent="0.25">
      <c r="B7" s="19">
        <v>50</v>
      </c>
      <c r="C7" s="217"/>
      <c r="D7" s="217"/>
      <c r="E7" s="217"/>
      <c r="F7" s="217">
        <f>ROUND(+(E6+E8)/2,2)</f>
        <v>1.76</v>
      </c>
      <c r="G7" s="217">
        <v>0.7</v>
      </c>
      <c r="H7" s="19">
        <f t="shared" si="0"/>
        <v>61.6</v>
      </c>
    </row>
    <row r="8" spans="1:9" x14ac:dyDescent="0.25">
      <c r="A8" t="s">
        <v>284</v>
      </c>
      <c r="C8" s="217">
        <v>210.99</v>
      </c>
      <c r="D8" s="217">
        <v>209.18</v>
      </c>
      <c r="E8" s="217">
        <f>+C8-D8</f>
        <v>1.8100000000000023</v>
      </c>
      <c r="H8" s="19">
        <f t="shared" si="0"/>
        <v>0</v>
      </c>
    </row>
    <row r="9" spans="1:9" x14ac:dyDescent="0.25">
      <c r="B9" s="19">
        <v>50</v>
      </c>
      <c r="C9" s="217"/>
      <c r="D9" s="217"/>
      <c r="E9" s="217"/>
      <c r="F9" s="217">
        <f>ROUND(+(E8+E10)/2,2)</f>
        <v>2.0099999999999998</v>
      </c>
      <c r="G9" s="217">
        <v>0.7</v>
      </c>
      <c r="H9" s="19">
        <f t="shared" si="0"/>
        <v>70.349999999999994</v>
      </c>
    </row>
    <row r="10" spans="1:9" x14ac:dyDescent="0.25">
      <c r="A10" t="s">
        <v>285</v>
      </c>
      <c r="C10" s="217">
        <v>209.1</v>
      </c>
      <c r="D10" s="217">
        <v>206.9</v>
      </c>
      <c r="E10" s="217">
        <f>+C10-D10</f>
        <v>2.1999999999999886</v>
      </c>
      <c r="H10" s="19">
        <f t="shared" si="0"/>
        <v>0</v>
      </c>
    </row>
    <row r="11" spans="1:9" x14ac:dyDescent="0.25">
      <c r="B11" s="19">
        <v>40</v>
      </c>
      <c r="C11" s="217"/>
      <c r="D11" s="217"/>
      <c r="E11" s="217"/>
      <c r="F11" s="217">
        <f>ROUND(+(E10+E12)/2,2)</f>
        <v>1.66</v>
      </c>
      <c r="G11" s="217">
        <v>0.7</v>
      </c>
      <c r="H11" s="19">
        <f t="shared" si="0"/>
        <v>46.48</v>
      </c>
    </row>
    <row r="12" spans="1:9" x14ac:dyDescent="0.25">
      <c r="A12" t="s">
        <v>286</v>
      </c>
      <c r="C12" s="217">
        <v>206.7</v>
      </c>
      <c r="D12" s="217">
        <v>205.58</v>
      </c>
      <c r="E12" s="217">
        <f>+C12-D12</f>
        <v>1.1199999999999761</v>
      </c>
      <c r="H12" s="19">
        <f t="shared" si="0"/>
        <v>0</v>
      </c>
    </row>
    <row r="13" spans="1:9" x14ac:dyDescent="0.25">
      <c r="B13" s="19">
        <v>2.4</v>
      </c>
      <c r="C13" s="217"/>
      <c r="D13" s="217"/>
      <c r="E13" s="217"/>
      <c r="F13" s="217">
        <f>ROUND(+(E12+E14)/2,2)</f>
        <v>1.21</v>
      </c>
      <c r="G13" s="217">
        <v>0.7</v>
      </c>
      <c r="H13" s="19">
        <f t="shared" si="0"/>
        <v>2.0299999999999998</v>
      </c>
    </row>
    <row r="14" spans="1:9" x14ac:dyDescent="0.25">
      <c r="A14" t="s">
        <v>294</v>
      </c>
      <c r="C14" s="217">
        <v>206.71</v>
      </c>
      <c r="D14" s="217">
        <v>205.41</v>
      </c>
      <c r="E14" s="217">
        <f>+C14-D14</f>
        <v>1.3000000000000114</v>
      </c>
    </row>
    <row r="15" spans="1:9" x14ac:dyDescent="0.25">
      <c r="E15" s="217"/>
    </row>
    <row r="16" spans="1:9" x14ac:dyDescent="0.25">
      <c r="B16" s="19">
        <f>SUM(B3:B15)</f>
        <v>185.74</v>
      </c>
      <c r="G16" t="s">
        <v>295</v>
      </c>
      <c r="H16">
        <f>SUM(H3:H15)</f>
        <v>228.07</v>
      </c>
      <c r="I16" t="s">
        <v>296</v>
      </c>
    </row>
    <row r="17" spans="1:9" x14ac:dyDescent="0.25">
      <c r="H17">
        <f>+H16-0.031*B16</f>
        <v>222.31206</v>
      </c>
      <c r="I17" t="s">
        <v>297</v>
      </c>
    </row>
    <row r="18" spans="1:9" x14ac:dyDescent="0.25">
      <c r="A18" t="s">
        <v>306</v>
      </c>
      <c r="B18" s="19" t="s">
        <v>305</v>
      </c>
      <c r="H18">
        <f>23*2*0.6*1.5</f>
        <v>41.4</v>
      </c>
    </row>
    <row r="19" spans="1:9" x14ac:dyDescent="0.25">
      <c r="G19" t="s">
        <v>301</v>
      </c>
      <c r="H19" s="19">
        <f>+H16+H18</f>
        <v>269.46999999999997</v>
      </c>
    </row>
    <row r="20" spans="1:9" x14ac:dyDescent="0.25">
      <c r="A20" t="s">
        <v>307</v>
      </c>
      <c r="B20" s="19" t="s">
        <v>308</v>
      </c>
      <c r="H20">
        <f>+H17+H18</f>
        <v>263.71206000000001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/>
    <sheetView topLeftCell="A7" zoomScale="80" zoomScaleNormal="80" workbookViewId="1">
      <selection activeCell="C60" sqref="C60"/>
    </sheetView>
  </sheetViews>
  <sheetFormatPr baseColWidth="10" defaultColWidth="11.42578125" defaultRowHeight="15" x14ac:dyDescent="0.25"/>
  <cols>
    <col min="1" max="1" width="14.85546875" style="19" customWidth="1"/>
    <col min="2" max="2" width="35.28515625" style="19" customWidth="1"/>
    <col min="3" max="3" width="12.7109375" style="19" customWidth="1"/>
    <col min="4" max="4" width="14.7109375" style="19" customWidth="1"/>
    <col min="5" max="5" width="15.140625" style="19" customWidth="1"/>
    <col min="6" max="6" width="11.140625" style="19" customWidth="1"/>
    <col min="7" max="7" width="14.42578125" style="19" customWidth="1"/>
    <col min="8" max="8" width="11.42578125" style="19"/>
    <col min="9" max="9" width="11.5703125" style="19" bestFit="1" customWidth="1"/>
    <col min="10" max="10" width="11.42578125" style="19"/>
    <col min="11" max="11" width="22.28515625" style="19" customWidth="1"/>
    <col min="12" max="13" width="11.42578125" style="19"/>
    <col min="14" max="14" width="15.28515625" style="19" customWidth="1"/>
    <col min="15" max="15" width="11.5703125" style="19" bestFit="1" customWidth="1"/>
    <col min="16" max="16384" width="11.42578125" style="19"/>
  </cols>
  <sheetData>
    <row r="1" spans="1:16" ht="30" customHeight="1" x14ac:dyDescent="0.25">
      <c r="A1" s="169" t="s">
        <v>5</v>
      </c>
      <c r="B1" s="348" t="s">
        <v>234</v>
      </c>
      <c r="C1" s="348"/>
      <c r="D1" s="348"/>
      <c r="E1" s="348"/>
      <c r="F1" s="348"/>
      <c r="G1" s="348"/>
      <c r="I1" s="3"/>
      <c r="J1" s="3"/>
      <c r="K1" s="3"/>
      <c r="L1" s="3"/>
      <c r="M1" s="3"/>
      <c r="N1" s="3"/>
      <c r="O1" s="3"/>
      <c r="P1" s="3"/>
    </row>
    <row r="2" spans="1:16" ht="36.75" customHeight="1" x14ac:dyDescent="0.25">
      <c r="A2" s="149" t="s">
        <v>14</v>
      </c>
      <c r="B2" s="170" t="s">
        <v>235</v>
      </c>
      <c r="I2" s="3"/>
      <c r="J2" s="3"/>
      <c r="K2" s="3"/>
      <c r="L2" s="3"/>
      <c r="M2" s="3"/>
      <c r="N2" s="3"/>
      <c r="O2" s="3"/>
      <c r="P2" s="3"/>
    </row>
    <row r="3" spans="1:16" ht="33.75" customHeight="1" thickBot="1" x14ac:dyDescent="0.3">
      <c r="A3" s="149" t="s">
        <v>236</v>
      </c>
      <c r="B3" s="170" t="s">
        <v>237</v>
      </c>
      <c r="I3" s="3"/>
      <c r="J3" s="3"/>
      <c r="K3" s="3"/>
      <c r="L3" s="3"/>
      <c r="M3" s="3"/>
      <c r="N3" s="140"/>
      <c r="O3" s="3"/>
      <c r="P3" s="140"/>
    </row>
    <row r="4" spans="1:16" x14ac:dyDescent="0.25">
      <c r="A4" s="211" t="s">
        <v>238</v>
      </c>
      <c r="B4" s="212" t="s">
        <v>239</v>
      </c>
      <c r="C4" s="212" t="s">
        <v>38</v>
      </c>
      <c r="D4" s="212" t="s">
        <v>39</v>
      </c>
      <c r="E4" s="212" t="s">
        <v>240</v>
      </c>
      <c r="F4" s="212" t="s">
        <v>20</v>
      </c>
      <c r="G4" s="213" t="s">
        <v>241</v>
      </c>
      <c r="I4" s="215" t="s">
        <v>276</v>
      </c>
      <c r="J4" s="3"/>
      <c r="K4" s="3"/>
      <c r="L4" s="3"/>
      <c r="M4" s="3"/>
      <c r="N4" s="3"/>
      <c r="O4" s="3"/>
      <c r="P4" s="3"/>
    </row>
    <row r="5" spans="1:16" ht="30" x14ac:dyDescent="0.25">
      <c r="A5" s="150">
        <v>1</v>
      </c>
      <c r="B5" s="186" t="s">
        <v>242</v>
      </c>
      <c r="C5" s="18"/>
      <c r="D5" s="18"/>
      <c r="E5" s="151"/>
      <c r="F5" s="151"/>
      <c r="G5" s="152">
        <f>SUM(F6:F11)</f>
        <v>17821</v>
      </c>
      <c r="I5" s="141"/>
      <c r="J5" s="3"/>
      <c r="K5" s="3"/>
      <c r="L5" s="3"/>
      <c r="M5" s="3"/>
      <c r="N5" s="3"/>
      <c r="O5" s="3"/>
      <c r="P5" s="3"/>
    </row>
    <row r="6" spans="1:16" x14ac:dyDescent="0.25">
      <c r="A6" s="153">
        <f t="shared" ref="A6:A11" si="0">A5+0.1</f>
        <v>1.1000000000000001</v>
      </c>
      <c r="B6" s="171" t="s">
        <v>243</v>
      </c>
      <c r="C6" s="154">
        <v>1</v>
      </c>
      <c r="D6" s="172" t="s">
        <v>178</v>
      </c>
      <c r="E6" s="151">
        <v>900</v>
      </c>
      <c r="F6" s="151">
        <f t="shared" ref="F6:F11" si="1">ROUND(C6*E6,2)</f>
        <v>900</v>
      </c>
      <c r="G6" s="155"/>
      <c r="I6" s="142"/>
      <c r="J6" s="3"/>
      <c r="K6" s="3"/>
      <c r="L6" s="3"/>
      <c r="M6" s="3"/>
      <c r="N6" s="3"/>
      <c r="O6" s="3"/>
      <c r="P6" s="3"/>
    </row>
    <row r="7" spans="1:16" x14ac:dyDescent="0.25">
      <c r="A7" s="153">
        <f t="shared" si="0"/>
        <v>1.2000000000000002</v>
      </c>
      <c r="B7" s="171" t="s">
        <v>201</v>
      </c>
      <c r="C7" s="154">
        <v>1</v>
      </c>
      <c r="D7" s="172" t="s">
        <v>178</v>
      </c>
      <c r="E7" s="151">
        <v>2421</v>
      </c>
      <c r="F7" s="151">
        <f t="shared" si="1"/>
        <v>2421</v>
      </c>
      <c r="G7" s="155"/>
      <c r="I7" s="142"/>
      <c r="J7" s="3"/>
      <c r="K7" s="3"/>
      <c r="L7" s="3"/>
      <c r="M7" s="3"/>
      <c r="N7" s="3"/>
      <c r="O7" s="3"/>
      <c r="P7" s="3"/>
    </row>
    <row r="8" spans="1:16" ht="30" x14ac:dyDescent="0.25">
      <c r="A8" s="153">
        <f t="shared" si="0"/>
        <v>1.3000000000000003</v>
      </c>
      <c r="B8" s="171" t="s">
        <v>244</v>
      </c>
      <c r="C8" s="154">
        <v>2</v>
      </c>
      <c r="D8" s="172" t="s">
        <v>178</v>
      </c>
      <c r="E8" s="151">
        <v>600</v>
      </c>
      <c r="F8" s="151">
        <f t="shared" si="1"/>
        <v>1200</v>
      </c>
      <c r="G8" s="155"/>
      <c r="I8" s="216"/>
      <c r="J8" s="3"/>
      <c r="K8" s="3"/>
      <c r="L8" s="3"/>
      <c r="M8" s="3"/>
      <c r="N8" s="3"/>
      <c r="O8" s="3"/>
      <c r="P8" s="3"/>
    </row>
    <row r="9" spans="1:16" ht="30" x14ac:dyDescent="0.25">
      <c r="A9" s="153">
        <f t="shared" si="0"/>
        <v>1.4000000000000004</v>
      </c>
      <c r="B9" s="171" t="s">
        <v>245</v>
      </c>
      <c r="C9" s="154">
        <v>1</v>
      </c>
      <c r="D9" s="172" t="s">
        <v>178</v>
      </c>
      <c r="E9" s="151">
        <v>2500</v>
      </c>
      <c r="F9" s="151">
        <f t="shared" si="1"/>
        <v>2500</v>
      </c>
      <c r="G9" s="155"/>
      <c r="I9" s="142"/>
      <c r="J9" s="3"/>
      <c r="K9" s="3"/>
      <c r="L9" s="3"/>
      <c r="M9" s="3"/>
      <c r="N9" s="3"/>
      <c r="O9" s="3"/>
      <c r="P9" s="3"/>
    </row>
    <row r="10" spans="1:16" ht="33.75" customHeight="1" x14ac:dyDescent="0.25">
      <c r="A10" s="153">
        <f t="shared" si="0"/>
        <v>1.5000000000000004</v>
      </c>
      <c r="B10" s="171" t="s">
        <v>246</v>
      </c>
      <c r="C10" s="154">
        <v>1</v>
      </c>
      <c r="D10" s="172" t="s">
        <v>247</v>
      </c>
      <c r="E10" s="151">
        <v>4800</v>
      </c>
      <c r="F10" s="151">
        <f t="shared" si="1"/>
        <v>4800</v>
      </c>
      <c r="G10" s="155"/>
      <c r="I10" s="142"/>
      <c r="J10" s="3"/>
      <c r="K10" s="3"/>
      <c r="L10" s="3"/>
      <c r="M10" s="3"/>
      <c r="N10" s="3"/>
      <c r="O10" s="3"/>
      <c r="P10" s="3"/>
    </row>
    <row r="11" spans="1:16" ht="30" x14ac:dyDescent="0.25">
      <c r="A11" s="153">
        <f t="shared" si="0"/>
        <v>1.6000000000000005</v>
      </c>
      <c r="B11" s="171" t="s">
        <v>248</v>
      </c>
      <c r="C11" s="154">
        <v>1</v>
      </c>
      <c r="D11" s="172" t="s">
        <v>178</v>
      </c>
      <c r="E11" s="151">
        <v>6000</v>
      </c>
      <c r="F11" s="151">
        <f t="shared" si="1"/>
        <v>6000</v>
      </c>
      <c r="G11" s="155"/>
      <c r="I11" s="142"/>
      <c r="J11" s="3"/>
      <c r="K11" s="3"/>
      <c r="L11" s="3"/>
      <c r="M11" s="3"/>
      <c r="N11" s="3"/>
      <c r="O11" s="3"/>
      <c r="P11" s="3"/>
    </row>
    <row r="12" spans="1:16" x14ac:dyDescent="0.25">
      <c r="A12" s="150">
        <v>2</v>
      </c>
      <c r="B12" s="173" t="s">
        <v>75</v>
      </c>
      <c r="C12" s="154"/>
      <c r="D12" s="174"/>
      <c r="E12" s="151"/>
      <c r="F12" s="151"/>
      <c r="G12" s="152">
        <f>SUM(F13:F17)</f>
        <v>51071.939999999995</v>
      </c>
      <c r="I12" s="142"/>
      <c r="J12" s="3"/>
      <c r="K12" s="3"/>
      <c r="L12" s="3"/>
      <c r="M12" s="3"/>
      <c r="N12" s="3"/>
      <c r="O12" s="3"/>
      <c r="P12" s="3"/>
    </row>
    <row r="13" spans="1:16" x14ac:dyDescent="0.25">
      <c r="A13" s="153">
        <f>A12+0.1</f>
        <v>2.1</v>
      </c>
      <c r="B13" s="171" t="s">
        <v>249</v>
      </c>
      <c r="C13" s="154">
        <v>2489.54</v>
      </c>
      <c r="D13" s="172" t="s">
        <v>72</v>
      </c>
      <c r="E13" s="151">
        <v>9.39</v>
      </c>
      <c r="F13" s="151">
        <f>ROUND(C13*E13,2)</f>
        <v>23376.78</v>
      </c>
      <c r="G13" s="155"/>
      <c r="I13" s="216">
        <v>4761.1934999999994</v>
      </c>
      <c r="J13" s="3"/>
      <c r="K13" s="143"/>
      <c r="L13" s="3"/>
      <c r="M13" s="3"/>
      <c r="N13" s="3"/>
      <c r="O13" s="3"/>
      <c r="P13" s="3"/>
    </row>
    <row r="14" spans="1:16" x14ac:dyDescent="0.25">
      <c r="A14" s="153">
        <f>A13+0.1</f>
        <v>2.2000000000000002</v>
      </c>
      <c r="B14" s="171" t="s">
        <v>250</v>
      </c>
      <c r="C14" s="154">
        <v>640.34</v>
      </c>
      <c r="D14" s="172" t="s">
        <v>61</v>
      </c>
      <c r="E14" s="151">
        <v>1.5</v>
      </c>
      <c r="F14" s="151">
        <f>ROUND(C14*E14,2)</f>
        <v>960.51</v>
      </c>
      <c r="G14" s="155"/>
      <c r="I14" s="216">
        <v>1623</v>
      </c>
      <c r="J14" s="3"/>
      <c r="K14" s="3"/>
      <c r="L14" s="3"/>
      <c r="M14" s="3"/>
      <c r="N14" s="3"/>
      <c r="O14" s="3"/>
      <c r="P14" s="3"/>
    </row>
    <row r="15" spans="1:16" ht="30" x14ac:dyDescent="0.25">
      <c r="A15" s="153">
        <f>A14+0.1</f>
        <v>2.3000000000000003</v>
      </c>
      <c r="B15" s="171" t="s">
        <v>251</v>
      </c>
      <c r="C15" s="154">
        <v>995.82</v>
      </c>
      <c r="D15" s="172" t="s">
        <v>72</v>
      </c>
      <c r="E15" s="151">
        <v>11.74</v>
      </c>
      <c r="F15" s="151">
        <f>ROUND(C15*E15,2)</f>
        <v>11690.93</v>
      </c>
      <c r="G15" s="155"/>
      <c r="I15" s="216"/>
      <c r="J15" s="3"/>
      <c r="K15" s="3"/>
      <c r="L15" s="3"/>
      <c r="M15" s="3"/>
      <c r="N15" s="3"/>
      <c r="O15" s="3"/>
      <c r="P15" s="3"/>
    </row>
    <row r="16" spans="1:16" ht="30" x14ac:dyDescent="0.25">
      <c r="A16" s="153">
        <f>A15+0.1</f>
        <v>2.4000000000000004</v>
      </c>
      <c r="B16" s="171" t="s">
        <v>252</v>
      </c>
      <c r="C16" s="154">
        <v>1493.72</v>
      </c>
      <c r="D16" s="172" t="s">
        <v>72</v>
      </c>
      <c r="E16" s="151">
        <v>5.48</v>
      </c>
      <c r="F16" s="151">
        <f>ROUND(C16*E16,2)</f>
        <v>8185.59</v>
      </c>
      <c r="G16" s="155"/>
      <c r="I16" s="216">
        <v>1623</v>
      </c>
      <c r="J16" s="3"/>
      <c r="K16" s="3"/>
      <c r="L16" s="3"/>
      <c r="M16" s="3"/>
      <c r="N16" s="3"/>
      <c r="O16" s="3"/>
      <c r="P16" s="3"/>
    </row>
    <row r="17" spans="1:16" ht="22.5" customHeight="1" x14ac:dyDescent="0.25">
      <c r="A17" s="153">
        <f>A16+0.1</f>
        <v>2.5000000000000004</v>
      </c>
      <c r="B17" s="171" t="s">
        <v>253</v>
      </c>
      <c r="C17" s="154">
        <v>2406.36</v>
      </c>
      <c r="D17" s="172" t="s">
        <v>254</v>
      </c>
      <c r="E17" s="151">
        <v>2.85</v>
      </c>
      <c r="F17" s="151">
        <f>ROUND(C17*E17,2)</f>
        <v>6858.13</v>
      </c>
      <c r="G17" s="155"/>
      <c r="I17" s="216"/>
      <c r="J17" s="3"/>
      <c r="K17" s="3"/>
      <c r="L17" s="3"/>
      <c r="M17" s="3"/>
      <c r="N17" s="140"/>
      <c r="O17" s="3"/>
      <c r="P17" s="143"/>
    </row>
    <row r="18" spans="1:16" x14ac:dyDescent="0.25">
      <c r="A18" s="153"/>
      <c r="B18" s="171"/>
      <c r="C18" s="154"/>
      <c r="D18" s="172"/>
      <c r="E18" s="151"/>
      <c r="F18" s="151"/>
      <c r="G18" s="155"/>
      <c r="I18" s="216"/>
      <c r="J18" s="3"/>
      <c r="K18" s="3"/>
      <c r="L18" s="3"/>
      <c r="M18" s="3"/>
      <c r="N18" s="3"/>
      <c r="O18" s="3"/>
      <c r="P18" s="3"/>
    </row>
    <row r="19" spans="1:16" ht="33" customHeight="1" x14ac:dyDescent="0.25">
      <c r="A19" s="150">
        <v>3</v>
      </c>
      <c r="B19" s="173" t="s">
        <v>255</v>
      </c>
      <c r="C19" s="154"/>
      <c r="D19" s="174"/>
      <c r="E19" s="151"/>
      <c r="F19" s="151"/>
      <c r="G19" s="152">
        <f>SUM(F20:F23)</f>
        <v>40144.410000000003</v>
      </c>
      <c r="I19" s="142"/>
      <c r="J19" s="3"/>
      <c r="K19" s="3"/>
      <c r="L19" s="3"/>
      <c r="M19" s="3"/>
      <c r="N19" s="143"/>
      <c r="O19" s="3"/>
      <c r="P19" s="3"/>
    </row>
    <row r="20" spans="1:16" ht="15" customHeight="1" x14ac:dyDescent="0.25">
      <c r="A20" s="153">
        <f>A19+0.1</f>
        <v>3.1</v>
      </c>
      <c r="B20" s="171" t="s">
        <v>256</v>
      </c>
      <c r="C20" s="154">
        <v>10</v>
      </c>
      <c r="D20" s="134" t="s">
        <v>45</v>
      </c>
      <c r="E20" s="151">
        <v>1207</v>
      </c>
      <c r="F20" s="151">
        <f>ROUND(C20*E20,2)</f>
        <v>12070</v>
      </c>
      <c r="G20" s="155"/>
      <c r="I20" s="141"/>
      <c r="J20" s="3"/>
      <c r="K20" s="3"/>
      <c r="L20" s="3"/>
      <c r="M20" s="3"/>
      <c r="N20" s="3"/>
      <c r="O20" s="3"/>
      <c r="P20" s="3"/>
    </row>
    <row r="21" spans="1:16" ht="15" customHeight="1" x14ac:dyDescent="0.25">
      <c r="A21" s="153">
        <f>A20+0.1</f>
        <v>3.2</v>
      </c>
      <c r="B21" s="171" t="s">
        <v>257</v>
      </c>
      <c r="C21" s="154">
        <v>4</v>
      </c>
      <c r="D21" s="134" t="s">
        <v>45</v>
      </c>
      <c r="E21" s="151">
        <v>450</v>
      </c>
      <c r="F21" s="151">
        <f>ROUND(C21*E21,2)</f>
        <v>1800</v>
      </c>
      <c r="G21" s="155"/>
      <c r="I21" s="142"/>
      <c r="J21" s="3"/>
      <c r="K21" s="3"/>
      <c r="L21" s="3"/>
      <c r="M21" s="3"/>
      <c r="N21" s="3"/>
      <c r="O21" s="3"/>
      <c r="P21" s="3"/>
    </row>
    <row r="22" spans="1:16" ht="15" customHeight="1" x14ac:dyDescent="0.25">
      <c r="A22" s="153">
        <f>A21+0.1</f>
        <v>3.3000000000000003</v>
      </c>
      <c r="B22" s="171" t="s">
        <v>258</v>
      </c>
      <c r="C22" s="154">
        <v>753.28</v>
      </c>
      <c r="D22" s="134" t="s">
        <v>254</v>
      </c>
      <c r="E22" s="151">
        <v>1.5</v>
      </c>
      <c r="F22" s="151">
        <f>ROUND(C22*E22,2)</f>
        <v>1129.92</v>
      </c>
      <c r="G22" s="155"/>
      <c r="I22" s="142"/>
      <c r="J22" s="3"/>
      <c r="K22" s="3"/>
      <c r="L22" s="3"/>
      <c r="M22" s="3"/>
      <c r="N22" s="3"/>
      <c r="O22" s="3"/>
      <c r="P22" s="3"/>
    </row>
    <row r="23" spans="1:16" ht="15" customHeight="1" x14ac:dyDescent="0.25">
      <c r="A23" s="153">
        <f>A22+0.1</f>
        <v>3.4000000000000004</v>
      </c>
      <c r="B23" s="171" t="s">
        <v>259</v>
      </c>
      <c r="C23" s="154">
        <v>753.28</v>
      </c>
      <c r="D23" s="134" t="s">
        <v>260</v>
      </c>
      <c r="E23" s="151">
        <v>33.380000000000003</v>
      </c>
      <c r="F23" s="151">
        <f>ROUND(C23*E23,2)</f>
        <v>25144.49</v>
      </c>
      <c r="G23" s="155"/>
      <c r="I23" s="142"/>
      <c r="J23" s="3"/>
      <c r="K23" s="3"/>
      <c r="L23" s="3"/>
      <c r="M23" s="3"/>
      <c r="N23" s="3"/>
      <c r="O23" s="3"/>
      <c r="P23" s="3"/>
    </row>
    <row r="24" spans="1:16" ht="15" customHeight="1" x14ac:dyDescent="0.25">
      <c r="A24" s="175"/>
      <c r="B24" s="174"/>
      <c r="C24" s="174"/>
      <c r="D24" s="174"/>
      <c r="E24" s="174"/>
      <c r="F24" s="174"/>
      <c r="G24" s="176"/>
      <c r="I24" s="142"/>
      <c r="J24" s="3"/>
      <c r="K24" s="3"/>
      <c r="L24" s="3"/>
      <c r="M24" s="3"/>
      <c r="N24" s="3"/>
      <c r="O24" s="3"/>
      <c r="P24" s="3"/>
    </row>
    <row r="25" spans="1:16" ht="15" customHeight="1" x14ac:dyDescent="0.25">
      <c r="A25" s="150">
        <v>4</v>
      </c>
      <c r="B25" s="156" t="s">
        <v>261</v>
      </c>
      <c r="C25" s="154"/>
      <c r="D25" s="172"/>
      <c r="E25" s="151"/>
      <c r="F25" s="151"/>
      <c r="G25" s="157">
        <f>SUM(F26:F27)</f>
        <v>20790.29</v>
      </c>
      <c r="I25" s="142"/>
      <c r="J25" s="3"/>
      <c r="K25" s="3"/>
      <c r="L25" s="3"/>
      <c r="M25" s="3"/>
      <c r="N25" s="3"/>
      <c r="O25" s="3"/>
      <c r="P25" s="3"/>
    </row>
    <row r="26" spans="1:16" ht="15" customHeight="1" x14ac:dyDescent="0.25">
      <c r="A26" s="153">
        <f>A25+0.1</f>
        <v>4.0999999999999996</v>
      </c>
      <c r="B26" s="171" t="s">
        <v>262</v>
      </c>
      <c r="C26" s="154">
        <v>1</v>
      </c>
      <c r="D26" s="172" t="s">
        <v>178</v>
      </c>
      <c r="E26" s="151">
        <v>6000</v>
      </c>
      <c r="F26" s="151">
        <f>ROUND(C26*E26,2)</f>
        <v>6000</v>
      </c>
      <c r="G26" s="155"/>
      <c r="I26" s="142"/>
      <c r="J26" s="3"/>
      <c r="K26" s="3"/>
      <c r="L26" s="3"/>
      <c r="M26" s="3"/>
      <c r="N26" s="3"/>
      <c r="O26" s="3"/>
      <c r="P26" s="3"/>
    </row>
    <row r="27" spans="1:16" ht="47.25" customHeight="1" x14ac:dyDescent="0.25">
      <c r="A27" s="153">
        <f>A26+0.1</f>
        <v>4.1999999999999993</v>
      </c>
      <c r="B27" s="171" t="s">
        <v>263</v>
      </c>
      <c r="C27" s="154">
        <v>1</v>
      </c>
      <c r="D27" s="172" t="s">
        <v>178</v>
      </c>
      <c r="E27" s="151">
        <v>14790.289999999999</v>
      </c>
      <c r="F27" s="151">
        <f>ROUND(C27*E27,2)</f>
        <v>14790.29</v>
      </c>
      <c r="G27" s="155"/>
      <c r="I27" s="142"/>
      <c r="J27" s="3"/>
      <c r="K27" s="3"/>
      <c r="L27" s="3"/>
      <c r="M27" s="3"/>
      <c r="N27" s="3"/>
      <c r="O27" s="3"/>
      <c r="P27" s="3"/>
    </row>
    <row r="28" spans="1:16" ht="46.5" customHeight="1" x14ac:dyDescent="0.3">
      <c r="A28" s="158"/>
      <c r="B28" s="177" t="s">
        <v>264</v>
      </c>
      <c r="C28" s="159"/>
      <c r="D28" s="178"/>
      <c r="E28" s="160"/>
      <c r="F28" s="160"/>
      <c r="G28" s="161">
        <f>SUM(G5:G27)</f>
        <v>129827.64000000001</v>
      </c>
      <c r="I28" s="142"/>
      <c r="J28" s="3"/>
      <c r="K28" s="3"/>
      <c r="L28" s="3"/>
      <c r="M28" s="3"/>
      <c r="N28" s="3"/>
      <c r="O28" s="3"/>
      <c r="P28" s="3"/>
    </row>
    <row r="29" spans="1:16" ht="53.25" customHeight="1" x14ac:dyDescent="0.25">
      <c r="A29" s="150">
        <v>5</v>
      </c>
      <c r="B29" s="156" t="s">
        <v>265</v>
      </c>
      <c r="C29" s="154"/>
      <c r="D29" s="172"/>
      <c r="E29" s="151"/>
      <c r="F29" s="151"/>
      <c r="G29" s="157">
        <f>SUM(F30:F34)</f>
        <v>36450.53</v>
      </c>
      <c r="I29" s="142"/>
      <c r="J29" s="3"/>
      <c r="K29" s="3"/>
      <c r="L29" s="3"/>
      <c r="M29" s="3"/>
      <c r="N29" s="3"/>
      <c r="O29" s="3"/>
      <c r="P29" s="3"/>
    </row>
    <row r="30" spans="1:16" ht="30" x14ac:dyDescent="0.25">
      <c r="A30" s="153">
        <f>A29+0.1</f>
        <v>5.0999999999999996</v>
      </c>
      <c r="B30" s="171" t="s">
        <v>266</v>
      </c>
      <c r="C30" s="154">
        <v>30</v>
      </c>
      <c r="D30" s="172" t="s">
        <v>129</v>
      </c>
      <c r="E30" s="151">
        <v>158.19999999999999</v>
      </c>
      <c r="F30" s="151">
        <f>ROUND(C30*E30,2)</f>
        <v>4746</v>
      </c>
      <c r="G30" s="155"/>
      <c r="I30" s="142"/>
      <c r="J30" s="3"/>
      <c r="K30" s="3"/>
      <c r="L30" s="3"/>
      <c r="M30" s="3"/>
      <c r="N30" s="3"/>
      <c r="O30" s="3"/>
      <c r="P30" s="3"/>
    </row>
    <row r="31" spans="1:16" ht="32.25" customHeight="1" x14ac:dyDescent="0.25">
      <c r="A31" s="153">
        <f>A30+0.1</f>
        <v>5.1999999999999993</v>
      </c>
      <c r="B31" s="171" t="s">
        <v>267</v>
      </c>
      <c r="C31" s="154">
        <v>414.79999999999995</v>
      </c>
      <c r="D31" s="172" t="s">
        <v>254</v>
      </c>
      <c r="E31" s="151">
        <v>24.36</v>
      </c>
      <c r="F31" s="151">
        <f>ROUND(C31*E31,2)</f>
        <v>10104.530000000001</v>
      </c>
      <c r="G31" s="155"/>
      <c r="I31" s="141"/>
      <c r="J31" s="3"/>
      <c r="K31" s="3"/>
      <c r="L31" s="3"/>
      <c r="M31" s="3"/>
      <c r="N31" s="3"/>
      <c r="O31" s="3"/>
      <c r="P31" s="3"/>
    </row>
    <row r="32" spans="1:16" ht="33.75" customHeight="1" x14ac:dyDescent="0.25">
      <c r="A32" s="153">
        <f>A31+0.1</f>
        <v>5.2999999999999989</v>
      </c>
      <c r="B32" s="171" t="s">
        <v>268</v>
      </c>
      <c r="C32" s="154">
        <v>30</v>
      </c>
      <c r="D32" s="172" t="s">
        <v>45</v>
      </c>
      <c r="E32" s="151">
        <v>20</v>
      </c>
      <c r="F32" s="151">
        <f>ROUND(C32*E32,2)</f>
        <v>600</v>
      </c>
      <c r="G32" s="155"/>
      <c r="I32" s="3"/>
      <c r="J32" s="3"/>
      <c r="K32" s="3"/>
      <c r="L32" s="3"/>
      <c r="M32" s="3"/>
      <c r="N32" s="3"/>
      <c r="O32" s="3"/>
      <c r="P32" s="3"/>
    </row>
    <row r="33" spans="1:16" ht="40.5" customHeight="1" x14ac:dyDescent="0.25">
      <c r="A33" s="153">
        <f>A32+0.1</f>
        <v>5.3999999999999986</v>
      </c>
      <c r="B33" s="171" t="s">
        <v>269</v>
      </c>
      <c r="C33" s="154">
        <v>1</v>
      </c>
      <c r="D33" s="134" t="s">
        <v>178</v>
      </c>
      <c r="E33" s="151">
        <v>1500</v>
      </c>
      <c r="F33" s="151">
        <f>ROUND(C33*E33,2)</f>
        <v>1500</v>
      </c>
      <c r="G33" s="155"/>
      <c r="I33" s="3"/>
      <c r="J33" s="3"/>
      <c r="K33" s="3"/>
      <c r="L33" s="3"/>
      <c r="M33" s="3"/>
      <c r="N33" s="3"/>
      <c r="O33" s="3"/>
      <c r="P33" s="3"/>
    </row>
    <row r="34" spans="1:16" ht="30.75" thickBot="1" x14ac:dyDescent="0.3">
      <c r="A34" s="153">
        <f>A33+0.1</f>
        <v>5.4999999999999982</v>
      </c>
      <c r="B34" s="179" t="s">
        <v>270</v>
      </c>
      <c r="C34" s="162">
        <v>130</v>
      </c>
      <c r="D34" s="180" t="s">
        <v>72</v>
      </c>
      <c r="E34" s="163">
        <v>150</v>
      </c>
      <c r="F34" s="151">
        <f>ROUND(C34*E34,2)</f>
        <v>19500</v>
      </c>
      <c r="G34" s="164"/>
      <c r="I34" s="3"/>
      <c r="J34" s="3"/>
      <c r="K34" s="3"/>
      <c r="L34" s="3"/>
      <c r="M34" s="3"/>
      <c r="N34" s="3"/>
      <c r="O34" s="3"/>
      <c r="P34" s="3"/>
    </row>
    <row r="35" spans="1:16" ht="51" customHeight="1" thickBot="1" x14ac:dyDescent="0.3">
      <c r="A35" s="202"/>
      <c r="B35" s="203"/>
      <c r="C35" s="204"/>
      <c r="D35" s="184"/>
      <c r="E35" s="184"/>
      <c r="F35" s="185" t="s">
        <v>271</v>
      </c>
      <c r="G35" s="205">
        <f>G28+G29</f>
        <v>166278.17000000001</v>
      </c>
      <c r="I35" s="3"/>
      <c r="J35" s="3"/>
      <c r="K35" s="3"/>
      <c r="L35" s="3"/>
      <c r="M35" s="3"/>
      <c r="N35" s="3"/>
      <c r="O35" s="3"/>
      <c r="P35" s="3"/>
    </row>
    <row r="36" spans="1:16" ht="63" customHeight="1" thickBot="1" x14ac:dyDescent="0.3">
      <c r="A36" s="165">
        <v>7</v>
      </c>
      <c r="B36" s="350" t="s">
        <v>272</v>
      </c>
      <c r="C36" s="351"/>
      <c r="D36" s="351"/>
      <c r="E36" s="352"/>
      <c r="F36" s="181"/>
      <c r="G36" s="166">
        <f>75000</f>
        <v>75000</v>
      </c>
      <c r="I36" s="3"/>
      <c r="J36" s="3"/>
      <c r="K36" s="3"/>
      <c r="L36" s="3"/>
      <c r="M36" s="3"/>
      <c r="N36" s="3"/>
      <c r="O36" s="3"/>
      <c r="P36" s="3"/>
    </row>
    <row r="37" spans="1:16" ht="21.75" customHeight="1" x14ac:dyDescent="0.3">
      <c r="A37" s="182"/>
      <c r="B37" s="182"/>
      <c r="C37" s="182"/>
      <c r="D37" s="183"/>
      <c r="E37" s="183"/>
      <c r="F37" s="167" t="s">
        <v>273</v>
      </c>
      <c r="G37" s="168">
        <f>G35+G36</f>
        <v>241278.17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210"/>
      <c r="B38" s="214"/>
      <c r="C38" s="214"/>
      <c r="D38" s="214"/>
      <c r="E38" s="214"/>
      <c r="F38" s="214"/>
      <c r="G38" s="146"/>
    </row>
  </sheetData>
  <mergeCells count="2">
    <mergeCell ref="B1:G1"/>
    <mergeCell ref="B36:E3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PRESUPUESTO_modificado02042 (2)</vt:lpstr>
      <vt:lpstr>PRESUPUESTO</vt:lpstr>
      <vt:lpstr>MEM CALC.</vt:lpstr>
      <vt:lpstr>Hoja1</vt:lpstr>
      <vt:lpstr>PRESUPUESTO!_Toc504332397</vt:lpstr>
      <vt:lpstr>PRESUPUESTO!_Toc504333775</vt:lpstr>
      <vt:lpstr>PRESUPUESTO!_Toc506050652</vt:lpstr>
      <vt:lpstr>PRESUPUESTO!_Toc506050653</vt:lpstr>
      <vt:lpstr>PRESUPUESTO!_Toc506050654</vt:lpstr>
      <vt:lpstr>PRESUPUESTO!_Toc506050655</vt:lpstr>
      <vt:lpstr>PRESUPUESTO!_Toc506050656</vt:lpstr>
      <vt:lpstr>PRESUPUESTO!_Toc506050659</vt:lpstr>
      <vt:lpstr>PRESUPUESTO!_Toc506050660</vt:lpstr>
      <vt:lpstr>PRESUPUESTO!_Toc506050661</vt:lpstr>
      <vt:lpstr>PRESUPUESTO!_Toc506050664</vt:lpstr>
      <vt:lpstr>PRESUPUESTO!_Toc506050665</vt:lpstr>
      <vt:lpstr>PRESUPUESTO!_Toc506050666</vt:lpstr>
      <vt:lpstr>PRESUPUESTO!Área_de_impresión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Proyectos 03</cp:lastModifiedBy>
  <cp:lastPrinted>2016-12-16T15:01:42Z</cp:lastPrinted>
  <dcterms:created xsi:type="dcterms:W3CDTF">2009-07-22T15:26:37Z</dcterms:created>
  <dcterms:modified xsi:type="dcterms:W3CDTF">2016-12-16T15:05:42Z</dcterms:modified>
</cp:coreProperties>
</file>