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B56059A-2E8A-4CCF-A929-1E5D5D96FE83}" xr6:coauthVersionLast="45" xr6:coauthVersionMax="45" xr10:uidLastSave="{00000000-0000-0000-0000-000000000000}"/>
  <bookViews>
    <workbookView xWindow="-120" yWindow="-120" windowWidth="24240" windowHeight="13140" tabRatio="695" xr2:uid="{00000000-000D-0000-FFFF-FFFF00000000}"/>
  </bookViews>
  <sheets>
    <sheet name="SALARIO" sheetId="1" r:id="rId1"/>
  </sheets>
  <externalReferences>
    <externalReference r:id="rId2"/>
  </externalReferences>
  <definedNames>
    <definedName name="_xlnm.Print_Area" localSheetId="0">SALARIO!$A$1:$I$344</definedName>
    <definedName name="_xlnm.Print_Titles" localSheetId="0">SALARIO!$A:$E,SALARIO!$1:$5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 l="1"/>
  <c r="I341" i="1" l="1"/>
  <c r="F162" i="1"/>
  <c r="G223" i="1"/>
  <c r="G143" i="1"/>
  <c r="F141" i="1"/>
  <c r="F127" i="1"/>
  <c r="F90" i="1"/>
  <c r="G141" i="1" l="1"/>
  <c r="G327" i="1"/>
  <c r="F32" i="1"/>
  <c r="G32" i="1" l="1"/>
  <c r="F228" i="1" l="1"/>
  <c r="G228" i="1" s="1"/>
  <c r="H33" i="1" l="1"/>
  <c r="F324" i="1" l="1"/>
  <c r="F325" i="1"/>
  <c r="F299" i="1"/>
  <c r="H226" i="1"/>
  <c r="G225" i="1"/>
  <c r="G224" i="1"/>
  <c r="H186" i="1"/>
  <c r="H182" i="1"/>
  <c r="G181" i="1"/>
  <c r="F180" i="1"/>
  <c r="G180" i="1" s="1"/>
  <c r="H161" i="1"/>
  <c r="F161" i="1"/>
  <c r="F146" i="1"/>
  <c r="H153" i="1"/>
  <c r="H133" i="1"/>
  <c r="H129" i="1"/>
  <c r="H93" i="1"/>
  <c r="F89" i="1"/>
  <c r="I77" i="1"/>
  <c r="H77" i="1"/>
  <c r="F58" i="1"/>
  <c r="F60" i="1" s="1"/>
  <c r="F120" i="1"/>
  <c r="F81" i="1"/>
  <c r="G162" i="1"/>
  <c r="F163" i="1"/>
  <c r="G163" i="1" s="1"/>
  <c r="F26" i="1"/>
  <c r="H2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G272" i="1"/>
  <c r="F107" i="1"/>
  <c r="F229" i="1"/>
  <c r="G229" i="1" s="1"/>
  <c r="F40" i="1"/>
  <c r="G40" i="1" s="1"/>
  <c r="F96" i="1"/>
  <c r="F136" i="1"/>
  <c r="F339" i="1"/>
  <c r="F337" i="1"/>
  <c r="F335" i="1"/>
  <c r="F334" i="1"/>
  <c r="F332" i="1"/>
  <c r="F330" i="1"/>
  <c r="F329" i="1"/>
  <c r="F326" i="1"/>
  <c r="F322" i="1"/>
  <c r="F321" i="1"/>
  <c r="F320" i="1"/>
  <c r="G320" i="1" s="1"/>
  <c r="F319" i="1"/>
  <c r="G319" i="1" s="1"/>
  <c r="F317" i="1"/>
  <c r="G317" i="1" s="1"/>
  <c r="F316" i="1"/>
  <c r="G316" i="1" s="1"/>
  <c r="F313" i="1"/>
  <c r="F311" i="1"/>
  <c r="F310" i="1"/>
  <c r="F309" i="1"/>
  <c r="F308" i="1"/>
  <c r="G308" i="1" s="1"/>
  <c r="F307" i="1"/>
  <c r="F306" i="1"/>
  <c r="F305" i="1"/>
  <c r="G305" i="1" s="1"/>
  <c r="F303" i="1"/>
  <c r="G303" i="1" s="1"/>
  <c r="F300" i="1"/>
  <c r="F298" i="1"/>
  <c r="F297" i="1"/>
  <c r="F296" i="1"/>
  <c r="F295" i="1"/>
  <c r="F288" i="1"/>
  <c r="F287" i="1"/>
  <c r="G287" i="1" s="1"/>
  <c r="F286" i="1"/>
  <c r="F285" i="1"/>
  <c r="F284" i="1"/>
  <c r="F283" i="1"/>
  <c r="F282" i="1"/>
  <c r="F281" i="1"/>
  <c r="F280" i="1"/>
  <c r="F279" i="1"/>
  <c r="F278" i="1"/>
  <c r="F277" i="1"/>
  <c r="F274" i="1"/>
  <c r="F276" i="1"/>
  <c r="F275" i="1"/>
  <c r="F270" i="1"/>
  <c r="G270" i="1" s="1"/>
  <c r="F269" i="1"/>
  <c r="F268" i="1"/>
  <c r="F267" i="1"/>
  <c r="F266" i="1"/>
  <c r="F265" i="1"/>
  <c r="G265" i="1" s="1"/>
  <c r="F264" i="1"/>
  <c r="F263" i="1"/>
  <c r="F255" i="1"/>
  <c r="F254" i="1"/>
  <c r="F253" i="1"/>
  <c r="F252" i="1"/>
  <c r="F251" i="1"/>
  <c r="G251" i="1" s="1"/>
  <c r="F250" i="1"/>
  <c r="F249" i="1"/>
  <c r="F248" i="1"/>
  <c r="F246" i="1"/>
  <c r="F245" i="1"/>
  <c r="F244" i="1"/>
  <c r="F243" i="1"/>
  <c r="F242" i="1"/>
  <c r="F241" i="1"/>
  <c r="F240" i="1"/>
  <c r="F239" i="1"/>
  <c r="F238" i="1"/>
  <c r="G238" i="1" s="1"/>
  <c r="F236" i="1"/>
  <c r="F235" i="1"/>
  <c r="F234" i="1"/>
  <c r="F233" i="1"/>
  <c r="F232" i="1"/>
  <c r="F184" i="1"/>
  <c r="F227" i="1"/>
  <c r="F221" i="1"/>
  <c r="F220" i="1"/>
  <c r="F219" i="1"/>
  <c r="F218" i="1"/>
  <c r="F217" i="1"/>
  <c r="F216" i="1"/>
  <c r="F215" i="1"/>
  <c r="F214" i="1"/>
  <c r="F213" i="1"/>
  <c r="F199" i="1"/>
  <c r="F198" i="1"/>
  <c r="G198" i="1" s="1"/>
  <c r="F197" i="1"/>
  <c r="G197" i="1" s="1"/>
  <c r="F196" i="1"/>
  <c r="F195" i="1"/>
  <c r="F194" i="1"/>
  <c r="F193" i="1"/>
  <c r="F191" i="1"/>
  <c r="F188" i="1"/>
  <c r="F187" i="1"/>
  <c r="F176" i="1"/>
  <c r="F168" i="1"/>
  <c r="F167" i="1"/>
  <c r="F165" i="1"/>
  <c r="G165" i="1" s="1"/>
  <c r="F166" i="1"/>
  <c r="F179" i="1"/>
  <c r="F230" i="1"/>
  <c r="F177" i="1"/>
  <c r="F164" i="1"/>
  <c r="F185" i="1"/>
  <c r="F183" i="1"/>
  <c r="F178" i="1"/>
  <c r="F157" i="1"/>
  <c r="G157" i="1" s="1"/>
  <c r="F192" i="1"/>
  <c r="F154" i="1"/>
  <c r="F152" i="1"/>
  <c r="G152" i="1" s="1"/>
  <c r="F151" i="1"/>
  <c r="F150" i="1"/>
  <c r="F149" i="1"/>
  <c r="F148" i="1"/>
  <c r="F147" i="1"/>
  <c r="F145" i="1"/>
  <c r="F139" i="1"/>
  <c r="G139" i="1" s="1"/>
  <c r="F138" i="1"/>
  <c r="F135" i="1"/>
  <c r="F131" i="1"/>
  <c r="F130" i="1"/>
  <c r="G130" i="1" s="1"/>
  <c r="F155" i="1"/>
  <c r="G155" i="1" s="1"/>
  <c r="F126" i="1"/>
  <c r="F114" i="1"/>
  <c r="G114" i="1" s="1"/>
  <c r="F121" i="1"/>
  <c r="F119" i="1"/>
  <c r="G119" i="1" s="1"/>
  <c r="F83" i="1"/>
  <c r="F118" i="1"/>
  <c r="F328" i="1"/>
  <c r="F117" i="1"/>
  <c r="F116" i="1"/>
  <c r="F115" i="1"/>
  <c r="F113" i="1"/>
  <c r="F111" i="1"/>
  <c r="F109" i="1"/>
  <c r="F108" i="1"/>
  <c r="F105" i="1"/>
  <c r="F104" i="1"/>
  <c r="F102" i="1"/>
  <c r="F100" i="1"/>
  <c r="F99" i="1"/>
  <c r="F98" i="1"/>
  <c r="F97" i="1"/>
  <c r="F64" i="1"/>
  <c r="F95" i="1"/>
  <c r="F142" i="1"/>
  <c r="F91" i="1"/>
  <c r="F88" i="1"/>
  <c r="F87" i="1"/>
  <c r="G87" i="1" s="1"/>
  <c r="F86" i="1"/>
  <c r="F82" i="1"/>
  <c r="F66" i="1"/>
  <c r="G66" i="1" s="1"/>
  <c r="F79" i="1"/>
  <c r="F78" i="1"/>
  <c r="F76" i="1"/>
  <c r="F75" i="1"/>
  <c r="F74" i="1"/>
  <c r="G74" i="1" s="1"/>
  <c r="F69" i="1"/>
  <c r="F68" i="1"/>
  <c r="F67" i="1"/>
  <c r="F132" i="1"/>
  <c r="F63" i="1"/>
  <c r="F62" i="1"/>
  <c r="F39" i="1"/>
  <c r="F55" i="1"/>
  <c r="G55" i="1" s="1"/>
  <c r="F54" i="1"/>
  <c r="F52" i="1"/>
  <c r="F51" i="1"/>
  <c r="F49" i="1"/>
  <c r="F48" i="1"/>
  <c r="F46" i="1"/>
  <c r="F45" i="1"/>
  <c r="G45" i="1" s="1"/>
  <c r="F44" i="1"/>
  <c r="F42" i="1"/>
  <c r="F137" i="1"/>
  <c r="F35" i="1"/>
  <c r="F34" i="1"/>
  <c r="F103" i="1"/>
  <c r="G103" i="1" s="1"/>
  <c r="F31" i="1"/>
  <c r="F33" i="1" s="1"/>
  <c r="F336" i="1"/>
  <c r="F331" i="1"/>
  <c r="F314" i="1"/>
  <c r="G314" i="1" s="1"/>
  <c r="F302" i="1"/>
  <c r="F301" i="1"/>
  <c r="F294" i="1"/>
  <c r="F293" i="1"/>
  <c r="F292" i="1"/>
  <c r="F291" i="1"/>
  <c r="F290" i="1"/>
  <c r="F289" i="1"/>
  <c r="G289" i="1" s="1"/>
  <c r="F262" i="1"/>
  <c r="F261" i="1"/>
  <c r="F260" i="1"/>
  <c r="G260" i="1" s="1"/>
  <c r="F259" i="1"/>
  <c r="F258" i="1"/>
  <c r="F257" i="1"/>
  <c r="F256" i="1"/>
  <c r="F237" i="1"/>
  <c r="F212" i="1"/>
  <c r="F211" i="1"/>
  <c r="F210" i="1"/>
  <c r="G210" i="1" s="1"/>
  <c r="F209" i="1"/>
  <c r="F208" i="1"/>
  <c r="F207" i="1"/>
  <c r="F206" i="1"/>
  <c r="F205" i="1"/>
  <c r="F204" i="1"/>
  <c r="F203" i="1"/>
  <c r="F202" i="1"/>
  <c r="F201" i="1"/>
  <c r="F200" i="1"/>
  <c r="F175" i="1"/>
  <c r="F174" i="1"/>
  <c r="F73" i="1"/>
  <c r="F173" i="1"/>
  <c r="F172" i="1"/>
  <c r="F171" i="1"/>
  <c r="F170" i="1"/>
  <c r="F169" i="1"/>
  <c r="F128" i="1"/>
  <c r="F140" i="1"/>
  <c r="F110" i="1"/>
  <c r="F106" i="1"/>
  <c r="G106" i="1" s="1"/>
  <c r="F101" i="1"/>
  <c r="F72" i="1"/>
  <c r="G72" i="1" s="1"/>
  <c r="F71" i="1"/>
  <c r="G71" i="1" s="1"/>
  <c r="F70" i="1"/>
  <c r="F28" i="1"/>
  <c r="G28" i="1" s="1"/>
  <c r="G29" i="1" s="1"/>
  <c r="G37" i="1"/>
  <c r="G38" i="1" s="1"/>
  <c r="F25" i="1"/>
  <c r="F23" i="1"/>
  <c r="F22" i="1"/>
  <c r="F21" i="1"/>
  <c r="H158" i="1"/>
  <c r="G94" i="1"/>
  <c r="G3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20" i="1"/>
  <c r="H24" i="1"/>
  <c r="A22" i="1"/>
  <c r="A23" i="1" s="1"/>
  <c r="A25" i="1" s="1"/>
  <c r="A26" i="1" s="1"/>
  <c r="A28" i="1" s="1"/>
  <c r="A30" i="1" s="1"/>
  <c r="A31" i="1" s="1"/>
  <c r="H48" i="1"/>
  <c r="H50" i="1" s="1"/>
  <c r="H112" i="1"/>
  <c r="I112" i="1"/>
  <c r="H124" i="1"/>
  <c r="I124" i="1"/>
  <c r="G59" i="1"/>
  <c r="H323" i="1"/>
  <c r="H340" i="1" s="1"/>
  <c r="G222" i="1"/>
  <c r="G92" i="1"/>
  <c r="G338" i="1"/>
  <c r="G273" i="1"/>
  <c r="G271" i="1"/>
  <c r="G160" i="1"/>
  <c r="G161" i="1" s="1"/>
  <c r="G138" i="1" l="1"/>
  <c r="G203" i="1"/>
  <c r="H159" i="1"/>
  <c r="H85" i="1"/>
  <c r="H341" i="1"/>
  <c r="F144" i="1"/>
  <c r="G82" i="1"/>
  <c r="F41" i="1"/>
  <c r="G286" i="1"/>
  <c r="A32" i="1"/>
  <c r="A34" i="1" s="1"/>
  <c r="A35" i="1" s="1"/>
  <c r="A37" i="1" s="1"/>
  <c r="G96" i="1"/>
  <c r="G201" i="1"/>
  <c r="G257" i="1"/>
  <c r="G217" i="1"/>
  <c r="G205" i="1"/>
  <c r="G170" i="1"/>
  <c r="G56" i="1"/>
  <c r="G128" i="1"/>
  <c r="G307" i="1"/>
  <c r="G252" i="1"/>
  <c r="G178" i="1"/>
  <c r="G148" i="1"/>
  <c r="F27" i="1"/>
  <c r="G115" i="1"/>
  <c r="G290" i="1"/>
  <c r="G75" i="1"/>
  <c r="I134" i="1"/>
  <c r="G156" i="1"/>
  <c r="G49" i="1"/>
  <c r="G46" i="1"/>
  <c r="G221" i="1"/>
  <c r="G52" i="1"/>
  <c r="G211" i="1"/>
  <c r="G209" i="1"/>
  <c r="G23" i="1"/>
  <c r="G293" i="1"/>
  <c r="G259" i="1"/>
  <c r="G176" i="1"/>
  <c r="F153" i="1"/>
  <c r="G326" i="1"/>
  <c r="G233" i="1"/>
  <c r="G237" i="1"/>
  <c r="G192" i="1"/>
  <c r="G123" i="1"/>
  <c r="G284" i="1"/>
  <c r="G278" i="1"/>
  <c r="G274" i="1"/>
  <c r="G239" i="1"/>
  <c r="G64" i="1"/>
  <c r="G150" i="1"/>
  <c r="G118" i="1"/>
  <c r="G61" i="1"/>
  <c r="G244" i="1"/>
  <c r="G309" i="1"/>
  <c r="G300" i="1"/>
  <c r="G213" i="1"/>
  <c r="G34" i="1"/>
  <c r="G321" i="1"/>
  <c r="G301" i="1"/>
  <c r="G194" i="1"/>
  <c r="G311" i="1"/>
  <c r="G242" i="1"/>
  <c r="G191" i="1"/>
  <c r="G335" i="1"/>
  <c r="G246" i="1"/>
  <c r="G188" i="1"/>
  <c r="G330" i="1"/>
  <c r="G167" i="1"/>
  <c r="G122" i="1"/>
  <c r="G250" i="1"/>
  <c r="F129" i="1"/>
  <c r="G282" i="1"/>
  <c r="G58" i="1"/>
  <c r="G60" i="1" s="1"/>
  <c r="G288" i="1"/>
  <c r="G280" i="1"/>
  <c r="G275" i="1"/>
  <c r="G269" i="1"/>
  <c r="G267" i="1"/>
  <c r="G296" i="1"/>
  <c r="G26" i="1"/>
  <c r="G248" i="1"/>
  <c r="G21" i="1"/>
  <c r="G172" i="1"/>
  <c r="G73" i="1"/>
  <c r="G175" i="1"/>
  <c r="G207" i="1"/>
  <c r="G261" i="1"/>
  <c r="G291" i="1"/>
  <c r="G91" i="1"/>
  <c r="G95" i="1"/>
  <c r="G97" i="1"/>
  <c r="G154" i="1"/>
  <c r="G184" i="1"/>
  <c r="G235" i="1"/>
  <c r="G297" i="1"/>
  <c r="G333" i="1"/>
  <c r="F24" i="1"/>
  <c r="G200" i="1"/>
  <c r="G202" i="1"/>
  <c r="G204" i="1"/>
  <c r="G54" i="1"/>
  <c r="G39" i="1"/>
  <c r="G41" i="1" s="1"/>
  <c r="G67" i="1"/>
  <c r="G69" i="1"/>
  <c r="G86" i="1"/>
  <c r="G98" i="1"/>
  <c r="G111" i="1"/>
  <c r="G295" i="1"/>
  <c r="G337" i="1"/>
  <c r="G127" i="1"/>
  <c r="G299" i="1"/>
  <c r="G324" i="1"/>
  <c r="G104" i="1"/>
  <c r="G208" i="1"/>
  <c r="G179" i="1"/>
  <c r="G177" i="1"/>
  <c r="G135" i="1"/>
  <c r="G126" i="1"/>
  <c r="G117" i="1"/>
  <c r="G108" i="1"/>
  <c r="G100" i="1"/>
  <c r="G262" i="1"/>
  <c r="G120" i="1"/>
  <c r="G88" i="1"/>
  <c r="G78" i="1"/>
  <c r="G101" i="1"/>
  <c r="G63" i="1"/>
  <c r="G185" i="1"/>
  <c r="F186" i="1"/>
  <c r="F50" i="1"/>
  <c r="G22" i="1"/>
  <c r="G25" i="1"/>
  <c r="F29" i="1"/>
  <c r="G90" i="1"/>
  <c r="G169" i="1"/>
  <c r="G171" i="1"/>
  <c r="G173" i="1"/>
  <c r="G174" i="1"/>
  <c r="G206" i="1"/>
  <c r="G212" i="1"/>
  <c r="G256" i="1"/>
  <c r="G258" i="1"/>
  <c r="G294" i="1"/>
  <c r="G302" i="1"/>
  <c r="G331" i="1"/>
  <c r="F36" i="1"/>
  <c r="F77" i="1"/>
  <c r="G142" i="1"/>
  <c r="G105" i="1"/>
  <c r="G113" i="1"/>
  <c r="G83" i="1"/>
  <c r="F84" i="1"/>
  <c r="G131" i="1"/>
  <c r="G216" i="1"/>
  <c r="G218" i="1"/>
  <c r="G220" i="1"/>
  <c r="G234" i="1"/>
  <c r="G255" i="1"/>
  <c r="G283" i="1"/>
  <c r="G285" i="1"/>
  <c r="G334" i="1"/>
  <c r="G339" i="1"/>
  <c r="G136" i="1"/>
  <c r="G125" i="1"/>
  <c r="H134" i="1"/>
  <c r="G70" i="1"/>
  <c r="G140" i="1"/>
  <c r="G48" i="1"/>
  <c r="G51" i="1"/>
  <c r="F53" i="1"/>
  <c r="G62" i="1"/>
  <c r="F65" i="1"/>
  <c r="G76" i="1"/>
  <c r="F80" i="1"/>
  <c r="G99" i="1"/>
  <c r="G102" i="1"/>
  <c r="G116" i="1"/>
  <c r="G121" i="1"/>
  <c r="G147" i="1"/>
  <c r="G149" i="1"/>
  <c r="G151" i="1"/>
  <c r="G166" i="1"/>
  <c r="G168" i="1"/>
  <c r="F190" i="1"/>
  <c r="G199" i="1"/>
  <c r="G214" i="1"/>
  <c r="G227" i="1"/>
  <c r="G232" i="1"/>
  <c r="G241" i="1"/>
  <c r="G243" i="1"/>
  <c r="G245" i="1"/>
  <c r="G249" i="1"/>
  <c r="G266" i="1"/>
  <c r="G268" i="1"/>
  <c r="G276" i="1"/>
  <c r="G277" i="1"/>
  <c r="G313" i="1"/>
  <c r="G329" i="1"/>
  <c r="G107" i="1"/>
  <c r="G187" i="1"/>
  <c r="G109" i="1"/>
  <c r="F158" i="1"/>
  <c r="F47" i="1"/>
  <c r="F112" i="1"/>
  <c r="G310" i="1"/>
  <c r="G298" i="1"/>
  <c r="G264" i="1"/>
  <c r="G253" i="1"/>
  <c r="F323" i="1"/>
  <c r="F133" i="1"/>
  <c r="G328" i="1"/>
  <c r="F124" i="1"/>
  <c r="G42" i="1"/>
  <c r="G43" i="1" s="1"/>
  <c r="F43" i="1"/>
  <c r="G35" i="1"/>
  <c r="G336" i="1"/>
  <c r="G230" i="1"/>
  <c r="G164" i="1"/>
  <c r="G68" i="1"/>
  <c r="G306" i="1"/>
  <c r="G132" i="1"/>
  <c r="F57" i="1"/>
  <c r="F38" i="1"/>
  <c r="G281" i="1"/>
  <c r="G110" i="1"/>
  <c r="G279" i="1"/>
  <c r="G183" i="1"/>
  <c r="G322" i="1"/>
  <c r="G79" i="1"/>
  <c r="G240" i="1"/>
  <c r="F93" i="1"/>
  <c r="G89" i="1"/>
  <c r="G146" i="1"/>
  <c r="G325" i="1"/>
  <c r="F182" i="1"/>
  <c r="F340" i="1"/>
  <c r="G81" i="1"/>
  <c r="I20" i="1"/>
  <c r="I85" i="1" s="1"/>
  <c r="G292" i="1"/>
  <c r="G31" i="1"/>
  <c r="G33" i="1" s="1"/>
  <c r="G137" i="1"/>
  <c r="G44" i="1"/>
  <c r="G145" i="1"/>
  <c r="F226" i="1"/>
  <c r="G196" i="1"/>
  <c r="G215" i="1"/>
  <c r="G219" i="1"/>
  <c r="G236" i="1"/>
  <c r="G254" i="1"/>
  <c r="G263" i="1"/>
  <c r="G189" i="1"/>
  <c r="G193" i="1"/>
  <c r="G195" i="1"/>
  <c r="G332" i="1"/>
  <c r="G27" i="1" l="1"/>
  <c r="G158" i="1"/>
  <c r="F85" i="1"/>
  <c r="F341" i="1"/>
  <c r="G144" i="1"/>
  <c r="G47" i="1"/>
  <c r="G50" i="1"/>
  <c r="F159" i="1"/>
  <c r="G57" i="1"/>
  <c r="G133" i="1"/>
  <c r="G153" i="1"/>
  <c r="I342" i="1"/>
  <c r="F134" i="1"/>
  <c r="G80" i="1"/>
  <c r="G65" i="1"/>
  <c r="G53" i="1"/>
  <c r="G129" i="1"/>
  <c r="G77" i="1"/>
  <c r="G190" i="1"/>
  <c r="G36" i="1"/>
  <c r="G186" i="1"/>
  <c r="G112" i="1"/>
  <c r="G84" i="1"/>
  <c r="G93" i="1"/>
  <c r="G24" i="1"/>
  <c r="G182" i="1"/>
  <c r="G323" i="1"/>
  <c r="G226" i="1"/>
  <c r="G124" i="1"/>
  <c r="G340" i="1"/>
  <c r="G341" i="1" l="1"/>
  <c r="G85" i="1"/>
  <c r="G159" i="1"/>
  <c r="G134" i="1"/>
  <c r="A39" i="1" l="1"/>
  <c r="A40" i="1" s="1"/>
  <c r="A42" i="1" s="1"/>
  <c r="H342" i="1" l="1"/>
  <c r="A44" i="1" l="1"/>
  <c r="A45" i="1" s="1"/>
  <c r="A46" i="1" s="1"/>
  <c r="A48" i="1" s="1"/>
  <c r="A49" i="1" s="1"/>
  <c r="A51" i="1" s="1"/>
  <c r="A52" i="1" s="1"/>
  <c r="A54" i="1" s="1"/>
  <c r="A55" i="1" s="1"/>
  <c r="A56" i="1" s="1"/>
  <c r="A58" i="1" s="1"/>
  <c r="A59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1" i="1" s="1"/>
  <c r="A82" i="1" s="1"/>
  <c r="A83" i="1" s="1"/>
  <c r="A86" i="1" s="1"/>
  <c r="A87" i="1" s="1"/>
  <c r="A88" i="1" s="1"/>
  <c r="A89" i="1" s="1"/>
  <c r="A90" i="1" s="1"/>
  <c r="A91" i="1" s="1"/>
  <c r="A92" i="1" s="1"/>
  <c r="F342" i="1"/>
  <c r="G342" i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30" i="1" s="1"/>
  <c r="A131" i="1" s="1"/>
  <c r="A132" i="1" s="1"/>
  <c r="A135" i="1" s="1"/>
  <c r="A136" i="1" s="1"/>
  <c r="A137" i="1" s="1"/>
  <c r="A138" i="1" s="1"/>
  <c r="A139" i="1" s="1"/>
  <c r="A140" i="1" s="1"/>
  <c r="A141" i="1" s="1"/>
  <c r="A142" i="1" s="1"/>
  <c r="A143" i="1" s="1"/>
  <c r="A145" i="1" s="1"/>
  <c r="A146" i="1" l="1"/>
  <c r="A147" i="1" s="1"/>
  <c r="A148" i="1" s="1"/>
  <c r="A149" i="1" s="1"/>
  <c r="A150" i="1" s="1"/>
  <c r="A151" i="1" s="1"/>
  <c r="A152" i="1" s="1"/>
  <c r="A154" i="1" s="1"/>
  <c r="A155" i="1" s="1"/>
  <c r="A156" i="1" s="1"/>
  <c r="A157" i="1" s="1"/>
  <c r="A160" i="1" s="1"/>
  <c r="A162" i="1" s="1"/>
  <c r="A163" i="1" s="1"/>
  <c r="A164" i="1" l="1"/>
  <c r="A165" i="1" s="1"/>
  <c r="A166" i="1" s="1"/>
  <c r="A167" i="1" s="1"/>
  <c r="A168" i="1" s="1"/>
  <c r="A169" i="1" s="1"/>
  <c r="A170" i="1" s="1"/>
  <c r="A171" i="1" s="1"/>
  <c r="A172" i="1" l="1"/>
  <c r="A173" i="1" s="1"/>
  <c r="A174" i="1" s="1"/>
  <c r="A175" i="1" s="1"/>
  <c r="A176" i="1" s="1"/>
  <c r="A177" i="1" s="1"/>
  <c r="A178" i="1" s="1"/>
  <c r="A179" i="1" s="1"/>
  <c r="A180" i="1" s="1"/>
  <c r="A181" i="1" s="1"/>
  <c r="A183" i="1" s="1"/>
  <c r="A184" i="1" s="1"/>
  <c r="A185" i="1" l="1"/>
  <c r="A187" i="1" s="1"/>
  <c r="A188" i="1" s="1"/>
  <c r="A189" i="1" s="1"/>
  <c r="A191" i="1" s="1"/>
  <c r="A192" i="1" l="1"/>
  <c r="A193" i="1" s="1"/>
  <c r="A194" i="1" s="1"/>
  <c r="A195" i="1" l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7" i="1" s="1"/>
  <c r="A228" i="1" s="1"/>
  <c r="A229" i="1" s="1"/>
  <c r="A230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5" i="1" s="1"/>
  <c r="A306" i="1" s="1"/>
  <c r="A307" i="1" s="1"/>
  <c r="A308" i="1" s="1"/>
  <c r="A309" i="1" s="1"/>
  <c r="A310" i="1" s="1"/>
  <c r="A311" i="1" s="1"/>
  <c r="A313" i="1" s="1"/>
  <c r="A314" i="1" s="1"/>
  <c r="A316" i="1" s="1"/>
  <c r="A317" i="1" s="1"/>
  <c r="A319" i="1" s="1"/>
  <c r="A320" i="1" s="1"/>
  <c r="A321" i="1" s="1"/>
  <c r="A322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</calcChain>
</file>

<file path=xl/sharedStrings.xml><?xml version="1.0" encoding="utf-8"?>
<sst xmlns="http://schemas.openxmlformats.org/spreadsheetml/2006/main" count="1229" uniqueCount="275">
  <si>
    <t>Cargo o Puesto</t>
  </si>
  <si>
    <t>Departamento</t>
  </si>
  <si>
    <t>Sistema de Remuneración</t>
  </si>
  <si>
    <t>Línea de Trabajo</t>
  </si>
  <si>
    <t>Salarios</t>
  </si>
  <si>
    <t>Dietas</t>
  </si>
  <si>
    <t>Mensual</t>
  </si>
  <si>
    <t>Anual</t>
  </si>
  <si>
    <t>Gastos de representación en el exterior</t>
  </si>
  <si>
    <t>1er.Regidor Propietario</t>
  </si>
  <si>
    <t>Concejo Municipal</t>
  </si>
  <si>
    <t>Elección Popular</t>
  </si>
  <si>
    <t>0101</t>
  </si>
  <si>
    <t>2do.Regidor Propietario</t>
  </si>
  <si>
    <t>3er. Regidor Propietario</t>
  </si>
  <si>
    <t>4o. Regidor Propietario</t>
  </si>
  <si>
    <t>5o. Regidor Propietario</t>
  </si>
  <si>
    <t>6o. Regidor Propietario</t>
  </si>
  <si>
    <t>7o.Regidor Propietario</t>
  </si>
  <si>
    <t>8o. Regidor Propietario</t>
  </si>
  <si>
    <t>1er. Regidor Suplente</t>
  </si>
  <si>
    <t>2o. Regidor Suplente</t>
  </si>
  <si>
    <t>3er. Regidor Suplente</t>
  </si>
  <si>
    <t>4o. Regidor Suplente</t>
  </si>
  <si>
    <t>0202</t>
  </si>
  <si>
    <t>Sindicatura</t>
  </si>
  <si>
    <t>Secretaria</t>
  </si>
  <si>
    <t>Auditor Interno</t>
  </si>
  <si>
    <t xml:space="preserve">Asesor Jurídico </t>
  </si>
  <si>
    <t>Ordenanza I</t>
  </si>
  <si>
    <t>Ordenanza II</t>
  </si>
  <si>
    <t>Ordenanza III</t>
  </si>
  <si>
    <t>Unidad Ambiental</t>
  </si>
  <si>
    <t>0201</t>
  </si>
  <si>
    <t>Jefe de UACI</t>
  </si>
  <si>
    <t>U.A.C.I</t>
  </si>
  <si>
    <t>0102</t>
  </si>
  <si>
    <t>Gestor de Compras</t>
  </si>
  <si>
    <t>Jefe de UATM</t>
  </si>
  <si>
    <t>U.A.T.M.</t>
  </si>
  <si>
    <t>Inspector de Empresas</t>
  </si>
  <si>
    <t>Encargado de Secc. R.C.T.</t>
  </si>
  <si>
    <t>Inspector de Inmuebles I</t>
  </si>
  <si>
    <t>Colaborador de R.C.T.</t>
  </si>
  <si>
    <t>Colab. de Ctas. Corrientes I</t>
  </si>
  <si>
    <t>Colab. de Ctas. Corrientes II</t>
  </si>
  <si>
    <t>Colab. de Recuperación de Mora I</t>
  </si>
  <si>
    <t>Notificador I</t>
  </si>
  <si>
    <t>Notificador II</t>
  </si>
  <si>
    <t>Jefe de Tesorería</t>
  </si>
  <si>
    <t>Tesoreria</t>
  </si>
  <si>
    <t>Colaborador de Tesorería I</t>
  </si>
  <si>
    <t>Cajero</t>
  </si>
  <si>
    <t>Colaborador de Tesoreria I</t>
  </si>
  <si>
    <t>Jefe de Contabilidad</t>
  </si>
  <si>
    <t>Contabilidad</t>
  </si>
  <si>
    <t>Colaborador de Inventarios</t>
  </si>
  <si>
    <t>Jefe de Presupuesto</t>
  </si>
  <si>
    <t>Presupuesto</t>
  </si>
  <si>
    <t>Jefe  del REF y Ciudadano</t>
  </si>
  <si>
    <t>R.E.F y Ciudadano</t>
  </si>
  <si>
    <t>Colaborador del REF II</t>
  </si>
  <si>
    <t>Colaborador I</t>
  </si>
  <si>
    <t xml:space="preserve">Operador de Cargador </t>
  </si>
  <si>
    <t>Operador de Motoniveladora</t>
  </si>
  <si>
    <t>Auxiliar de Operador</t>
  </si>
  <si>
    <t>Operador de Tractor</t>
  </si>
  <si>
    <t>Operador de Minicargador</t>
  </si>
  <si>
    <t>Unidad Médica</t>
  </si>
  <si>
    <t>Promotor III</t>
  </si>
  <si>
    <t xml:space="preserve">Director </t>
  </si>
  <si>
    <t>C.A.M</t>
  </si>
  <si>
    <t>Sub Director</t>
  </si>
  <si>
    <t>Agente I</t>
  </si>
  <si>
    <t>Agente II</t>
  </si>
  <si>
    <t>Agente III</t>
  </si>
  <si>
    <t>Agente IV</t>
  </si>
  <si>
    <t>Jefe de Servicios Publicos</t>
  </si>
  <si>
    <t>Motorista de Vehículos I</t>
  </si>
  <si>
    <t>Motorista de Vehículos II</t>
  </si>
  <si>
    <t>Motorista de Vehiculos III</t>
  </si>
  <si>
    <t>Motorista de Desechos  I</t>
  </si>
  <si>
    <t>Motorista de Desechos II</t>
  </si>
  <si>
    <t>Peón de Aseo I</t>
  </si>
  <si>
    <t>Peón de Aseo II</t>
  </si>
  <si>
    <t>Peón de Aseo III</t>
  </si>
  <si>
    <t>Peón de Aseo  III</t>
  </si>
  <si>
    <t>Peón de Recolec.  Desech. I</t>
  </si>
  <si>
    <t>Peón de Recolec. Desech. II</t>
  </si>
  <si>
    <t>Peón de Recolec. Desech. III</t>
  </si>
  <si>
    <t>Peón de Saneamiento I</t>
  </si>
  <si>
    <t>Peón de Saneamiento II</t>
  </si>
  <si>
    <t>Jardinero</t>
  </si>
  <si>
    <t xml:space="preserve">Electricista I </t>
  </si>
  <si>
    <t>Colaborador de Electricista</t>
  </si>
  <si>
    <t>Peón de Mantenimiento I</t>
  </si>
  <si>
    <t>Pintor</t>
  </si>
  <si>
    <t>Cobrador I</t>
  </si>
  <si>
    <t>Cobrador II</t>
  </si>
  <si>
    <t>Peón de Saneamiento III</t>
  </si>
  <si>
    <t>Inspector de Abasto</t>
  </si>
  <si>
    <t>Proyección Social</t>
  </si>
  <si>
    <t>Colaborador del REF III</t>
  </si>
  <si>
    <t>Peón de Recolec. Desech. IV</t>
  </si>
  <si>
    <t>Agente V</t>
  </si>
  <si>
    <t>Peón de Aseo  IV</t>
  </si>
  <si>
    <t>Promotor IV</t>
  </si>
  <si>
    <t>9o. Regidor Propietario</t>
  </si>
  <si>
    <t>10o. Regidor Propietario</t>
  </si>
  <si>
    <t>TOTAL LINEA DE TRABAJO 0201</t>
  </si>
  <si>
    <t>TOTAL DE UNIDAD MEDICA</t>
  </si>
  <si>
    <t>TOTAL DE PRESUPUESTO</t>
  </si>
  <si>
    <t>TOTAL DE CONTABILIDAD</t>
  </si>
  <si>
    <t>TOTAL DE TESORERIA</t>
  </si>
  <si>
    <t>TOTAL DE UNIDAD AMBIENTAL</t>
  </si>
  <si>
    <t>TOTAL DE ASESORIA JURIDICA</t>
  </si>
  <si>
    <t>TOTAL DE AUDITORIA INTERNA</t>
  </si>
  <si>
    <t>TOTAL DE SINDICATURA</t>
  </si>
  <si>
    <t>TOTAL GENERAL</t>
  </si>
  <si>
    <t>Oficial de Información Pública</t>
  </si>
  <si>
    <t>Alcalde Municipal</t>
  </si>
  <si>
    <t>TOTAL DE PROYECCIÓN SOCIAL</t>
  </si>
  <si>
    <t>TOTAL DEL CONCEJO MPAL.</t>
  </si>
  <si>
    <t>TOTAL DE UACI</t>
  </si>
  <si>
    <t>TOTAL DE UATM</t>
  </si>
  <si>
    <t>TOTAL LINEA 0102</t>
  </si>
  <si>
    <t>TOTAL DEL CAM</t>
  </si>
  <si>
    <t>TOTAL DE SERVICIOS PUB. MUNICIPALES</t>
  </si>
  <si>
    <t>TOTAL DE COMUNICACIONES Y RELACIONES PUB.</t>
  </si>
  <si>
    <t>Motorista de Proyección</t>
  </si>
  <si>
    <t>Recepcionista</t>
  </si>
  <si>
    <t>Colab. de UACI</t>
  </si>
  <si>
    <t>Colaborador de Desarrollo Urbano</t>
  </si>
  <si>
    <t>Unidad de la Bolsa de Empleo</t>
  </si>
  <si>
    <t>TOTAL DE LA UNIDAD DE LA BOLSA DE EMPLEO</t>
  </si>
  <si>
    <t>TOTAL DE LINEA 0101</t>
  </si>
  <si>
    <t>TOTAL DE LINEA 0202</t>
  </si>
  <si>
    <t>Asistente de Presupuesto</t>
  </si>
  <si>
    <t>Enc. de Transporte</t>
  </si>
  <si>
    <t>Asistente de Tesoreria</t>
  </si>
  <si>
    <t>Asistente de UACI</t>
  </si>
  <si>
    <t>Unidad de Acceso a la Información Pública</t>
  </si>
  <si>
    <t>TOTAL DE LA UNIDAD DE ACCESO A LA INFORMACIÓN PÚBLICA</t>
  </si>
  <si>
    <t>Ordenanza de Tesorería</t>
  </si>
  <si>
    <t>Asistente del REF</t>
  </si>
  <si>
    <t>Colaborador del REF I</t>
  </si>
  <si>
    <t>Colab. de Recuperación de Mora II</t>
  </si>
  <si>
    <t>Mercados y Terminal</t>
  </si>
  <si>
    <t>Colector de Aduana</t>
  </si>
  <si>
    <t>Jefe de Unidad Medica</t>
  </si>
  <si>
    <t>Colaborador de Tesoreria II</t>
  </si>
  <si>
    <t>Asistente de Jurídico</t>
  </si>
  <si>
    <t>Enc. de Recuperación de Mora</t>
  </si>
  <si>
    <t>Asesoría Juridica</t>
  </si>
  <si>
    <t>Auditoría Interna</t>
  </si>
  <si>
    <t>TRANSPORTE</t>
  </si>
  <si>
    <t>ASEO</t>
  </si>
  <si>
    <t>PARQUES Y ESPACIOS PUBLICOS</t>
  </si>
  <si>
    <t>ALUMBRADO PUBLICO</t>
  </si>
  <si>
    <t>CEMENTERIO</t>
  </si>
  <si>
    <t>MANTENIMIENTO GENERAL</t>
  </si>
  <si>
    <t>TOTAL DE MERCADOS Y TERMINAL</t>
  </si>
  <si>
    <t>Asistente del Despacho</t>
  </si>
  <si>
    <t>Secretaria de Serv. Públicos</t>
  </si>
  <si>
    <t>Nombramiento</t>
  </si>
  <si>
    <t>Unidad de Atención al Cliente</t>
  </si>
  <si>
    <t>Delegado Contravencional</t>
  </si>
  <si>
    <t xml:space="preserve">Colaborador </t>
  </si>
  <si>
    <t>Secretaría Mpal.</t>
  </si>
  <si>
    <t>Despacho Mpal</t>
  </si>
  <si>
    <t xml:space="preserve">Asistente </t>
  </si>
  <si>
    <t>Coord. de Unidad de  Gestion y Cooperación</t>
  </si>
  <si>
    <t>Unidad de  Gestion y Cooperación</t>
  </si>
  <si>
    <t>TOTAL DE UNIDAD DE GESTION Y COOPERACION</t>
  </si>
  <si>
    <t>TOTAL DE UNIDAD DE ATENCION AL CLIENTE</t>
  </si>
  <si>
    <t>TOTAL DEL DESPACHO MPAL.</t>
  </si>
  <si>
    <t>TOTAL DE SECRETARIA MPAL.</t>
  </si>
  <si>
    <t>Peón de Aseo IV</t>
  </si>
  <si>
    <t>No.</t>
  </si>
  <si>
    <t>Promotor I</t>
  </si>
  <si>
    <t>Encargada de la Unidad de la Mujer, Genero, Niñez y Adolescencia</t>
  </si>
  <si>
    <t>Unidad de la Mujer, Genero, Niñez y Adolescencia</t>
  </si>
  <si>
    <t>TOTAL DE LA UNIDAD DE LA MUJER, GENERO, NIÑEZ Y ADOLESCENCIA</t>
  </si>
  <si>
    <t>Peón de Mantenimiento II</t>
  </si>
  <si>
    <t>Encargado de Mantenimiento Gral.</t>
  </si>
  <si>
    <t>Peón de Aseo del parque infantil</t>
  </si>
  <si>
    <t>Peón de Aseo del Miniestadio</t>
  </si>
  <si>
    <t>Peon de Aseo del parque metalío</t>
  </si>
  <si>
    <t>Peón de Aseo del parque botanico</t>
  </si>
  <si>
    <t>Motorista del Despacho</t>
  </si>
  <si>
    <t>Colaborador</t>
  </si>
  <si>
    <t>Asistente</t>
  </si>
  <si>
    <t>TOTAL DEL REF Y CIUDADANO</t>
  </si>
  <si>
    <t xml:space="preserve">Enc. De Recolecc.  Disp. Desech. </t>
  </si>
  <si>
    <t xml:space="preserve">Promotor en Salud </t>
  </si>
  <si>
    <t>Colab. de Ctas. Corrientes III</t>
  </si>
  <si>
    <t>Enc. de Promocion en Salud</t>
  </si>
  <si>
    <t>Jefe de Com. y Rel. Pùblicas</t>
  </si>
  <si>
    <t>Peón de Saneamiento IV</t>
  </si>
  <si>
    <t>Cobrador III</t>
  </si>
  <si>
    <t>Enc. de Parques y Esp. Pub.</t>
  </si>
  <si>
    <t>Admor. de Mercados y Terminal</t>
  </si>
  <si>
    <t>Coord. del minipolideportivo</t>
  </si>
  <si>
    <t>Inspector de Unidad Ambiental</t>
  </si>
  <si>
    <t>Colaborador II</t>
  </si>
  <si>
    <t>Encargado de Mtto. Y Ornato</t>
  </si>
  <si>
    <t>Enc.de Centros de Alcances</t>
  </si>
  <si>
    <t>Encargado de Becas</t>
  </si>
  <si>
    <t xml:space="preserve">Secretaria </t>
  </si>
  <si>
    <t>Síndica Municipal</t>
  </si>
  <si>
    <t>Custodio de Cementerio</t>
  </si>
  <si>
    <t>Comunic. y Relac.Publicas</t>
  </si>
  <si>
    <t>Serv.Public. Mpales.</t>
  </si>
  <si>
    <t>Encargado de Archivo Institucional</t>
  </si>
  <si>
    <t>Archivo Institucional</t>
  </si>
  <si>
    <t>TOTAL DE UNIDAD DE PROMOCION EN SALUD</t>
  </si>
  <si>
    <t>Colab. de Recuperación de Mora III</t>
  </si>
  <si>
    <t>Sub Jefe de Servicios Publicos</t>
  </si>
  <si>
    <t>PROYECCIÓN DE REMUNERACIONES AÑO 2020</t>
  </si>
  <si>
    <t>Colab. de Ctas. Corrientes IV</t>
  </si>
  <si>
    <t>Secretaria del CMPV</t>
  </si>
  <si>
    <t>CMPV</t>
  </si>
  <si>
    <t>Coord. Del CMPV</t>
  </si>
  <si>
    <t>Secretario Municipal</t>
  </si>
  <si>
    <t>Enc. de Unidad Ambiental</t>
  </si>
  <si>
    <t>Encargado de Proveeduria</t>
  </si>
  <si>
    <t>Colaborador de Proveeduria</t>
  </si>
  <si>
    <t>Asistente de Contabilidad</t>
  </si>
  <si>
    <t>Colaborador de Contabilidad</t>
  </si>
  <si>
    <t>Promotor II</t>
  </si>
  <si>
    <t>Promotor V</t>
  </si>
  <si>
    <t>Colaborador de Tesoreria III</t>
  </si>
  <si>
    <t>TOTAL DEL CMPV</t>
  </si>
  <si>
    <t>Peón de Recolec. Desech. V</t>
  </si>
  <si>
    <t>Sub jefe de Admòn. De Mercados y Term.</t>
  </si>
  <si>
    <t>Unidad de Gestion del Talento Humano</t>
  </si>
  <si>
    <t>TOTAL DE UNIDAD DE GESTION DEL TALENTO HUMANO</t>
  </si>
  <si>
    <t>Enc. Sistemas del REF</t>
  </si>
  <si>
    <t>Encargado de Unidad de Tecnologias de la Información y Comunicación</t>
  </si>
  <si>
    <t>TOTAL DE UNIDAD DE TECNOLOGIAS DE LA INFORMACIÓN Y LA COMUNICACIÓN</t>
  </si>
  <si>
    <t>Unidad de Tecnologías de la Información y la Comunicación</t>
  </si>
  <si>
    <t>Coordinador de Proyección Social</t>
  </si>
  <si>
    <t>Unidad Municipal Contravencional y de Resolución Alterna de Conflictos</t>
  </si>
  <si>
    <t>TOTAL DE LA UNIDAD MPAL. CONTRAVENCIONAL Y DE RESOLUCION ALTERNA DE CONFLICTOS</t>
  </si>
  <si>
    <t>Agente VI</t>
  </si>
  <si>
    <t>Unidad de Promocion en Salud</t>
  </si>
  <si>
    <t>TOTAL DE LA UNIDAD DE TURISMO Y CULTURA</t>
  </si>
  <si>
    <t>Unidad de Turismo y Cultura</t>
  </si>
  <si>
    <t>Jefe de Desarrollo Urbano y Proyectos</t>
  </si>
  <si>
    <t xml:space="preserve"> Desarrollo Urbano y Proyectos</t>
  </si>
  <si>
    <t>TOTAL  DE DESARROLLO URBANO Y PROYECTOS</t>
  </si>
  <si>
    <t>Enc. de Des. Urbano</t>
  </si>
  <si>
    <t xml:space="preserve">Sub jefe </t>
  </si>
  <si>
    <t>Colaborador de la Mujer y Genero</t>
  </si>
  <si>
    <t>Promotor en Deportes</t>
  </si>
  <si>
    <t>Colaborador de la Niñez y Adolesc.</t>
  </si>
  <si>
    <t>Gerente Municipal</t>
  </si>
  <si>
    <t>Jefe de Gestion del Talento Humano</t>
  </si>
  <si>
    <t xml:space="preserve">Encargado(a) deTurismo </t>
  </si>
  <si>
    <t>Encargado(a) de Cultura</t>
  </si>
  <si>
    <t>Colab. de Especies Municipales</t>
  </si>
  <si>
    <t>Encargado de Aseo</t>
  </si>
  <si>
    <t>Enc. de Unid. de la Bolsa de Empleo</t>
  </si>
  <si>
    <t>Colaborador de Presupuesto</t>
  </si>
  <si>
    <t>Asistente de Desarr. Urb. y Proy.</t>
  </si>
  <si>
    <t>Secretaria de Proy. Social</t>
  </si>
  <si>
    <t>Asistente de Admòn. De Mercados y Term.</t>
  </si>
  <si>
    <t>Cobrador IV</t>
  </si>
  <si>
    <t>TOTAL DE GERENCIA MUNICIPAL</t>
  </si>
  <si>
    <t>TOTAL DE ARCHIVO INSTITUCIONAL</t>
  </si>
  <si>
    <t>Encargada de Fiscalización</t>
  </si>
  <si>
    <t>Encargada de Ctas. Corrientes</t>
  </si>
  <si>
    <t>Enc. de Gestión de Prevención de Riesgos Ocupacionales</t>
  </si>
  <si>
    <t xml:space="preserve">                       </t>
  </si>
  <si>
    <t xml:space="preserve"> ALCALDÍA MUNICIPAL DE ACAJUTLA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</si>
</sst>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_-;\-* #,##0_-;_-* &quot;-&quot;??_-;_-@_-"/>
    <numFmt numFmtId="166" formatCode="_([$€-2]* #,##0.00_);_([$€-2]* \(#,##0.00\);_([$€-2]* &quot;-&quot;??_)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indexed="10"/>
      <name val="Arial"/>
      <family val="2"/>
    </font>
    <font>
      <sz val="8"/>
      <color rgb="FFFF0000"/>
      <name val="Arial Narrow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0" fillId="7" borderId="1" applyNumberFormat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0" fillId="0" borderId="10" xfId="0" applyNumberFormat="1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6" fillId="0" borderId="0" xfId="0" applyFont="1"/>
    <xf numFmtId="165" fontId="24" fillId="0" borderId="10" xfId="67" applyNumberFormat="1" applyFont="1" applyBorder="1"/>
    <xf numFmtId="0" fontId="1" fillId="0" borderId="0" xfId="0" applyFont="1"/>
    <xf numFmtId="0" fontId="27" fillId="0" borderId="0" xfId="0" applyFont="1"/>
    <xf numFmtId="44" fontId="28" fillId="0" borderId="0" xfId="0" applyNumberFormat="1" applyFont="1"/>
    <xf numFmtId="44" fontId="27" fillId="0" borderId="0" xfId="0" applyNumberFormat="1" applyFont="1"/>
    <xf numFmtId="2" fontId="25" fillId="0" borderId="10" xfId="67" applyNumberFormat="1" applyFont="1" applyBorder="1" applyAlignment="1">
      <alignment wrapText="1"/>
    </xf>
    <xf numFmtId="0" fontId="31" fillId="0" borderId="10" xfId="0" applyFont="1" applyBorder="1"/>
    <xf numFmtId="0" fontId="19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49" fontId="32" fillId="0" borderId="10" xfId="0" applyNumberFormat="1" applyFont="1" applyBorder="1" applyAlignment="1">
      <alignment horizontal="center"/>
    </xf>
    <xf numFmtId="0" fontId="31" fillId="0" borderId="0" xfId="0" applyFont="1"/>
    <xf numFmtId="0" fontId="29" fillId="0" borderId="11" xfId="0" applyFont="1" applyBorder="1"/>
    <xf numFmtId="0" fontId="23" fillId="0" borderId="0" xfId="0" applyFont="1"/>
    <xf numFmtId="44" fontId="38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36" fillId="0" borderId="0" xfId="0" applyFont="1"/>
    <xf numFmtId="0" fontId="24" fillId="0" borderId="10" xfId="0" applyFont="1" applyBorder="1" applyAlignment="1">
      <alignment horizontal="center"/>
    </xf>
    <xf numFmtId="2" fontId="19" fillId="0" borderId="10" xfId="67" applyNumberFormat="1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2" fontId="41" fillId="0" borderId="10" xfId="67" applyNumberFormat="1" applyFont="1" applyBorder="1" applyAlignment="1">
      <alignment horizontal="center"/>
    </xf>
    <xf numFmtId="0" fontId="25" fillId="0" borderId="12" xfId="0" applyFont="1" applyBorder="1" applyAlignment="1">
      <alignment wrapText="1"/>
    </xf>
    <xf numFmtId="165" fontId="34" fillId="0" borderId="12" xfId="67" applyNumberFormat="1" applyFont="1" applyBorder="1"/>
    <xf numFmtId="44" fontId="20" fillId="0" borderId="10" xfId="69" applyFont="1" applyBorder="1" applyAlignment="1">
      <alignment horizontal="right"/>
    </xf>
    <xf numFmtId="44" fontId="33" fillId="0" borderId="12" xfId="69" applyFont="1" applyBorder="1" applyAlignment="1">
      <alignment horizontal="right"/>
    </xf>
    <xf numFmtId="44" fontId="23" fillId="0" borderId="13" xfId="69" applyFont="1" applyBorder="1" applyAlignment="1">
      <alignment horizontal="right"/>
    </xf>
    <xf numFmtId="1" fontId="19" fillId="0" borderId="10" xfId="67" applyNumberFormat="1" applyFont="1" applyBorder="1" applyAlignment="1">
      <alignment horizontal="center"/>
    </xf>
    <xf numFmtId="0" fontId="31" fillId="0" borderId="13" xfId="0" applyFont="1" applyBorder="1"/>
    <xf numFmtId="44" fontId="23" fillId="0" borderId="10" xfId="69" applyFont="1" applyBorder="1" applyAlignment="1">
      <alignment horizontal="right"/>
    </xf>
    <xf numFmtId="44" fontId="32" fillId="0" borderId="10" xfId="69" applyFont="1" applyBorder="1" applyAlignment="1">
      <alignment horizontal="right"/>
    </xf>
    <xf numFmtId="44" fontId="33" fillId="0" borderId="10" xfId="69" applyFont="1" applyBorder="1" applyAlignment="1">
      <alignment horizontal="right"/>
    </xf>
    <xf numFmtId="44" fontId="25" fillId="0" borderId="10" xfId="69" applyFont="1" applyBorder="1" applyAlignment="1">
      <alignment horizontal="right"/>
    </xf>
    <xf numFmtId="44" fontId="37" fillId="0" borderId="10" xfId="69" applyFont="1" applyBorder="1" applyAlignment="1">
      <alignment horizontal="right"/>
    </xf>
    <xf numFmtId="0" fontId="31" fillId="0" borderId="16" xfId="0" applyFont="1" applyBorder="1"/>
    <xf numFmtId="0" fontId="25" fillId="0" borderId="17" xfId="0" applyFont="1" applyBorder="1" applyAlignment="1">
      <alignment wrapText="1"/>
    </xf>
    <xf numFmtId="1" fontId="24" fillId="0" borderId="10" xfId="0" applyNumberFormat="1" applyFont="1" applyBorder="1" applyAlignment="1">
      <alignment horizontal="center"/>
    </xf>
    <xf numFmtId="2" fontId="25" fillId="0" borderId="10" xfId="67" applyNumberFormat="1" applyFont="1" applyFill="1" applyBorder="1" applyAlignment="1">
      <alignment wrapText="1"/>
    </xf>
    <xf numFmtId="2" fontId="25" fillId="0" borderId="10" xfId="0" applyNumberFormat="1" applyFont="1" applyFill="1" applyBorder="1" applyAlignment="1">
      <alignment wrapText="1"/>
    </xf>
    <xf numFmtId="165" fontId="25" fillId="0" borderId="10" xfId="67" applyNumberFormat="1" applyFont="1" applyFill="1" applyBorder="1"/>
    <xf numFmtId="2" fontId="25" fillId="0" borderId="10" xfId="67" applyNumberFormat="1" applyFont="1" applyFill="1" applyBorder="1"/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/>
    <xf numFmtId="2" fontId="19" fillId="0" borderId="10" xfId="0" applyNumberFormat="1" applyFont="1" applyFill="1" applyBorder="1" applyAlignment="1">
      <alignment wrapText="1"/>
    </xf>
    <xf numFmtId="2" fontId="25" fillId="0" borderId="10" xfId="67" applyNumberFormat="1" applyFont="1" applyFill="1" applyBorder="1" applyAlignment="1">
      <alignment vertical="center" wrapText="1"/>
    </xf>
    <xf numFmtId="165" fontId="34" fillId="0" borderId="10" xfId="67" applyNumberFormat="1" applyFont="1" applyFill="1" applyBorder="1"/>
    <xf numFmtId="2" fontId="25" fillId="0" borderId="10" xfId="0" applyNumberFormat="1" applyFont="1" applyFill="1" applyBorder="1"/>
    <xf numFmtId="2" fontId="34" fillId="0" borderId="10" xfId="67" applyNumberFormat="1" applyFont="1" applyFill="1" applyBorder="1"/>
    <xf numFmtId="0" fontId="25" fillId="0" borderId="10" xfId="0" applyFont="1" applyFill="1" applyBorder="1" applyAlignment="1">
      <alignment horizontal="left" wrapText="1"/>
    </xf>
    <xf numFmtId="2" fontId="19" fillId="0" borderId="10" xfId="67" applyNumberFormat="1" applyFont="1" applyFill="1" applyBorder="1"/>
    <xf numFmtId="2" fontId="35" fillId="0" borderId="10" xfId="0" applyNumberFormat="1" applyFont="1" applyFill="1" applyBorder="1" applyAlignment="1">
      <alignment horizontal="center" vertical="center"/>
    </xf>
    <xf numFmtId="2" fontId="32" fillId="0" borderId="10" xfId="0" applyNumberFormat="1" applyFont="1" applyFill="1" applyBorder="1" applyAlignment="1">
      <alignment horizontal="center" wrapText="1"/>
    </xf>
    <xf numFmtId="49" fontId="32" fillId="0" borderId="10" xfId="0" applyNumberFormat="1" applyFont="1" applyFill="1" applyBorder="1" applyAlignment="1">
      <alignment horizontal="center"/>
    </xf>
    <xf numFmtId="165" fontId="30" fillId="0" borderId="10" xfId="67" applyNumberFormat="1" applyFont="1" applyBorder="1"/>
    <xf numFmtId="0" fontId="20" fillId="0" borderId="10" xfId="0" applyFont="1" applyFill="1" applyBorder="1" applyAlignment="1">
      <alignment horizontal="center" wrapText="1"/>
    </xf>
    <xf numFmtId="44" fontId="33" fillId="0" borderId="10" xfId="69" applyFont="1" applyFill="1" applyBorder="1" applyAlignment="1">
      <alignment horizontal="right"/>
    </xf>
    <xf numFmtId="44" fontId="32" fillId="0" borderId="10" xfId="69" applyFont="1" applyFill="1" applyBorder="1" applyAlignment="1">
      <alignment horizontal="right"/>
    </xf>
    <xf numFmtId="44" fontId="25" fillId="0" borderId="10" xfId="69" applyFont="1" applyFill="1" applyBorder="1" applyAlignment="1">
      <alignment horizontal="right"/>
    </xf>
    <xf numFmtId="0" fontId="32" fillId="0" borderId="10" xfId="0" applyFont="1" applyFill="1" applyBorder="1" applyAlignment="1">
      <alignment horizontal="left" wrapText="1"/>
    </xf>
    <xf numFmtId="49" fontId="32" fillId="0" borderId="10" xfId="0" applyNumberFormat="1" applyFont="1" applyFill="1" applyBorder="1" applyAlignment="1">
      <alignment horizontal="right"/>
    </xf>
    <xf numFmtId="165" fontId="25" fillId="0" borderId="10" xfId="67" applyNumberFormat="1" applyFont="1" applyFill="1" applyBorder="1" applyAlignment="1">
      <alignment horizontal="left"/>
    </xf>
    <xf numFmtId="0" fontId="20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left"/>
    </xf>
    <xf numFmtId="0" fontId="25" fillId="0" borderId="10" xfId="0" applyFont="1" applyFill="1" applyBorder="1" applyAlignment="1">
      <alignment wrapText="1"/>
    </xf>
    <xf numFmtId="165" fontId="34" fillId="0" borderId="10" xfId="67" applyNumberFormat="1" applyFont="1" applyFill="1" applyBorder="1" applyAlignment="1">
      <alignment horizontal="left"/>
    </xf>
    <xf numFmtId="0" fontId="19" fillId="0" borderId="10" xfId="0" applyFont="1" applyFill="1" applyBorder="1" applyAlignment="1">
      <alignment wrapText="1"/>
    </xf>
    <xf numFmtId="2" fontId="33" fillId="0" borderId="10" xfId="69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wrapText="1"/>
    </xf>
    <xf numFmtId="165" fontId="19" fillId="0" borderId="10" xfId="67" applyNumberFormat="1" applyFont="1" applyFill="1" applyBorder="1"/>
    <xf numFmtId="2" fontId="32" fillId="0" borderId="10" xfId="0" applyNumberFormat="1" applyFont="1" applyFill="1" applyBorder="1" applyAlignment="1">
      <alignment horizontal="left" wrapText="1"/>
    </xf>
    <xf numFmtId="2" fontId="20" fillId="0" borderId="10" xfId="0" applyNumberFormat="1" applyFont="1" applyFill="1" applyBorder="1" applyAlignment="1">
      <alignment wrapText="1"/>
    </xf>
    <xf numFmtId="2" fontId="32" fillId="0" borderId="10" xfId="0" applyNumberFormat="1" applyFont="1" applyFill="1" applyBorder="1" applyAlignment="1">
      <alignment horizontal="right"/>
    </xf>
    <xf numFmtId="165" fontId="25" fillId="0" borderId="10" xfId="67" applyNumberFormat="1" applyFont="1" applyFill="1" applyBorder="1" applyAlignment="1">
      <alignment wrapText="1"/>
    </xf>
    <xf numFmtId="44" fontId="32" fillId="0" borderId="10" xfId="69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center"/>
    </xf>
    <xf numFmtId="165" fontId="25" fillId="0" borderId="10" xfId="67" applyNumberFormat="1" applyFont="1" applyFill="1" applyBorder="1" applyAlignment="1"/>
    <xf numFmtId="2" fontId="19" fillId="0" borderId="10" xfId="67" applyNumberFormat="1" applyFont="1" applyFill="1" applyBorder="1" applyAlignment="1">
      <alignment wrapText="1"/>
    </xf>
    <xf numFmtId="165" fontId="19" fillId="0" borderId="10" xfId="67" applyNumberFormat="1" applyFont="1" applyFill="1" applyBorder="1" applyAlignment="1">
      <alignment wrapText="1"/>
    </xf>
    <xf numFmtId="0" fontId="21" fillId="24" borderId="10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left" wrapText="1"/>
    </xf>
    <xf numFmtId="2" fontId="34" fillId="0" borderId="14" xfId="0" applyNumberFormat="1" applyFont="1" applyFill="1" applyBorder="1" applyAlignment="1">
      <alignment horizontal="left" wrapText="1"/>
    </xf>
    <xf numFmtId="0" fontId="21" fillId="24" borderId="10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wrapText="1"/>
    </xf>
    <xf numFmtId="0" fontId="34" fillId="0" borderId="20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6" fillId="24" borderId="10" xfId="0" applyFont="1" applyFill="1" applyBorder="1" applyAlignment="1">
      <alignment horizontal="center" vertical="center" wrapText="1"/>
    </xf>
    <xf numFmtId="2" fontId="34" fillId="0" borderId="10" xfId="67" applyNumberFormat="1" applyFont="1" applyFill="1" applyBorder="1" applyAlignment="1">
      <alignment horizontal="left" wrapText="1"/>
    </xf>
    <xf numFmtId="0" fontId="21" fillId="0" borderId="10" xfId="0" applyFont="1" applyBorder="1" applyAlignment="1">
      <alignment horizontal="center" vertical="center" wrapText="1"/>
    </xf>
    <xf numFmtId="49" fontId="21" fillId="24" borderId="10" xfId="0" applyNumberFormat="1" applyFont="1" applyFill="1" applyBorder="1" applyAlignment="1">
      <alignment horizontal="center"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 xr:uid="{00000000-0005-0000-0000-00002F000000}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uro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correcto" xfId="64" builtinId="27" customBuiltin="1"/>
    <cellStyle name="Input" xfId="65" xr:uid="{00000000-0005-0000-0000-000040000000}"/>
    <cellStyle name="Linked Cell" xfId="66" xr:uid="{00000000-0005-0000-0000-000041000000}"/>
    <cellStyle name="Millares" xfId="67" builtinId="3"/>
    <cellStyle name="Millares 2" xfId="68" xr:uid="{00000000-0005-0000-0000-000043000000}"/>
    <cellStyle name="Moneda" xfId="69" builtinId="4"/>
    <cellStyle name="Moneda 2" xfId="70" xr:uid="{00000000-0005-0000-0000-000045000000}"/>
    <cellStyle name="Neutral" xfId="71" builtinId="28" customBuiltin="1"/>
    <cellStyle name="Normal" xfId="0" builtinId="0"/>
    <cellStyle name="Normal 2" xfId="72" xr:uid="{00000000-0005-0000-0000-000048000000}"/>
    <cellStyle name="Notas" xfId="73" builtinId="10" customBuiltin="1"/>
    <cellStyle name="Note" xfId="74" xr:uid="{00000000-0005-0000-0000-00004A000000}"/>
    <cellStyle name="Output" xfId="75" xr:uid="{00000000-0005-0000-0000-00004B000000}"/>
    <cellStyle name="Salida" xfId="76" builtinId="21" customBuiltin="1"/>
    <cellStyle name="Texto de advertencia" xfId="77" builtinId="11" customBuiltin="1"/>
    <cellStyle name="Texto explicativo" xfId="78" builtinId="53" customBuiltin="1"/>
    <cellStyle name="Title" xfId="79" xr:uid="{00000000-0005-0000-0000-00004F000000}"/>
    <cellStyle name="Título" xfId="80" builtinId="15" customBuiltin="1"/>
    <cellStyle name="Título 2" xfId="81" builtinId="17" customBuiltin="1"/>
    <cellStyle name="Título 3" xfId="82" builtinId="18" customBuiltin="1"/>
    <cellStyle name="Total" xfId="83" builtinId="25" customBuiltin="1"/>
    <cellStyle name="Warning Text" xfId="84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ptuno\Publico\PRESUPUESTO\PRESUPUEST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OS"/>
      <sheetName val="VACACION"/>
      <sheetName val="F3"/>
      <sheetName val="CONC. EGRESOS"/>
      <sheetName val="CONCEN. INGRESOS"/>
      <sheetName val="ANEXO AMORTIZACION"/>
      <sheetName val="ANEXO DE INVERSION"/>
      <sheetName val="CUADROS DE PROYECTOS"/>
      <sheetName val="INGRESO 2010"/>
      <sheetName val="PROY. INGRESOS"/>
      <sheetName val="ESTRUCTURA"/>
      <sheetName val="CONTRIBUCIONES"/>
      <sheetName val="proyecto mtto"/>
      <sheetName val="PROYECTOS"/>
      <sheetName val="25% FODES"/>
      <sheetName val="PROY. GASTOS"/>
      <sheetName val="CLAS. GASTOS"/>
      <sheetName val="SAL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88">
          <cell r="B588">
            <v>1000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4"/>
  <sheetViews>
    <sheetView tabSelected="1" zoomScale="118" zoomScaleNormal="118" zoomScaleSheetLayoutView="115" workbookViewId="0">
      <selection activeCell="D349" sqref="D349"/>
    </sheetView>
  </sheetViews>
  <sheetFormatPr baseColWidth="10" defaultColWidth="11.42578125" defaultRowHeight="12.75" x14ac:dyDescent="0.2"/>
  <cols>
    <col min="1" max="1" width="3.85546875" style="18" bestFit="1" customWidth="1"/>
    <col min="2" max="2" width="24.7109375" style="9" customWidth="1"/>
    <col min="3" max="3" width="32" customWidth="1"/>
    <col min="4" max="4" width="12.28515625" customWidth="1"/>
    <col min="5" max="5" width="11.140625" style="1" customWidth="1"/>
    <col min="6" max="7" width="10.28515625" customWidth="1"/>
    <col min="8" max="8" width="9.7109375" customWidth="1"/>
    <col min="9" max="9" width="13.140625" customWidth="1"/>
  </cols>
  <sheetData>
    <row r="1" spans="1:10" ht="18" customHeight="1" x14ac:dyDescent="0.25">
      <c r="B1" s="20"/>
      <c r="C1" s="20" t="s">
        <v>274</v>
      </c>
      <c r="D1" s="20"/>
      <c r="E1" s="20"/>
      <c r="F1" s="23" t="s">
        <v>273</v>
      </c>
      <c r="G1" s="23"/>
      <c r="I1" s="23"/>
    </row>
    <row r="2" spans="1:10" ht="18.75" customHeight="1" x14ac:dyDescent="0.25">
      <c r="B2" s="18"/>
      <c r="C2" s="19" t="s">
        <v>218</v>
      </c>
      <c r="D2" s="19"/>
      <c r="E2" s="19"/>
      <c r="G2" s="19"/>
      <c r="I2" s="18"/>
      <c r="J2" s="18"/>
    </row>
    <row r="3" spans="1:10" s="2" customFormat="1" ht="14.25" customHeight="1" x14ac:dyDescent="0.2">
      <c r="A3" s="94" t="s">
        <v>178</v>
      </c>
      <c r="B3" s="88" t="s">
        <v>0</v>
      </c>
      <c r="C3" s="88" t="s">
        <v>1</v>
      </c>
      <c r="D3" s="88" t="s">
        <v>2</v>
      </c>
      <c r="E3" s="95" t="s">
        <v>3</v>
      </c>
      <c r="F3" s="88" t="s">
        <v>4</v>
      </c>
      <c r="G3" s="88"/>
      <c r="H3" s="85"/>
      <c r="I3" s="88" t="s">
        <v>5</v>
      </c>
    </row>
    <row r="4" spans="1:10" s="2" customFormat="1" ht="21" customHeight="1" x14ac:dyDescent="0.2">
      <c r="A4" s="94"/>
      <c r="B4" s="88"/>
      <c r="C4" s="88"/>
      <c r="D4" s="88"/>
      <c r="E4" s="95"/>
      <c r="F4" s="92" t="s">
        <v>6</v>
      </c>
      <c r="G4" s="92" t="s">
        <v>7</v>
      </c>
      <c r="H4" s="88" t="s">
        <v>8</v>
      </c>
      <c r="I4" s="88"/>
    </row>
    <row r="5" spans="1:10" s="2" customFormat="1" ht="24" customHeight="1" x14ac:dyDescent="0.2">
      <c r="A5" s="94"/>
      <c r="B5" s="88"/>
      <c r="C5" s="88"/>
      <c r="D5" s="88"/>
      <c r="E5" s="95"/>
      <c r="F5" s="92"/>
      <c r="G5" s="92"/>
      <c r="H5" s="88"/>
      <c r="I5" s="88"/>
    </row>
    <row r="6" spans="1:10" ht="14.25" customHeight="1" x14ac:dyDescent="0.25">
      <c r="A6" s="34">
        <v>1</v>
      </c>
      <c r="B6" s="7" t="s">
        <v>9</v>
      </c>
      <c r="C6" s="14" t="s">
        <v>10</v>
      </c>
      <c r="D6" s="3" t="s">
        <v>11</v>
      </c>
      <c r="E6" s="17" t="s">
        <v>12</v>
      </c>
      <c r="F6" s="4"/>
      <c r="G6" s="4"/>
      <c r="H6" s="31">
        <v>10000</v>
      </c>
      <c r="I6" s="31">
        <f t="shared" ref="I6:I19" si="0">1300*13</f>
        <v>16900</v>
      </c>
    </row>
    <row r="7" spans="1:10" ht="14.25" customHeight="1" x14ac:dyDescent="0.25">
      <c r="A7" s="34">
        <f>A6+1</f>
        <v>2</v>
      </c>
      <c r="B7" s="7" t="s">
        <v>13</v>
      </c>
      <c r="C7" s="14" t="s">
        <v>10</v>
      </c>
      <c r="D7" s="3" t="s">
        <v>11</v>
      </c>
      <c r="E7" s="17" t="s">
        <v>12</v>
      </c>
      <c r="F7" s="4"/>
      <c r="G7" s="4"/>
      <c r="H7" s="4"/>
      <c r="I7" s="31">
        <f t="shared" si="0"/>
        <v>16900</v>
      </c>
    </row>
    <row r="8" spans="1:10" ht="14.25" customHeight="1" x14ac:dyDescent="0.25">
      <c r="A8" s="34">
        <f>A7+1</f>
        <v>3</v>
      </c>
      <c r="B8" s="7" t="s">
        <v>14</v>
      </c>
      <c r="C8" s="14" t="s">
        <v>10</v>
      </c>
      <c r="D8" s="3" t="s">
        <v>11</v>
      </c>
      <c r="E8" s="17" t="s">
        <v>12</v>
      </c>
      <c r="F8" s="4"/>
      <c r="G8" s="4"/>
      <c r="H8" s="4"/>
      <c r="I8" s="31">
        <f t="shared" si="0"/>
        <v>16900</v>
      </c>
    </row>
    <row r="9" spans="1:10" ht="14.25" customHeight="1" x14ac:dyDescent="0.25">
      <c r="A9" s="34">
        <f t="shared" ref="A9:A19" si="1">A8+1</f>
        <v>4</v>
      </c>
      <c r="B9" s="7" t="s">
        <v>15</v>
      </c>
      <c r="C9" s="14" t="s">
        <v>10</v>
      </c>
      <c r="D9" s="3" t="s">
        <v>11</v>
      </c>
      <c r="E9" s="17" t="s">
        <v>12</v>
      </c>
      <c r="F9" s="4"/>
      <c r="G9" s="4"/>
      <c r="H9" s="4"/>
      <c r="I9" s="31">
        <f t="shared" si="0"/>
        <v>16900</v>
      </c>
    </row>
    <row r="10" spans="1:10" ht="14.25" customHeight="1" x14ac:dyDescent="0.25">
      <c r="A10" s="34">
        <f t="shared" si="1"/>
        <v>5</v>
      </c>
      <c r="B10" s="7" t="s">
        <v>16</v>
      </c>
      <c r="C10" s="14" t="s">
        <v>10</v>
      </c>
      <c r="D10" s="3" t="s">
        <v>11</v>
      </c>
      <c r="E10" s="17" t="s">
        <v>12</v>
      </c>
      <c r="F10" s="4"/>
      <c r="G10" s="4"/>
      <c r="H10" s="4"/>
      <c r="I10" s="31">
        <f t="shared" si="0"/>
        <v>16900</v>
      </c>
    </row>
    <row r="11" spans="1:10" ht="14.25" customHeight="1" x14ac:dyDescent="0.25">
      <c r="A11" s="34">
        <f t="shared" si="1"/>
        <v>6</v>
      </c>
      <c r="B11" s="7" t="s">
        <v>17</v>
      </c>
      <c r="C11" s="14" t="s">
        <v>10</v>
      </c>
      <c r="D11" s="3" t="s">
        <v>11</v>
      </c>
      <c r="E11" s="17" t="s">
        <v>12</v>
      </c>
      <c r="F11" s="4"/>
      <c r="G11" s="4"/>
      <c r="H11" s="4"/>
      <c r="I11" s="31">
        <f t="shared" si="0"/>
        <v>16900</v>
      </c>
    </row>
    <row r="12" spans="1:10" ht="14.25" customHeight="1" x14ac:dyDescent="0.25">
      <c r="A12" s="34">
        <f t="shared" si="1"/>
        <v>7</v>
      </c>
      <c r="B12" s="7" t="s">
        <v>18</v>
      </c>
      <c r="C12" s="14" t="s">
        <v>10</v>
      </c>
      <c r="D12" s="3" t="s">
        <v>11</v>
      </c>
      <c r="E12" s="17" t="s">
        <v>12</v>
      </c>
      <c r="F12" s="4"/>
      <c r="G12" s="4"/>
      <c r="H12" s="4"/>
      <c r="I12" s="31">
        <f t="shared" si="0"/>
        <v>16900</v>
      </c>
    </row>
    <row r="13" spans="1:10" ht="14.25" customHeight="1" x14ac:dyDescent="0.25">
      <c r="A13" s="34">
        <f t="shared" si="1"/>
        <v>8</v>
      </c>
      <c r="B13" s="7" t="s">
        <v>19</v>
      </c>
      <c r="C13" s="14" t="s">
        <v>10</v>
      </c>
      <c r="D13" s="3" t="s">
        <v>11</v>
      </c>
      <c r="E13" s="17" t="s">
        <v>12</v>
      </c>
      <c r="F13" s="4"/>
      <c r="G13" s="4"/>
      <c r="H13" s="4"/>
      <c r="I13" s="31">
        <f t="shared" si="0"/>
        <v>16900</v>
      </c>
    </row>
    <row r="14" spans="1:10" ht="14.25" customHeight="1" x14ac:dyDescent="0.25">
      <c r="A14" s="34">
        <f t="shared" si="1"/>
        <v>9</v>
      </c>
      <c r="B14" s="7" t="s">
        <v>107</v>
      </c>
      <c r="C14" s="14" t="s">
        <v>10</v>
      </c>
      <c r="D14" s="3" t="s">
        <v>11</v>
      </c>
      <c r="E14" s="17" t="s">
        <v>12</v>
      </c>
      <c r="F14" s="4"/>
      <c r="G14" s="4"/>
      <c r="H14" s="4"/>
      <c r="I14" s="31">
        <f t="shared" si="0"/>
        <v>16900</v>
      </c>
    </row>
    <row r="15" spans="1:10" ht="14.25" customHeight="1" x14ac:dyDescent="0.25">
      <c r="A15" s="34">
        <f t="shared" si="1"/>
        <v>10</v>
      </c>
      <c r="B15" s="7" t="s">
        <v>108</v>
      </c>
      <c r="C15" s="14" t="s">
        <v>10</v>
      </c>
      <c r="D15" s="3" t="s">
        <v>11</v>
      </c>
      <c r="E15" s="17" t="s">
        <v>12</v>
      </c>
      <c r="F15" s="4"/>
      <c r="G15" s="4"/>
      <c r="H15" s="4"/>
      <c r="I15" s="31">
        <f t="shared" si="0"/>
        <v>16900</v>
      </c>
    </row>
    <row r="16" spans="1:10" ht="14.25" customHeight="1" x14ac:dyDescent="0.25">
      <c r="A16" s="34">
        <f t="shared" si="1"/>
        <v>11</v>
      </c>
      <c r="B16" s="7" t="s">
        <v>20</v>
      </c>
      <c r="C16" s="14" t="s">
        <v>10</v>
      </c>
      <c r="D16" s="3" t="s">
        <v>11</v>
      </c>
      <c r="E16" s="17" t="s">
        <v>12</v>
      </c>
      <c r="F16" s="4"/>
      <c r="G16" s="4"/>
      <c r="H16" s="4"/>
      <c r="I16" s="31">
        <f t="shared" si="0"/>
        <v>16900</v>
      </c>
    </row>
    <row r="17" spans="1:9" ht="14.25" customHeight="1" x14ac:dyDescent="0.25">
      <c r="A17" s="34">
        <f t="shared" si="1"/>
        <v>12</v>
      </c>
      <c r="B17" s="7" t="s">
        <v>21</v>
      </c>
      <c r="C17" s="14" t="s">
        <v>10</v>
      </c>
      <c r="D17" s="3" t="s">
        <v>11</v>
      </c>
      <c r="E17" s="17" t="s">
        <v>12</v>
      </c>
      <c r="F17" s="4"/>
      <c r="G17" s="4"/>
      <c r="H17" s="4"/>
      <c r="I17" s="31">
        <f t="shared" si="0"/>
        <v>16900</v>
      </c>
    </row>
    <row r="18" spans="1:9" ht="14.25" customHeight="1" x14ac:dyDescent="0.25">
      <c r="A18" s="34">
        <f t="shared" si="1"/>
        <v>13</v>
      </c>
      <c r="B18" s="7" t="s">
        <v>22</v>
      </c>
      <c r="C18" s="14" t="s">
        <v>10</v>
      </c>
      <c r="D18" s="3" t="s">
        <v>11</v>
      </c>
      <c r="E18" s="17" t="s">
        <v>12</v>
      </c>
      <c r="F18" s="4"/>
      <c r="G18" s="4"/>
      <c r="H18" s="4"/>
      <c r="I18" s="31">
        <f t="shared" si="0"/>
        <v>16900</v>
      </c>
    </row>
    <row r="19" spans="1:9" ht="14.25" customHeight="1" x14ac:dyDescent="0.25">
      <c r="A19" s="34">
        <f t="shared" si="1"/>
        <v>14</v>
      </c>
      <c r="B19" s="7" t="s">
        <v>23</v>
      </c>
      <c r="C19" s="14" t="s">
        <v>10</v>
      </c>
      <c r="D19" s="3" t="s">
        <v>11</v>
      </c>
      <c r="E19" s="17" t="s">
        <v>12</v>
      </c>
      <c r="F19" s="4"/>
      <c r="G19" s="4"/>
      <c r="H19" s="4"/>
      <c r="I19" s="31">
        <f t="shared" si="0"/>
        <v>16900</v>
      </c>
    </row>
    <row r="20" spans="1:9" ht="17.25" customHeight="1" x14ac:dyDescent="0.25">
      <c r="A20" s="25"/>
      <c r="B20" s="60" t="s">
        <v>122</v>
      </c>
      <c r="C20" s="15"/>
      <c r="D20" s="3"/>
      <c r="E20" s="5"/>
      <c r="F20" s="31"/>
      <c r="G20" s="31"/>
      <c r="H20" s="36">
        <f>SUM(H6:H19)</f>
        <v>10000</v>
      </c>
      <c r="I20" s="36">
        <f>SUM(I6:I19)</f>
        <v>236600</v>
      </c>
    </row>
    <row r="21" spans="1:9" ht="16.350000000000001" customHeight="1" x14ac:dyDescent="0.25">
      <c r="A21" s="24">
        <v>1</v>
      </c>
      <c r="B21" s="12" t="s">
        <v>120</v>
      </c>
      <c r="C21" s="16" t="s">
        <v>169</v>
      </c>
      <c r="D21" s="22" t="s">
        <v>164</v>
      </c>
      <c r="E21" s="17" t="s">
        <v>12</v>
      </c>
      <c r="F21" s="37">
        <f>3270+30+500+50</f>
        <v>3850</v>
      </c>
      <c r="G21" s="37">
        <f>F21*12</f>
        <v>46200</v>
      </c>
      <c r="H21" s="37">
        <v>4000</v>
      </c>
      <c r="I21" s="37"/>
    </row>
    <row r="22" spans="1:9" ht="16.350000000000001" customHeight="1" x14ac:dyDescent="0.25">
      <c r="A22" s="24">
        <f>A21+1</f>
        <v>2</v>
      </c>
      <c r="B22" s="12" t="s">
        <v>162</v>
      </c>
      <c r="C22" s="16" t="s">
        <v>169</v>
      </c>
      <c r="D22" s="22" t="s">
        <v>164</v>
      </c>
      <c r="E22" s="17" t="s">
        <v>12</v>
      </c>
      <c r="F22" s="37">
        <f>627+50</f>
        <v>677</v>
      </c>
      <c r="G22" s="37">
        <f>F22*12</f>
        <v>8124</v>
      </c>
      <c r="H22" s="37"/>
      <c r="I22" s="37"/>
    </row>
    <row r="23" spans="1:9" ht="16.350000000000001" customHeight="1" x14ac:dyDescent="0.25">
      <c r="A23" s="24">
        <f>A22+1</f>
        <v>3</v>
      </c>
      <c r="B23" s="12" t="s">
        <v>189</v>
      </c>
      <c r="C23" s="16" t="s">
        <v>169</v>
      </c>
      <c r="D23" s="22" t="s">
        <v>164</v>
      </c>
      <c r="E23" s="17" t="s">
        <v>12</v>
      </c>
      <c r="F23" s="37">
        <f>467+30+50</f>
        <v>547</v>
      </c>
      <c r="G23" s="37">
        <f>F23*12</f>
        <v>6564</v>
      </c>
      <c r="H23" s="37"/>
      <c r="I23" s="37"/>
    </row>
    <row r="24" spans="1:9" ht="15.75" customHeight="1" x14ac:dyDescent="0.25">
      <c r="A24" s="26"/>
      <c r="B24" s="52" t="s">
        <v>175</v>
      </c>
      <c r="C24" s="55"/>
      <c r="D24" s="61"/>
      <c r="E24" s="59"/>
      <c r="F24" s="62">
        <f t="shared" ref="F24:H24" si="2">SUM(F21:F23)</f>
        <v>5074</v>
      </c>
      <c r="G24" s="62">
        <f t="shared" si="2"/>
        <v>60888</v>
      </c>
      <c r="H24" s="62">
        <f t="shared" si="2"/>
        <v>4000</v>
      </c>
      <c r="I24" s="38"/>
    </row>
    <row r="25" spans="1:9" ht="26.25" customHeight="1" x14ac:dyDescent="0.25">
      <c r="A25" s="24">
        <f>A23+1</f>
        <v>4</v>
      </c>
      <c r="B25" s="44" t="s">
        <v>258</v>
      </c>
      <c r="C25" s="55" t="s">
        <v>247</v>
      </c>
      <c r="D25" s="61" t="s">
        <v>164</v>
      </c>
      <c r="E25" s="59" t="s">
        <v>12</v>
      </c>
      <c r="F25" s="63">
        <f>945+30+50</f>
        <v>1025</v>
      </c>
      <c r="G25" s="63">
        <f>F25*12</f>
        <v>12300</v>
      </c>
      <c r="H25" s="63"/>
      <c r="I25" s="37"/>
    </row>
    <row r="26" spans="1:9" ht="24.75" customHeight="1" x14ac:dyDescent="0.25">
      <c r="A26" s="24">
        <f>A25+1</f>
        <v>5</v>
      </c>
      <c r="B26" s="46" t="s">
        <v>259</v>
      </c>
      <c r="C26" s="55" t="s">
        <v>247</v>
      </c>
      <c r="D26" s="61" t="s">
        <v>164</v>
      </c>
      <c r="E26" s="59" t="s">
        <v>12</v>
      </c>
      <c r="F26" s="63">
        <f>547</f>
        <v>547</v>
      </c>
      <c r="G26" s="63">
        <f>F26*12</f>
        <v>6564</v>
      </c>
      <c r="H26" s="63"/>
      <c r="I26" s="37"/>
    </row>
    <row r="27" spans="1:9" ht="17.25" customHeight="1" x14ac:dyDescent="0.25">
      <c r="A27" s="24"/>
      <c r="B27" s="52" t="s">
        <v>246</v>
      </c>
      <c r="C27" s="55"/>
      <c r="D27" s="61"/>
      <c r="E27" s="59"/>
      <c r="F27" s="62">
        <f>SUM(F25:F26)</f>
        <v>1572</v>
      </c>
      <c r="G27" s="62">
        <f t="shared" ref="G27" si="3">SUM(G25:G26)</f>
        <v>18864</v>
      </c>
      <c r="H27" s="62">
        <f t="shared" ref="H27" si="4">SUM(H26)</f>
        <v>0</v>
      </c>
      <c r="I27" s="37"/>
    </row>
    <row r="28" spans="1:9" ht="28.5" customHeight="1" x14ac:dyDescent="0.25">
      <c r="A28" s="24">
        <f>A26+1</f>
        <v>6</v>
      </c>
      <c r="B28" s="44" t="s">
        <v>262</v>
      </c>
      <c r="C28" s="55" t="s">
        <v>133</v>
      </c>
      <c r="D28" s="61" t="s">
        <v>164</v>
      </c>
      <c r="E28" s="59" t="s">
        <v>12</v>
      </c>
      <c r="F28" s="63">
        <f>467+30+50</f>
        <v>547</v>
      </c>
      <c r="G28" s="63">
        <f>F28*12</f>
        <v>6564</v>
      </c>
      <c r="H28" s="64"/>
      <c r="I28" s="39"/>
    </row>
    <row r="29" spans="1:9" ht="25.5" customHeight="1" x14ac:dyDescent="0.25">
      <c r="A29" s="24"/>
      <c r="B29" s="52" t="s">
        <v>134</v>
      </c>
      <c r="C29" s="55"/>
      <c r="D29" s="61"/>
      <c r="E29" s="59"/>
      <c r="F29" s="62">
        <f>SUM(F28)</f>
        <v>547</v>
      </c>
      <c r="G29" s="62">
        <f>SUM(G28)</f>
        <v>6564</v>
      </c>
      <c r="H29" s="64"/>
      <c r="I29" s="39"/>
    </row>
    <row r="30" spans="1:9" ht="38.25" customHeight="1" x14ac:dyDescent="0.25">
      <c r="A30" s="24">
        <f>A28+1</f>
        <v>7</v>
      </c>
      <c r="B30" s="44" t="s">
        <v>180</v>
      </c>
      <c r="C30" s="48" t="s">
        <v>181</v>
      </c>
      <c r="D30" s="61" t="s">
        <v>164</v>
      </c>
      <c r="E30" s="59" t="s">
        <v>12</v>
      </c>
      <c r="F30" s="63">
        <v>650</v>
      </c>
      <c r="G30" s="63">
        <f>F30*12</f>
        <v>7800</v>
      </c>
      <c r="H30" s="64"/>
      <c r="I30" s="39"/>
    </row>
    <row r="31" spans="1:9" ht="25.5" customHeight="1" x14ac:dyDescent="0.25">
      <c r="A31" s="24">
        <f>A30+1</f>
        <v>8</v>
      </c>
      <c r="B31" s="44" t="s">
        <v>253</v>
      </c>
      <c r="C31" s="48" t="s">
        <v>181</v>
      </c>
      <c r="D31" s="61" t="s">
        <v>164</v>
      </c>
      <c r="E31" s="59" t="s">
        <v>12</v>
      </c>
      <c r="F31" s="63">
        <f>547+30+50</f>
        <v>627</v>
      </c>
      <c r="G31" s="63">
        <f>F31*12</f>
        <v>7524</v>
      </c>
      <c r="H31" s="64"/>
      <c r="I31" s="39"/>
    </row>
    <row r="32" spans="1:9" ht="25.5" customHeight="1" x14ac:dyDescent="0.25">
      <c r="A32" s="24">
        <f>A31+1</f>
        <v>9</v>
      </c>
      <c r="B32" s="44" t="s">
        <v>255</v>
      </c>
      <c r="C32" s="48" t="s">
        <v>181</v>
      </c>
      <c r="D32" s="61" t="s">
        <v>164</v>
      </c>
      <c r="E32" s="57" t="s">
        <v>12</v>
      </c>
      <c r="F32" s="63">
        <f>417+50</f>
        <v>467</v>
      </c>
      <c r="G32" s="63">
        <f>F32*12</f>
        <v>5604</v>
      </c>
      <c r="H32" s="64"/>
      <c r="I32" s="39"/>
    </row>
    <row r="33" spans="1:9" ht="23.25" customHeight="1" x14ac:dyDescent="0.25">
      <c r="A33" s="24"/>
      <c r="B33" s="52" t="s">
        <v>182</v>
      </c>
      <c r="C33" s="65"/>
      <c r="D33" s="61"/>
      <c r="E33" s="66"/>
      <c r="F33" s="62">
        <f>SUM(F30:F32)</f>
        <v>1744</v>
      </c>
      <c r="G33" s="62">
        <f t="shared" ref="G33" si="5">SUM(G30:G32)</f>
        <v>20928</v>
      </c>
      <c r="H33" s="62">
        <f t="shared" ref="H33" si="6">SUM(H30:H31)</f>
        <v>0</v>
      </c>
      <c r="I33" s="38"/>
    </row>
    <row r="34" spans="1:9" ht="17.25" customHeight="1" x14ac:dyDescent="0.25">
      <c r="A34" s="24">
        <f>A32+1</f>
        <v>10</v>
      </c>
      <c r="B34" s="44" t="s">
        <v>256</v>
      </c>
      <c r="C34" s="55" t="s">
        <v>256</v>
      </c>
      <c r="D34" s="61" t="s">
        <v>164</v>
      </c>
      <c r="E34" s="59" t="s">
        <v>12</v>
      </c>
      <c r="F34" s="63">
        <f>1300+30+50</f>
        <v>1380</v>
      </c>
      <c r="G34" s="63">
        <f>F34*12</f>
        <v>16560</v>
      </c>
      <c r="H34" s="63"/>
      <c r="I34" s="37"/>
    </row>
    <row r="35" spans="1:9" ht="19.5" customHeight="1" x14ac:dyDescent="0.25">
      <c r="A35" s="24">
        <f>A34+1</f>
        <v>11</v>
      </c>
      <c r="B35" s="44" t="s">
        <v>26</v>
      </c>
      <c r="C35" s="55" t="s">
        <v>256</v>
      </c>
      <c r="D35" s="61" t="s">
        <v>164</v>
      </c>
      <c r="E35" s="59" t="s">
        <v>12</v>
      </c>
      <c r="F35" s="63">
        <f>567+30+50</f>
        <v>647</v>
      </c>
      <c r="G35" s="63">
        <f>F35*12</f>
        <v>7764</v>
      </c>
      <c r="H35" s="63"/>
      <c r="I35" s="37"/>
    </row>
    <row r="36" spans="1:9" ht="18.75" customHeight="1" x14ac:dyDescent="0.25">
      <c r="A36" s="24"/>
      <c r="B36" s="52" t="s">
        <v>268</v>
      </c>
      <c r="C36" s="55"/>
      <c r="D36" s="61"/>
      <c r="E36" s="59"/>
      <c r="F36" s="62">
        <f>SUM(F34:F35)</f>
        <v>2027</v>
      </c>
      <c r="G36" s="62">
        <f>SUM(G34:G35)</f>
        <v>24324</v>
      </c>
      <c r="H36" s="64"/>
      <c r="I36" s="39"/>
    </row>
    <row r="37" spans="1:9" ht="27.75" customHeight="1" x14ac:dyDescent="0.25">
      <c r="A37" s="24">
        <f>A35+1</f>
        <v>12</v>
      </c>
      <c r="B37" s="44" t="s">
        <v>171</v>
      </c>
      <c r="C37" s="55" t="s">
        <v>172</v>
      </c>
      <c r="D37" s="61" t="s">
        <v>164</v>
      </c>
      <c r="E37" s="59" t="s">
        <v>12</v>
      </c>
      <c r="F37" s="63">
        <f>467</f>
        <v>467</v>
      </c>
      <c r="G37" s="63">
        <f>F37*12</f>
        <v>5604</v>
      </c>
      <c r="H37" s="63"/>
      <c r="I37" s="37"/>
    </row>
    <row r="38" spans="1:9" ht="20.25" customHeight="1" x14ac:dyDescent="0.25">
      <c r="A38" s="27"/>
      <c r="B38" s="93" t="s">
        <v>173</v>
      </c>
      <c r="C38" s="93"/>
      <c r="D38" s="61"/>
      <c r="E38" s="59"/>
      <c r="F38" s="62">
        <f>F37</f>
        <v>467</v>
      </c>
      <c r="G38" s="62">
        <f>G37</f>
        <v>5604</v>
      </c>
      <c r="H38" s="64"/>
      <c r="I38" s="39"/>
    </row>
    <row r="39" spans="1:9" ht="31.5" customHeight="1" x14ac:dyDescent="0.25">
      <c r="A39" s="24">
        <f>A37+1</f>
        <v>13</v>
      </c>
      <c r="B39" s="47" t="s">
        <v>166</v>
      </c>
      <c r="C39" s="50" t="s">
        <v>242</v>
      </c>
      <c r="D39" s="61" t="s">
        <v>164</v>
      </c>
      <c r="E39" s="59" t="s">
        <v>12</v>
      </c>
      <c r="F39" s="63">
        <f>687+30+50</f>
        <v>767</v>
      </c>
      <c r="G39" s="63">
        <f>F39*12</f>
        <v>9204</v>
      </c>
      <c r="H39" s="63"/>
      <c r="I39" s="37"/>
    </row>
    <row r="40" spans="1:9" ht="27.75" customHeight="1" x14ac:dyDescent="0.25">
      <c r="A40" s="24">
        <f>A39+1</f>
        <v>14</v>
      </c>
      <c r="B40" s="45" t="s">
        <v>167</v>
      </c>
      <c r="C40" s="50" t="s">
        <v>242</v>
      </c>
      <c r="D40" s="61" t="s">
        <v>164</v>
      </c>
      <c r="E40" s="59" t="s">
        <v>12</v>
      </c>
      <c r="F40" s="63">
        <f>467+30+50</f>
        <v>547</v>
      </c>
      <c r="G40" s="63">
        <f>F40*12</f>
        <v>6564</v>
      </c>
      <c r="H40" s="64"/>
      <c r="I40" s="39"/>
    </row>
    <row r="41" spans="1:9" ht="26.25" customHeight="1" x14ac:dyDescent="0.25">
      <c r="A41" s="28"/>
      <c r="B41" s="93" t="s">
        <v>243</v>
      </c>
      <c r="C41" s="93"/>
      <c r="D41" s="61"/>
      <c r="E41" s="59"/>
      <c r="F41" s="62">
        <f>SUM(F39:F40)</f>
        <v>1314</v>
      </c>
      <c r="G41" s="62">
        <f t="shared" ref="G41" si="7">SUM(G39:G40)</f>
        <v>15768</v>
      </c>
      <c r="H41" s="64"/>
      <c r="I41" s="39"/>
    </row>
    <row r="42" spans="1:9" ht="28.5" customHeight="1" x14ac:dyDescent="0.25">
      <c r="A42" s="24">
        <f>A40+1</f>
        <v>15</v>
      </c>
      <c r="B42" s="45" t="s">
        <v>119</v>
      </c>
      <c r="C42" s="55" t="s">
        <v>141</v>
      </c>
      <c r="D42" s="61" t="s">
        <v>164</v>
      </c>
      <c r="E42" s="59" t="s">
        <v>12</v>
      </c>
      <c r="F42" s="63">
        <f>595+30+50</f>
        <v>675</v>
      </c>
      <c r="G42" s="63">
        <f>F42*12</f>
        <v>8100</v>
      </c>
      <c r="H42" s="64"/>
      <c r="I42" s="39"/>
    </row>
    <row r="43" spans="1:9" ht="22.5" customHeight="1" x14ac:dyDescent="0.25">
      <c r="A43" s="24"/>
      <c r="B43" s="52" t="s">
        <v>142</v>
      </c>
      <c r="C43" s="55"/>
      <c r="D43" s="61"/>
      <c r="E43" s="59"/>
      <c r="F43" s="62">
        <f>SUM(F42)</f>
        <v>675</v>
      </c>
      <c r="G43" s="62">
        <f>SUM(G42)</f>
        <v>8100</v>
      </c>
      <c r="H43" s="64"/>
      <c r="I43" s="39"/>
    </row>
    <row r="44" spans="1:9" ht="23.25" customHeight="1" x14ac:dyDescent="0.25">
      <c r="A44" s="24">
        <f>A42+1</f>
        <v>16</v>
      </c>
      <c r="B44" s="67" t="s">
        <v>213</v>
      </c>
      <c r="C44" s="55" t="s">
        <v>214</v>
      </c>
      <c r="D44" s="61" t="s">
        <v>164</v>
      </c>
      <c r="E44" s="59" t="s">
        <v>12</v>
      </c>
      <c r="F44" s="63">
        <f>734.86+30+50</f>
        <v>814.86</v>
      </c>
      <c r="G44" s="63">
        <f>F44*12</f>
        <v>9778.32</v>
      </c>
      <c r="H44" s="64"/>
      <c r="I44" s="39"/>
    </row>
    <row r="45" spans="1:9" ht="24" customHeight="1" x14ac:dyDescent="0.25">
      <c r="A45" s="24">
        <f>A44+1</f>
        <v>17</v>
      </c>
      <c r="B45" s="67" t="s">
        <v>62</v>
      </c>
      <c r="C45" s="55" t="s">
        <v>214</v>
      </c>
      <c r="D45" s="61" t="s">
        <v>164</v>
      </c>
      <c r="E45" s="59" t="s">
        <v>12</v>
      </c>
      <c r="F45" s="63">
        <f>570+30+50</f>
        <v>650</v>
      </c>
      <c r="G45" s="63">
        <f>F45*12</f>
        <v>7800</v>
      </c>
      <c r="H45" s="63"/>
      <c r="I45" s="37"/>
    </row>
    <row r="46" spans="1:9" ht="24.75" customHeight="1" x14ac:dyDescent="0.25">
      <c r="A46" s="24">
        <f>A45+1</f>
        <v>18</v>
      </c>
      <c r="B46" s="67" t="s">
        <v>204</v>
      </c>
      <c r="C46" s="55" t="s">
        <v>214</v>
      </c>
      <c r="D46" s="61" t="s">
        <v>164</v>
      </c>
      <c r="E46" s="59" t="s">
        <v>12</v>
      </c>
      <c r="F46" s="63">
        <f>477+30+50</f>
        <v>557</v>
      </c>
      <c r="G46" s="63">
        <f>F46*12</f>
        <v>6684</v>
      </c>
      <c r="H46" s="64"/>
      <c r="I46" s="39"/>
    </row>
    <row r="47" spans="1:9" ht="14.25" customHeight="1" x14ac:dyDescent="0.25">
      <c r="A47" s="24"/>
      <c r="B47" s="52" t="s">
        <v>269</v>
      </c>
      <c r="C47" s="65"/>
      <c r="D47" s="61"/>
      <c r="E47" s="66"/>
      <c r="F47" s="62">
        <f>SUM(F44:F46)</f>
        <v>2021.8600000000001</v>
      </c>
      <c r="G47" s="62">
        <f>SUM(G44:G46)</f>
        <v>24262.32</v>
      </c>
      <c r="H47" s="62"/>
      <c r="I47" s="38"/>
    </row>
    <row r="48" spans="1:9" ht="19.5" customHeight="1" x14ac:dyDescent="0.25">
      <c r="A48" s="24">
        <f>A46+1</f>
        <v>19</v>
      </c>
      <c r="B48" s="46" t="s">
        <v>209</v>
      </c>
      <c r="C48" s="55" t="s">
        <v>25</v>
      </c>
      <c r="D48" s="61" t="s">
        <v>164</v>
      </c>
      <c r="E48" s="59" t="s">
        <v>12</v>
      </c>
      <c r="F48" s="63">
        <f>2120+30+50</f>
        <v>2200</v>
      </c>
      <c r="G48" s="63">
        <f>F48*12</f>
        <v>26400</v>
      </c>
      <c r="H48" s="63">
        <f>+'[1]CLAS. GASTOS'!B588</f>
        <v>1000</v>
      </c>
      <c r="I48" s="37"/>
    </row>
    <row r="49" spans="1:9" ht="18" customHeight="1" x14ac:dyDescent="0.25">
      <c r="A49" s="24">
        <f>A48+1</f>
        <v>20</v>
      </c>
      <c r="B49" s="46" t="s">
        <v>26</v>
      </c>
      <c r="C49" s="55" t="s">
        <v>25</v>
      </c>
      <c r="D49" s="61" t="s">
        <v>164</v>
      </c>
      <c r="E49" s="59" t="s">
        <v>12</v>
      </c>
      <c r="F49" s="63">
        <f>417+50</f>
        <v>467</v>
      </c>
      <c r="G49" s="63">
        <f>F49*12</f>
        <v>5604</v>
      </c>
      <c r="H49" s="63"/>
      <c r="I49" s="37"/>
    </row>
    <row r="50" spans="1:9" ht="17.25" customHeight="1" x14ac:dyDescent="0.25">
      <c r="A50" s="24"/>
      <c r="B50" s="52" t="s">
        <v>117</v>
      </c>
      <c r="C50" s="65"/>
      <c r="D50" s="61"/>
      <c r="E50" s="66"/>
      <c r="F50" s="62">
        <f t="shared" ref="F50:H50" si="8">SUM(F48:F49)</f>
        <v>2667</v>
      </c>
      <c r="G50" s="62">
        <f t="shared" si="8"/>
        <v>32004</v>
      </c>
      <c r="H50" s="62">
        <f t="shared" si="8"/>
        <v>1000</v>
      </c>
      <c r="I50" s="38"/>
    </row>
    <row r="51" spans="1:9" ht="13.5" customHeight="1" x14ac:dyDescent="0.25">
      <c r="A51" s="24">
        <f>A49+1</f>
        <v>21</v>
      </c>
      <c r="B51" s="46" t="s">
        <v>223</v>
      </c>
      <c r="C51" s="55" t="s">
        <v>168</v>
      </c>
      <c r="D51" s="61" t="s">
        <v>164</v>
      </c>
      <c r="E51" s="59" t="s">
        <v>12</v>
      </c>
      <c r="F51" s="63">
        <f>2500+50</f>
        <v>2550</v>
      </c>
      <c r="G51" s="63">
        <f>F51*12</f>
        <v>30600</v>
      </c>
      <c r="H51" s="63"/>
      <c r="I51" s="37"/>
    </row>
    <row r="52" spans="1:9" ht="16.5" customHeight="1" x14ac:dyDescent="0.25">
      <c r="A52" s="24">
        <f>A51+1</f>
        <v>22</v>
      </c>
      <c r="B52" s="46" t="s">
        <v>208</v>
      </c>
      <c r="C52" s="55" t="s">
        <v>168</v>
      </c>
      <c r="D52" s="61" t="s">
        <v>164</v>
      </c>
      <c r="E52" s="59" t="s">
        <v>12</v>
      </c>
      <c r="F52" s="63">
        <f>417+50</f>
        <v>467</v>
      </c>
      <c r="G52" s="63">
        <f>F52*12</f>
        <v>5604</v>
      </c>
      <c r="H52" s="64"/>
      <c r="I52" s="39"/>
    </row>
    <row r="53" spans="1:9" ht="19.5" customHeight="1" x14ac:dyDescent="0.25">
      <c r="A53" s="24"/>
      <c r="B53" s="52" t="s">
        <v>176</v>
      </c>
      <c r="C53" s="65"/>
      <c r="D53" s="61"/>
      <c r="E53" s="66"/>
      <c r="F53" s="62">
        <f>SUM(F51:F52)</f>
        <v>3017</v>
      </c>
      <c r="G53" s="62">
        <f>SUM(G51:G52)</f>
        <v>36204</v>
      </c>
      <c r="H53" s="62"/>
      <c r="I53" s="38"/>
    </row>
    <row r="54" spans="1:9" ht="16.5" customHeight="1" x14ac:dyDescent="0.25">
      <c r="A54" s="24">
        <f>A52+1</f>
        <v>23</v>
      </c>
      <c r="B54" s="46" t="s">
        <v>27</v>
      </c>
      <c r="C54" s="55" t="s">
        <v>154</v>
      </c>
      <c r="D54" s="61" t="s">
        <v>164</v>
      </c>
      <c r="E54" s="59" t="s">
        <v>12</v>
      </c>
      <c r="F54" s="63">
        <f>1037+30+50</f>
        <v>1117</v>
      </c>
      <c r="G54" s="63">
        <f>F54*12</f>
        <v>13404</v>
      </c>
      <c r="H54" s="63"/>
      <c r="I54" s="37"/>
    </row>
    <row r="55" spans="1:9" ht="15" customHeight="1" x14ac:dyDescent="0.25">
      <c r="A55" s="24">
        <f>A54+1</f>
        <v>24</v>
      </c>
      <c r="B55" s="46" t="s">
        <v>26</v>
      </c>
      <c r="C55" s="55" t="s">
        <v>154</v>
      </c>
      <c r="D55" s="61" t="s">
        <v>164</v>
      </c>
      <c r="E55" s="59" t="s">
        <v>12</v>
      </c>
      <c r="F55" s="63">
        <f>737+30+50</f>
        <v>817</v>
      </c>
      <c r="G55" s="63">
        <f>F55*12</f>
        <v>9804</v>
      </c>
      <c r="H55" s="63"/>
      <c r="I55" s="37"/>
    </row>
    <row r="56" spans="1:9" ht="15" customHeight="1" x14ac:dyDescent="0.25">
      <c r="A56" s="24">
        <f>A55+1</f>
        <v>25</v>
      </c>
      <c r="B56" s="46" t="s">
        <v>190</v>
      </c>
      <c r="C56" s="55" t="s">
        <v>154</v>
      </c>
      <c r="D56" s="61" t="s">
        <v>164</v>
      </c>
      <c r="E56" s="59" t="s">
        <v>12</v>
      </c>
      <c r="F56" s="63">
        <v>467</v>
      </c>
      <c r="G56" s="63">
        <f>F56*12</f>
        <v>5604</v>
      </c>
      <c r="H56" s="63"/>
      <c r="I56" s="37"/>
    </row>
    <row r="57" spans="1:9" ht="19.5" customHeight="1" x14ac:dyDescent="0.25">
      <c r="A57" s="24"/>
      <c r="B57" s="52" t="s">
        <v>116</v>
      </c>
      <c r="C57" s="55"/>
      <c r="D57" s="61"/>
      <c r="E57" s="59"/>
      <c r="F57" s="62">
        <f>SUM(F54:F56)</f>
        <v>2401</v>
      </c>
      <c r="G57" s="62">
        <f>SUM(G54:G56)</f>
        <v>28812</v>
      </c>
      <c r="H57" s="62"/>
      <c r="I57" s="38"/>
    </row>
    <row r="58" spans="1:9" ht="15" customHeight="1" x14ac:dyDescent="0.25">
      <c r="A58" s="24">
        <f>A56+1</f>
        <v>26</v>
      </c>
      <c r="B58" s="46" t="s">
        <v>28</v>
      </c>
      <c r="C58" s="55" t="s">
        <v>153</v>
      </c>
      <c r="D58" s="61" t="s">
        <v>164</v>
      </c>
      <c r="E58" s="59" t="s">
        <v>12</v>
      </c>
      <c r="F58" s="63">
        <f>1000</f>
        <v>1000</v>
      </c>
      <c r="G58" s="63">
        <f>F58*12</f>
        <v>12000</v>
      </c>
      <c r="H58" s="63"/>
      <c r="I58" s="37"/>
    </row>
    <row r="59" spans="1:9" ht="15.75" customHeight="1" x14ac:dyDescent="0.25">
      <c r="A59" s="24">
        <f>A58+1</f>
        <v>27</v>
      </c>
      <c r="B59" s="46" t="s">
        <v>151</v>
      </c>
      <c r="C59" s="55" t="s">
        <v>153</v>
      </c>
      <c r="D59" s="61" t="s">
        <v>164</v>
      </c>
      <c r="E59" s="59" t="s">
        <v>12</v>
      </c>
      <c r="F59" s="63">
        <v>662.29</v>
      </c>
      <c r="G59" s="63">
        <f>F59*12</f>
        <v>7947.48</v>
      </c>
      <c r="H59" s="64"/>
      <c r="I59" s="39"/>
    </row>
    <row r="60" spans="1:9" ht="19.5" customHeight="1" x14ac:dyDescent="0.25">
      <c r="A60" s="24"/>
      <c r="B60" s="52" t="s">
        <v>115</v>
      </c>
      <c r="C60" s="55"/>
      <c r="D60" s="68"/>
      <c r="E60" s="66"/>
      <c r="F60" s="62">
        <f>SUM(F58:F59)</f>
        <v>1662.29</v>
      </c>
      <c r="G60" s="62">
        <f>SUM(G58:G59)</f>
        <v>19947.48</v>
      </c>
      <c r="H60" s="62"/>
      <c r="I60" s="38"/>
    </row>
    <row r="61" spans="1:9" ht="28.5" customHeight="1" x14ac:dyDescent="0.25">
      <c r="A61" s="24">
        <f>A59+1</f>
        <v>28</v>
      </c>
      <c r="B61" s="79" t="s">
        <v>257</v>
      </c>
      <c r="C61" s="55" t="s">
        <v>235</v>
      </c>
      <c r="D61" s="61" t="s">
        <v>164</v>
      </c>
      <c r="E61" s="59" t="s">
        <v>12</v>
      </c>
      <c r="F61" s="63">
        <v>875</v>
      </c>
      <c r="G61" s="63">
        <f>F61*12</f>
        <v>10500</v>
      </c>
      <c r="H61" s="63"/>
      <c r="I61" s="37"/>
    </row>
    <row r="62" spans="1:9" ht="27.75" customHeight="1" x14ac:dyDescent="0.25">
      <c r="A62" s="24">
        <f>A61+1</f>
        <v>29</v>
      </c>
      <c r="B62" s="46" t="s">
        <v>170</v>
      </c>
      <c r="C62" s="55" t="s">
        <v>235</v>
      </c>
      <c r="D62" s="61" t="s">
        <v>164</v>
      </c>
      <c r="E62" s="59" t="s">
        <v>12</v>
      </c>
      <c r="F62" s="63">
        <f>572+30+50</f>
        <v>652</v>
      </c>
      <c r="G62" s="63">
        <f>F62*12</f>
        <v>7824</v>
      </c>
      <c r="H62" s="63"/>
      <c r="I62" s="37"/>
    </row>
    <row r="63" spans="1:9" ht="28.5" customHeight="1" x14ac:dyDescent="0.25">
      <c r="A63" s="24">
        <f>A62+1</f>
        <v>30</v>
      </c>
      <c r="B63" s="46" t="s">
        <v>208</v>
      </c>
      <c r="C63" s="55" t="s">
        <v>235</v>
      </c>
      <c r="D63" s="61" t="s">
        <v>164</v>
      </c>
      <c r="E63" s="59" t="s">
        <v>12</v>
      </c>
      <c r="F63" s="63">
        <f>547+30+50</f>
        <v>627</v>
      </c>
      <c r="G63" s="63">
        <f>F63*12</f>
        <v>7524</v>
      </c>
      <c r="H63" s="63"/>
      <c r="I63" s="37"/>
    </row>
    <row r="64" spans="1:9" ht="27" customHeight="1" x14ac:dyDescent="0.25">
      <c r="A64" s="24">
        <f>A63+1</f>
        <v>31</v>
      </c>
      <c r="B64" s="46" t="s">
        <v>167</v>
      </c>
      <c r="C64" s="55" t="s">
        <v>235</v>
      </c>
      <c r="D64" s="61" t="s">
        <v>164</v>
      </c>
      <c r="E64" s="59" t="s">
        <v>12</v>
      </c>
      <c r="F64" s="63">
        <f>567+30+50</f>
        <v>647</v>
      </c>
      <c r="G64" s="63">
        <f>F64*12</f>
        <v>7764</v>
      </c>
      <c r="H64" s="63"/>
      <c r="I64" s="39"/>
    </row>
    <row r="65" spans="1:9" ht="18.75" customHeight="1" x14ac:dyDescent="0.25">
      <c r="A65" s="24"/>
      <c r="B65" s="52" t="s">
        <v>236</v>
      </c>
      <c r="C65" s="55"/>
      <c r="D65" s="61"/>
      <c r="E65" s="59"/>
      <c r="F65" s="62">
        <f>SUM(F61:F64)</f>
        <v>2801</v>
      </c>
      <c r="G65" s="62">
        <f>SUM(G61:G64)</f>
        <v>33612</v>
      </c>
      <c r="H65" s="63"/>
      <c r="I65" s="37"/>
    </row>
    <row r="66" spans="1:9" ht="34.5" customHeight="1" x14ac:dyDescent="0.25">
      <c r="A66" s="24">
        <f>A64+1</f>
        <v>32</v>
      </c>
      <c r="B66" s="51" t="s">
        <v>272</v>
      </c>
      <c r="C66" s="48" t="s">
        <v>165</v>
      </c>
      <c r="D66" s="61" t="s">
        <v>164</v>
      </c>
      <c r="E66" s="59" t="s">
        <v>12</v>
      </c>
      <c r="F66" s="63">
        <f>717+30+50</f>
        <v>797</v>
      </c>
      <c r="G66" s="63">
        <f>F66*12</f>
        <v>9564</v>
      </c>
      <c r="H66" s="64"/>
      <c r="I66" s="39"/>
    </row>
    <row r="67" spans="1:9" ht="16.5" customHeight="1" x14ac:dyDescent="0.25">
      <c r="A67" s="24">
        <f>A66+1</f>
        <v>33</v>
      </c>
      <c r="B67" s="46" t="s">
        <v>130</v>
      </c>
      <c r="C67" s="48" t="s">
        <v>165</v>
      </c>
      <c r="D67" s="61" t="s">
        <v>164</v>
      </c>
      <c r="E67" s="59" t="s">
        <v>12</v>
      </c>
      <c r="F67" s="63">
        <f>547+30+50</f>
        <v>627</v>
      </c>
      <c r="G67" s="63">
        <f t="shared" ref="G67:G76" si="9">F67*12</f>
        <v>7524</v>
      </c>
      <c r="H67" s="63"/>
      <c r="I67" s="37"/>
    </row>
    <row r="68" spans="1:9" ht="14.25" customHeight="1" x14ac:dyDescent="0.25">
      <c r="A68" s="24">
        <f t="shared" ref="A68:A76" si="10">A67+1</f>
        <v>34</v>
      </c>
      <c r="B68" s="46" t="s">
        <v>29</v>
      </c>
      <c r="C68" s="48" t="s">
        <v>165</v>
      </c>
      <c r="D68" s="61" t="s">
        <v>164</v>
      </c>
      <c r="E68" s="59" t="s">
        <v>12</v>
      </c>
      <c r="F68" s="63">
        <f>582.29+30+50</f>
        <v>662.29</v>
      </c>
      <c r="G68" s="63">
        <f>F68*12</f>
        <v>7947.48</v>
      </c>
      <c r="H68" s="64"/>
      <c r="I68" s="39"/>
    </row>
    <row r="69" spans="1:9" ht="16.5" customHeight="1" x14ac:dyDescent="0.25">
      <c r="A69" s="24">
        <f t="shared" si="10"/>
        <v>35</v>
      </c>
      <c r="B69" s="46" t="s">
        <v>29</v>
      </c>
      <c r="C69" s="48" t="s">
        <v>165</v>
      </c>
      <c r="D69" s="61" t="s">
        <v>164</v>
      </c>
      <c r="E69" s="59" t="s">
        <v>12</v>
      </c>
      <c r="F69" s="63">
        <f>547+30+50</f>
        <v>627</v>
      </c>
      <c r="G69" s="63">
        <f t="shared" si="9"/>
        <v>7524</v>
      </c>
      <c r="H69" s="63"/>
      <c r="I69" s="37"/>
    </row>
    <row r="70" spans="1:9" ht="15.75" customHeight="1" x14ac:dyDescent="0.25">
      <c r="A70" s="24">
        <f t="shared" si="10"/>
        <v>36</v>
      </c>
      <c r="B70" s="46" t="s">
        <v>30</v>
      </c>
      <c r="C70" s="48" t="s">
        <v>165</v>
      </c>
      <c r="D70" s="61" t="s">
        <v>164</v>
      </c>
      <c r="E70" s="59" t="s">
        <v>12</v>
      </c>
      <c r="F70" s="63">
        <f>467+30+50</f>
        <v>547</v>
      </c>
      <c r="G70" s="63">
        <f t="shared" si="9"/>
        <v>6564</v>
      </c>
      <c r="H70" s="63"/>
      <c r="I70" s="37"/>
    </row>
    <row r="71" spans="1:9" ht="15" customHeight="1" x14ac:dyDescent="0.25">
      <c r="A71" s="24">
        <f t="shared" si="10"/>
        <v>37</v>
      </c>
      <c r="B71" s="46" t="s">
        <v>30</v>
      </c>
      <c r="C71" s="48" t="s">
        <v>165</v>
      </c>
      <c r="D71" s="61" t="s">
        <v>164</v>
      </c>
      <c r="E71" s="59" t="s">
        <v>12</v>
      </c>
      <c r="F71" s="63">
        <f>467+30+50</f>
        <v>547</v>
      </c>
      <c r="G71" s="63">
        <f>F71*12</f>
        <v>6564</v>
      </c>
      <c r="H71" s="64"/>
      <c r="I71" s="39"/>
    </row>
    <row r="72" spans="1:9" ht="15" customHeight="1" x14ac:dyDescent="0.25">
      <c r="A72" s="24">
        <f t="shared" si="10"/>
        <v>38</v>
      </c>
      <c r="B72" s="46" t="s">
        <v>30</v>
      </c>
      <c r="C72" s="48" t="s">
        <v>165</v>
      </c>
      <c r="D72" s="61" t="s">
        <v>164</v>
      </c>
      <c r="E72" s="59" t="s">
        <v>12</v>
      </c>
      <c r="F72" s="63">
        <f>467+30+50</f>
        <v>547</v>
      </c>
      <c r="G72" s="63">
        <f>F72*12</f>
        <v>6564</v>
      </c>
      <c r="H72" s="64"/>
      <c r="I72" s="39"/>
    </row>
    <row r="73" spans="1:9" ht="14.25" customHeight="1" x14ac:dyDescent="0.25">
      <c r="A73" s="24">
        <f t="shared" si="10"/>
        <v>39</v>
      </c>
      <c r="B73" s="46" t="s">
        <v>30</v>
      </c>
      <c r="C73" s="48" t="s">
        <v>165</v>
      </c>
      <c r="D73" s="61" t="s">
        <v>164</v>
      </c>
      <c r="E73" s="59" t="s">
        <v>12</v>
      </c>
      <c r="F73" s="63">
        <f>467+30+50</f>
        <v>547</v>
      </c>
      <c r="G73" s="63">
        <f>F73*12</f>
        <v>6564</v>
      </c>
      <c r="H73" s="64"/>
      <c r="I73" s="39"/>
    </row>
    <row r="74" spans="1:9" ht="14.25" customHeight="1" x14ac:dyDescent="0.25">
      <c r="A74" s="24">
        <f t="shared" si="10"/>
        <v>40</v>
      </c>
      <c r="B74" s="46" t="s">
        <v>31</v>
      </c>
      <c r="C74" s="48" t="s">
        <v>165</v>
      </c>
      <c r="D74" s="61" t="s">
        <v>164</v>
      </c>
      <c r="E74" s="59" t="s">
        <v>12</v>
      </c>
      <c r="F74" s="63">
        <f>417+30+50</f>
        <v>497</v>
      </c>
      <c r="G74" s="63">
        <f>F74*12</f>
        <v>5964</v>
      </c>
      <c r="H74" s="64"/>
      <c r="I74" s="39"/>
    </row>
    <row r="75" spans="1:9" ht="15" customHeight="1" x14ac:dyDescent="0.25">
      <c r="A75" s="24">
        <f t="shared" si="10"/>
        <v>41</v>
      </c>
      <c r="B75" s="46" t="s">
        <v>31</v>
      </c>
      <c r="C75" s="48" t="s">
        <v>165</v>
      </c>
      <c r="D75" s="61" t="s">
        <v>164</v>
      </c>
      <c r="E75" s="59" t="s">
        <v>12</v>
      </c>
      <c r="F75" s="63">
        <f>417+30+50</f>
        <v>497</v>
      </c>
      <c r="G75" s="63">
        <f t="shared" si="9"/>
        <v>5964</v>
      </c>
      <c r="H75" s="63"/>
      <c r="I75" s="37"/>
    </row>
    <row r="76" spans="1:9" ht="15" customHeight="1" x14ac:dyDescent="0.25">
      <c r="A76" s="24">
        <f t="shared" si="10"/>
        <v>42</v>
      </c>
      <c r="B76" s="46" t="s">
        <v>31</v>
      </c>
      <c r="C76" s="48" t="s">
        <v>165</v>
      </c>
      <c r="D76" s="61" t="s">
        <v>164</v>
      </c>
      <c r="E76" s="59" t="s">
        <v>12</v>
      </c>
      <c r="F76" s="63">
        <f>417+50</f>
        <v>467</v>
      </c>
      <c r="G76" s="63">
        <f t="shared" si="9"/>
        <v>5604</v>
      </c>
      <c r="H76" s="63"/>
      <c r="I76" s="37"/>
    </row>
    <row r="77" spans="1:9" ht="22.5" customHeight="1" x14ac:dyDescent="0.25">
      <c r="A77" s="24"/>
      <c r="B77" s="52" t="s">
        <v>174</v>
      </c>
      <c r="C77" s="55"/>
      <c r="D77" s="61"/>
      <c r="E77" s="59"/>
      <c r="F77" s="62">
        <f t="shared" ref="F77:H77" si="11">SUM(F66:F76)</f>
        <v>6362.29</v>
      </c>
      <c r="G77" s="62">
        <f t="shared" si="11"/>
        <v>76347.48</v>
      </c>
      <c r="H77" s="62">
        <f t="shared" si="11"/>
        <v>0</v>
      </c>
      <c r="I77" s="38">
        <f t="shared" ref="I77" si="12">SUM(I66:I76)</f>
        <v>0</v>
      </c>
    </row>
    <row r="78" spans="1:9" ht="42.75" customHeight="1" x14ac:dyDescent="0.25">
      <c r="A78" s="24">
        <f>A76+1</f>
        <v>43</v>
      </c>
      <c r="B78" s="44" t="s">
        <v>238</v>
      </c>
      <c r="C78" s="45" t="s">
        <v>240</v>
      </c>
      <c r="D78" s="61" t="s">
        <v>164</v>
      </c>
      <c r="E78" s="59" t="s">
        <v>12</v>
      </c>
      <c r="F78" s="63">
        <f>712+30+50</f>
        <v>792</v>
      </c>
      <c r="G78" s="63">
        <f>F78*12</f>
        <v>9504</v>
      </c>
      <c r="H78" s="63"/>
      <c r="I78" s="37"/>
    </row>
    <row r="79" spans="1:9" ht="27.75" customHeight="1" x14ac:dyDescent="0.25">
      <c r="A79" s="24">
        <f>A78+1</f>
        <v>44</v>
      </c>
      <c r="B79" s="47" t="s">
        <v>190</v>
      </c>
      <c r="C79" s="45" t="s">
        <v>240</v>
      </c>
      <c r="D79" s="61" t="s">
        <v>164</v>
      </c>
      <c r="E79" s="59" t="s">
        <v>12</v>
      </c>
      <c r="F79" s="63">
        <f>447+50</f>
        <v>497</v>
      </c>
      <c r="G79" s="63">
        <f>F79*12</f>
        <v>5964</v>
      </c>
      <c r="H79" s="64"/>
      <c r="I79" s="39"/>
    </row>
    <row r="80" spans="1:9" ht="18.75" customHeight="1" x14ac:dyDescent="0.25">
      <c r="A80" s="13"/>
      <c r="B80" s="52" t="s">
        <v>239</v>
      </c>
      <c r="C80" s="65"/>
      <c r="D80" s="61"/>
      <c r="E80" s="66"/>
      <c r="F80" s="62">
        <f>SUM(F78:F79)</f>
        <v>1289</v>
      </c>
      <c r="G80" s="62">
        <f>SUM(G78:G79)</f>
        <v>15468</v>
      </c>
      <c r="H80" s="62"/>
      <c r="I80" s="38"/>
    </row>
    <row r="81" spans="1:9" ht="16.5" customHeight="1" x14ac:dyDescent="0.25">
      <c r="A81" s="24">
        <f>A79+1</f>
        <v>45</v>
      </c>
      <c r="B81" s="47" t="s">
        <v>224</v>
      </c>
      <c r="C81" s="55" t="s">
        <v>32</v>
      </c>
      <c r="D81" s="61" t="s">
        <v>164</v>
      </c>
      <c r="E81" s="59" t="s">
        <v>12</v>
      </c>
      <c r="F81" s="63">
        <f>700+50</f>
        <v>750</v>
      </c>
      <c r="G81" s="63">
        <f>F81*12</f>
        <v>9000</v>
      </c>
      <c r="H81" s="64"/>
      <c r="I81" s="39"/>
    </row>
    <row r="82" spans="1:9" ht="15" customHeight="1" x14ac:dyDescent="0.25">
      <c r="A82" s="24">
        <f>A81+1</f>
        <v>46</v>
      </c>
      <c r="B82" s="46" t="s">
        <v>203</v>
      </c>
      <c r="C82" s="55" t="s">
        <v>32</v>
      </c>
      <c r="D82" s="61" t="s">
        <v>164</v>
      </c>
      <c r="E82" s="59" t="s">
        <v>12</v>
      </c>
      <c r="F82" s="63">
        <f>567+30+50</f>
        <v>647</v>
      </c>
      <c r="G82" s="63">
        <f>F82*12</f>
        <v>7764</v>
      </c>
      <c r="H82" s="64"/>
      <c r="I82" s="39"/>
    </row>
    <row r="83" spans="1:9" ht="16.5" customHeight="1" x14ac:dyDescent="0.25">
      <c r="A83" s="24">
        <f>A82+1</f>
        <v>47</v>
      </c>
      <c r="B83" s="46" t="s">
        <v>167</v>
      </c>
      <c r="C83" s="55" t="s">
        <v>32</v>
      </c>
      <c r="D83" s="61" t="s">
        <v>164</v>
      </c>
      <c r="E83" s="59" t="s">
        <v>12</v>
      </c>
      <c r="F83" s="63">
        <f>567+30+50</f>
        <v>647</v>
      </c>
      <c r="G83" s="63">
        <f>F83*12</f>
        <v>7764</v>
      </c>
      <c r="H83" s="64"/>
      <c r="I83" s="39"/>
    </row>
    <row r="84" spans="1:9" ht="17.25" customHeight="1" x14ac:dyDescent="0.25">
      <c r="A84" s="13"/>
      <c r="B84" s="52" t="s">
        <v>114</v>
      </c>
      <c r="C84" s="69"/>
      <c r="D84" s="61"/>
      <c r="E84" s="59"/>
      <c r="F84" s="62">
        <f>SUM(F81:F83)</f>
        <v>2044</v>
      </c>
      <c r="G84" s="62">
        <f>SUM(G81:G83)</f>
        <v>24528</v>
      </c>
      <c r="H84" s="62"/>
      <c r="I84" s="38"/>
    </row>
    <row r="85" spans="1:9" ht="18" customHeight="1" x14ac:dyDescent="0.25">
      <c r="A85" s="24"/>
      <c r="B85" s="70"/>
      <c r="C85" s="71" t="s">
        <v>135</v>
      </c>
      <c r="D85" s="72"/>
      <c r="E85" s="70"/>
      <c r="F85" s="62">
        <f>SUM(F20,F24,F27,F29,F33, F36,F38,F41,F43,F47,F50,F53,F57,F60,F65,F77,F80,F84)</f>
        <v>37685.440000000002</v>
      </c>
      <c r="G85" s="62">
        <f t="shared" ref="G85:I85" si="13">SUM(G20,G24,G27,G29,G33, G36,G38,G41,G43,G47,G50,G53,G57,G60,G65,G77,G80,G84)</f>
        <v>452225.27999999997</v>
      </c>
      <c r="H85" s="62">
        <f t="shared" si="13"/>
        <v>15000</v>
      </c>
      <c r="I85" s="38">
        <f t="shared" si="13"/>
        <v>236600</v>
      </c>
    </row>
    <row r="86" spans="1:9" ht="14.25" customHeight="1" x14ac:dyDescent="0.25">
      <c r="A86" s="24">
        <f>A83+1</f>
        <v>48</v>
      </c>
      <c r="B86" s="47" t="s">
        <v>34</v>
      </c>
      <c r="C86" s="55" t="s">
        <v>35</v>
      </c>
      <c r="D86" s="61" t="s">
        <v>164</v>
      </c>
      <c r="E86" s="59" t="s">
        <v>36</v>
      </c>
      <c r="F86" s="63">
        <f>945+30+50</f>
        <v>1025</v>
      </c>
      <c r="G86" s="63">
        <f t="shared" ref="G86:G91" si="14">F86*12</f>
        <v>12300</v>
      </c>
      <c r="H86" s="63"/>
      <c r="I86" s="37"/>
    </row>
    <row r="87" spans="1:9" ht="16.350000000000001" customHeight="1" x14ac:dyDescent="0.25">
      <c r="A87" s="24">
        <f t="shared" ref="A87:A92" si="15">A86+1</f>
        <v>49</v>
      </c>
      <c r="B87" s="47" t="s">
        <v>140</v>
      </c>
      <c r="C87" s="55" t="s">
        <v>35</v>
      </c>
      <c r="D87" s="61" t="s">
        <v>164</v>
      </c>
      <c r="E87" s="59" t="s">
        <v>36</v>
      </c>
      <c r="F87" s="63">
        <f>597+30+50</f>
        <v>677</v>
      </c>
      <c r="G87" s="63">
        <f t="shared" si="14"/>
        <v>8124</v>
      </c>
      <c r="H87" s="63"/>
      <c r="I87" s="37"/>
    </row>
    <row r="88" spans="1:9" ht="16.350000000000001" customHeight="1" x14ac:dyDescent="0.25">
      <c r="A88" s="24">
        <f t="shared" si="15"/>
        <v>50</v>
      </c>
      <c r="B88" s="47" t="s">
        <v>37</v>
      </c>
      <c r="C88" s="55" t="s">
        <v>35</v>
      </c>
      <c r="D88" s="61" t="s">
        <v>164</v>
      </c>
      <c r="E88" s="59" t="s">
        <v>36</v>
      </c>
      <c r="F88" s="63">
        <f>597+30+50</f>
        <v>677</v>
      </c>
      <c r="G88" s="63">
        <f t="shared" si="14"/>
        <v>8124</v>
      </c>
      <c r="H88" s="63"/>
      <c r="I88" s="37"/>
    </row>
    <row r="89" spans="1:9" ht="16.350000000000001" customHeight="1" x14ac:dyDescent="0.25">
      <c r="A89" s="24">
        <f t="shared" si="15"/>
        <v>51</v>
      </c>
      <c r="B89" s="47" t="s">
        <v>37</v>
      </c>
      <c r="C89" s="55" t="s">
        <v>35</v>
      </c>
      <c r="D89" s="61" t="s">
        <v>164</v>
      </c>
      <c r="E89" s="59" t="s">
        <v>36</v>
      </c>
      <c r="F89" s="63">
        <f>597+30+50</f>
        <v>677</v>
      </c>
      <c r="G89" s="63">
        <f>F89*12</f>
        <v>8124</v>
      </c>
      <c r="H89" s="63"/>
      <c r="I89" s="37"/>
    </row>
    <row r="90" spans="1:9" ht="16.350000000000001" customHeight="1" x14ac:dyDescent="0.25">
      <c r="A90" s="24">
        <f t="shared" si="15"/>
        <v>52</v>
      </c>
      <c r="B90" s="44" t="s">
        <v>131</v>
      </c>
      <c r="C90" s="55" t="s">
        <v>35</v>
      </c>
      <c r="D90" s="61" t="s">
        <v>164</v>
      </c>
      <c r="E90" s="59" t="s">
        <v>36</v>
      </c>
      <c r="F90" s="63">
        <f>467+30+50</f>
        <v>547</v>
      </c>
      <c r="G90" s="63">
        <f>F90*12</f>
        <v>6564</v>
      </c>
      <c r="H90" s="63"/>
      <c r="I90" s="37"/>
    </row>
    <row r="91" spans="1:9" ht="16.350000000000001" customHeight="1" x14ac:dyDescent="0.25">
      <c r="A91" s="24">
        <f t="shared" si="15"/>
        <v>53</v>
      </c>
      <c r="B91" s="44" t="s">
        <v>225</v>
      </c>
      <c r="C91" s="55" t="s">
        <v>35</v>
      </c>
      <c r="D91" s="61" t="s">
        <v>164</v>
      </c>
      <c r="E91" s="59" t="s">
        <v>36</v>
      </c>
      <c r="F91" s="63">
        <f>617+30+50</f>
        <v>697</v>
      </c>
      <c r="G91" s="63">
        <f t="shared" si="14"/>
        <v>8364</v>
      </c>
      <c r="H91" s="63"/>
      <c r="I91" s="37"/>
    </row>
    <row r="92" spans="1:9" ht="14.25" customHeight="1" x14ac:dyDescent="0.25">
      <c r="A92" s="24">
        <f t="shared" si="15"/>
        <v>54</v>
      </c>
      <c r="B92" s="44" t="s">
        <v>226</v>
      </c>
      <c r="C92" s="55" t="s">
        <v>35</v>
      </c>
      <c r="D92" s="61" t="s">
        <v>164</v>
      </c>
      <c r="E92" s="59" t="s">
        <v>36</v>
      </c>
      <c r="F92" s="63">
        <v>467</v>
      </c>
      <c r="G92" s="63">
        <f>F92*12</f>
        <v>5604</v>
      </c>
      <c r="H92" s="64"/>
      <c r="I92" s="39"/>
    </row>
    <row r="93" spans="1:9" ht="16.350000000000001" customHeight="1" x14ac:dyDescent="0.25">
      <c r="A93" s="24"/>
      <c r="B93" s="52" t="s">
        <v>123</v>
      </c>
      <c r="C93" s="65"/>
      <c r="D93" s="61"/>
      <c r="E93" s="59"/>
      <c r="F93" s="62">
        <f t="shared" ref="F93:H93" si="16">SUM(F86:F92)</f>
        <v>4767</v>
      </c>
      <c r="G93" s="62">
        <f t="shared" si="16"/>
        <v>57204</v>
      </c>
      <c r="H93" s="62">
        <f t="shared" si="16"/>
        <v>0</v>
      </c>
      <c r="I93" s="38"/>
    </row>
    <row r="94" spans="1:9" ht="16.350000000000001" customHeight="1" x14ac:dyDescent="0.25">
      <c r="A94" s="24">
        <f>A92+1</f>
        <v>55</v>
      </c>
      <c r="B94" s="46" t="s">
        <v>38</v>
      </c>
      <c r="C94" s="55" t="s">
        <v>39</v>
      </c>
      <c r="D94" s="61" t="s">
        <v>164</v>
      </c>
      <c r="E94" s="59" t="s">
        <v>36</v>
      </c>
      <c r="F94" s="63">
        <v>945.57</v>
      </c>
      <c r="G94" s="63">
        <f t="shared" ref="G94:G110" si="17">F94*12</f>
        <v>11346.84</v>
      </c>
      <c r="H94" s="63"/>
      <c r="I94" s="39"/>
    </row>
    <row r="95" spans="1:9" ht="14.25" customHeight="1" x14ac:dyDescent="0.25">
      <c r="A95" s="24">
        <f>A94+1</f>
        <v>56</v>
      </c>
      <c r="B95" s="46" t="s">
        <v>41</v>
      </c>
      <c r="C95" s="55" t="s">
        <v>39</v>
      </c>
      <c r="D95" s="61" t="s">
        <v>164</v>
      </c>
      <c r="E95" s="59" t="s">
        <v>36</v>
      </c>
      <c r="F95" s="63">
        <f>645+30+50</f>
        <v>725</v>
      </c>
      <c r="G95" s="63">
        <f t="shared" si="17"/>
        <v>8700</v>
      </c>
      <c r="H95" s="63"/>
      <c r="I95" s="39"/>
    </row>
    <row r="96" spans="1:9" ht="16.350000000000001" customHeight="1" x14ac:dyDescent="0.25">
      <c r="A96" s="24">
        <f>A95+1</f>
        <v>57</v>
      </c>
      <c r="B96" s="46" t="s">
        <v>40</v>
      </c>
      <c r="C96" s="55" t="s">
        <v>39</v>
      </c>
      <c r="D96" s="61" t="s">
        <v>164</v>
      </c>
      <c r="E96" s="59" t="s">
        <v>36</v>
      </c>
      <c r="F96" s="63">
        <f>467+30+50</f>
        <v>547</v>
      </c>
      <c r="G96" s="63">
        <f>F96*12</f>
        <v>6564</v>
      </c>
      <c r="H96" s="64"/>
      <c r="I96" s="39"/>
    </row>
    <row r="97" spans="1:9" ht="16.350000000000001" customHeight="1" x14ac:dyDescent="0.25">
      <c r="A97" s="24">
        <f>A96+1</f>
        <v>58</v>
      </c>
      <c r="B97" s="46" t="s">
        <v>42</v>
      </c>
      <c r="C97" s="55" t="s">
        <v>39</v>
      </c>
      <c r="D97" s="61" t="s">
        <v>164</v>
      </c>
      <c r="E97" s="59" t="s">
        <v>36</v>
      </c>
      <c r="F97" s="63">
        <f>605.15+30+50</f>
        <v>685.15</v>
      </c>
      <c r="G97" s="63">
        <f t="shared" si="17"/>
        <v>8221.7999999999993</v>
      </c>
      <c r="H97" s="64"/>
      <c r="I97" s="39"/>
    </row>
    <row r="98" spans="1:9" s="6" customFormat="1" ht="16.350000000000001" customHeight="1" x14ac:dyDescent="0.25">
      <c r="A98" s="24">
        <f>A97+1</f>
        <v>59</v>
      </c>
      <c r="B98" s="46" t="s">
        <v>43</v>
      </c>
      <c r="C98" s="55" t="s">
        <v>39</v>
      </c>
      <c r="D98" s="61" t="s">
        <v>164</v>
      </c>
      <c r="E98" s="59" t="s">
        <v>36</v>
      </c>
      <c r="F98" s="63">
        <f>572+30+50</f>
        <v>652</v>
      </c>
      <c r="G98" s="63">
        <f t="shared" si="17"/>
        <v>7824</v>
      </c>
      <c r="H98" s="64"/>
      <c r="I98" s="39"/>
    </row>
    <row r="99" spans="1:9" ht="16.350000000000001" customHeight="1" x14ac:dyDescent="0.25">
      <c r="A99" s="24">
        <f t="shared" ref="A99:A111" si="18">A98+1</f>
        <v>60</v>
      </c>
      <c r="B99" s="46" t="s">
        <v>271</v>
      </c>
      <c r="C99" s="55" t="s">
        <v>39</v>
      </c>
      <c r="D99" s="61" t="s">
        <v>164</v>
      </c>
      <c r="E99" s="59" t="s">
        <v>36</v>
      </c>
      <c r="F99" s="63">
        <f>645+30+50</f>
        <v>725</v>
      </c>
      <c r="G99" s="63">
        <f t="shared" si="17"/>
        <v>8700</v>
      </c>
      <c r="H99" s="64"/>
      <c r="I99" s="39"/>
    </row>
    <row r="100" spans="1:9" ht="16.350000000000001" customHeight="1" x14ac:dyDescent="0.25">
      <c r="A100" s="24">
        <f t="shared" si="18"/>
        <v>61</v>
      </c>
      <c r="B100" s="46" t="s">
        <v>44</v>
      </c>
      <c r="C100" s="55" t="s">
        <v>39</v>
      </c>
      <c r="D100" s="61" t="s">
        <v>164</v>
      </c>
      <c r="E100" s="59" t="s">
        <v>36</v>
      </c>
      <c r="F100" s="63">
        <f>517+50</f>
        <v>567</v>
      </c>
      <c r="G100" s="63">
        <f t="shared" si="17"/>
        <v>6804</v>
      </c>
      <c r="H100" s="64"/>
      <c r="I100" s="39"/>
    </row>
    <row r="101" spans="1:9" ht="16.350000000000001" customHeight="1" x14ac:dyDescent="0.25">
      <c r="A101" s="24">
        <f t="shared" si="18"/>
        <v>62</v>
      </c>
      <c r="B101" s="46" t="s">
        <v>45</v>
      </c>
      <c r="C101" s="55" t="s">
        <v>39</v>
      </c>
      <c r="D101" s="61" t="s">
        <v>164</v>
      </c>
      <c r="E101" s="59" t="s">
        <v>36</v>
      </c>
      <c r="F101" s="63">
        <f>467+30+50</f>
        <v>547</v>
      </c>
      <c r="G101" s="63">
        <f>F101*12</f>
        <v>6564</v>
      </c>
      <c r="H101" s="64"/>
      <c r="I101" s="39"/>
    </row>
    <row r="102" spans="1:9" s="6" customFormat="1" ht="16.350000000000001" customHeight="1" x14ac:dyDescent="0.25">
      <c r="A102" s="24">
        <f t="shared" si="18"/>
        <v>63</v>
      </c>
      <c r="B102" s="46" t="s">
        <v>195</v>
      </c>
      <c r="C102" s="55" t="s">
        <v>39</v>
      </c>
      <c r="D102" s="61" t="s">
        <v>164</v>
      </c>
      <c r="E102" s="59" t="s">
        <v>36</v>
      </c>
      <c r="F102" s="63">
        <f>417+30+50</f>
        <v>497</v>
      </c>
      <c r="G102" s="63">
        <f>F102*12</f>
        <v>5964</v>
      </c>
      <c r="H102" s="64"/>
      <c r="I102" s="39"/>
    </row>
    <row r="103" spans="1:9" s="6" customFormat="1" ht="16.350000000000001" customHeight="1" x14ac:dyDescent="0.25">
      <c r="A103" s="24">
        <f t="shared" si="18"/>
        <v>64</v>
      </c>
      <c r="B103" s="46" t="s">
        <v>219</v>
      </c>
      <c r="C103" s="55" t="s">
        <v>39</v>
      </c>
      <c r="D103" s="61" t="s">
        <v>164</v>
      </c>
      <c r="E103" s="59" t="s">
        <v>36</v>
      </c>
      <c r="F103" s="63">
        <f>417+50</f>
        <v>467</v>
      </c>
      <c r="G103" s="63">
        <f>F103*12</f>
        <v>5604</v>
      </c>
      <c r="H103" s="64"/>
      <c r="I103" s="39"/>
    </row>
    <row r="104" spans="1:9" s="6" customFormat="1" ht="24.75" x14ac:dyDescent="0.25">
      <c r="A104" s="24">
        <f t="shared" si="18"/>
        <v>65</v>
      </c>
      <c r="B104" s="79" t="s">
        <v>152</v>
      </c>
      <c r="C104" s="55" t="s">
        <v>39</v>
      </c>
      <c r="D104" s="61" t="s">
        <v>164</v>
      </c>
      <c r="E104" s="59" t="s">
        <v>36</v>
      </c>
      <c r="F104" s="63">
        <f>697+30+50</f>
        <v>777</v>
      </c>
      <c r="G104" s="63">
        <f t="shared" si="17"/>
        <v>9324</v>
      </c>
      <c r="H104" s="64"/>
      <c r="I104" s="39"/>
    </row>
    <row r="105" spans="1:9" s="6" customFormat="1" ht="24.75" x14ac:dyDescent="0.25">
      <c r="A105" s="24">
        <f t="shared" si="18"/>
        <v>66</v>
      </c>
      <c r="B105" s="79" t="s">
        <v>46</v>
      </c>
      <c r="C105" s="55" t="s">
        <v>39</v>
      </c>
      <c r="D105" s="61" t="s">
        <v>164</v>
      </c>
      <c r="E105" s="59" t="s">
        <v>36</v>
      </c>
      <c r="F105" s="63">
        <f>567+30+50</f>
        <v>647</v>
      </c>
      <c r="G105" s="63">
        <f>F105*12</f>
        <v>7764</v>
      </c>
      <c r="H105" s="64"/>
      <c r="I105" s="39"/>
    </row>
    <row r="106" spans="1:9" ht="24.75" x14ac:dyDescent="0.25">
      <c r="A106" s="24">
        <f t="shared" si="18"/>
        <v>67</v>
      </c>
      <c r="B106" s="79" t="s">
        <v>146</v>
      </c>
      <c r="C106" s="55" t="s">
        <v>39</v>
      </c>
      <c r="D106" s="61" t="s">
        <v>164</v>
      </c>
      <c r="E106" s="59" t="s">
        <v>36</v>
      </c>
      <c r="F106" s="63">
        <f>467+30+50</f>
        <v>547</v>
      </c>
      <c r="G106" s="63">
        <f>F106*12</f>
        <v>6564</v>
      </c>
      <c r="H106" s="64"/>
      <c r="I106" s="39"/>
    </row>
    <row r="107" spans="1:9" ht="24.75" x14ac:dyDescent="0.25">
      <c r="A107" s="24">
        <f t="shared" si="18"/>
        <v>68</v>
      </c>
      <c r="B107" s="79" t="s">
        <v>216</v>
      </c>
      <c r="C107" s="55" t="s">
        <v>39</v>
      </c>
      <c r="D107" s="61" t="s">
        <v>164</v>
      </c>
      <c r="E107" s="59" t="s">
        <v>36</v>
      </c>
      <c r="F107" s="63">
        <f>417+50</f>
        <v>467</v>
      </c>
      <c r="G107" s="63">
        <f>F107*12</f>
        <v>5604</v>
      </c>
      <c r="H107" s="64"/>
      <c r="I107" s="39"/>
    </row>
    <row r="108" spans="1:9" ht="16.350000000000001" customHeight="1" x14ac:dyDescent="0.25">
      <c r="A108" s="24">
        <f t="shared" si="18"/>
        <v>69</v>
      </c>
      <c r="B108" s="46" t="s">
        <v>270</v>
      </c>
      <c r="C108" s="55" t="s">
        <v>39</v>
      </c>
      <c r="D108" s="61" t="s">
        <v>164</v>
      </c>
      <c r="E108" s="59" t="s">
        <v>36</v>
      </c>
      <c r="F108" s="63">
        <f>645+30+50</f>
        <v>725</v>
      </c>
      <c r="G108" s="63">
        <f t="shared" si="17"/>
        <v>8700</v>
      </c>
      <c r="H108" s="64"/>
      <c r="I108" s="39"/>
    </row>
    <row r="109" spans="1:9" s="6" customFormat="1" ht="18" customHeight="1" x14ac:dyDescent="0.25">
      <c r="A109" s="24">
        <f t="shared" si="18"/>
        <v>70</v>
      </c>
      <c r="B109" s="46" t="s">
        <v>47</v>
      </c>
      <c r="C109" s="55" t="s">
        <v>39</v>
      </c>
      <c r="D109" s="61" t="s">
        <v>164</v>
      </c>
      <c r="E109" s="59" t="s">
        <v>36</v>
      </c>
      <c r="F109" s="63">
        <f>554+30+50</f>
        <v>634</v>
      </c>
      <c r="G109" s="63">
        <f t="shared" si="17"/>
        <v>7608</v>
      </c>
      <c r="H109" s="64"/>
      <c r="I109" s="39"/>
    </row>
    <row r="110" spans="1:9" ht="18" customHeight="1" x14ac:dyDescent="0.25">
      <c r="A110" s="24">
        <f t="shared" si="18"/>
        <v>71</v>
      </c>
      <c r="B110" s="46" t="s">
        <v>47</v>
      </c>
      <c r="C110" s="55" t="s">
        <v>39</v>
      </c>
      <c r="D110" s="61" t="s">
        <v>164</v>
      </c>
      <c r="E110" s="59" t="s">
        <v>36</v>
      </c>
      <c r="F110" s="63">
        <f>467+30+50</f>
        <v>547</v>
      </c>
      <c r="G110" s="63">
        <f t="shared" si="17"/>
        <v>6564</v>
      </c>
      <c r="H110" s="64"/>
      <c r="I110" s="39"/>
    </row>
    <row r="111" spans="1:9" ht="13.5" customHeight="1" x14ac:dyDescent="0.25">
      <c r="A111" s="24">
        <f t="shared" si="18"/>
        <v>72</v>
      </c>
      <c r="B111" s="46" t="s">
        <v>48</v>
      </c>
      <c r="C111" s="55" t="s">
        <v>39</v>
      </c>
      <c r="D111" s="61" t="s">
        <v>164</v>
      </c>
      <c r="E111" s="59" t="s">
        <v>36</v>
      </c>
      <c r="F111" s="63">
        <f>417+50</f>
        <v>467</v>
      </c>
      <c r="G111" s="63">
        <f>F111*12</f>
        <v>5604</v>
      </c>
      <c r="H111" s="64"/>
      <c r="I111" s="39"/>
    </row>
    <row r="112" spans="1:9" ht="17.25" customHeight="1" x14ac:dyDescent="0.25">
      <c r="A112" s="24"/>
      <c r="B112" s="52" t="s">
        <v>124</v>
      </c>
      <c r="C112" s="65"/>
      <c r="D112" s="61"/>
      <c r="E112" s="59"/>
      <c r="F112" s="62">
        <f t="shared" ref="F112:H112" si="19">SUM(F94:F111)</f>
        <v>11168.720000000001</v>
      </c>
      <c r="G112" s="62">
        <f t="shared" si="19"/>
        <v>134024.64000000001</v>
      </c>
      <c r="H112" s="62">
        <f t="shared" si="19"/>
        <v>0</v>
      </c>
      <c r="I112" s="38">
        <f>SUM(I94:I111)</f>
        <v>0</v>
      </c>
    </row>
    <row r="113" spans="1:9" ht="13.5" customHeight="1" x14ac:dyDescent="0.25">
      <c r="A113" s="24">
        <f>A111+1</f>
        <v>73</v>
      </c>
      <c r="B113" s="46" t="s">
        <v>49</v>
      </c>
      <c r="C113" s="55" t="s">
        <v>50</v>
      </c>
      <c r="D113" s="61" t="s">
        <v>164</v>
      </c>
      <c r="E113" s="59" t="s">
        <v>36</v>
      </c>
      <c r="F113" s="63">
        <f>1052+30+50</f>
        <v>1132</v>
      </c>
      <c r="G113" s="63">
        <f t="shared" ref="G113:G121" si="20">F113*12</f>
        <v>13584</v>
      </c>
      <c r="H113" s="64"/>
      <c r="I113" s="39"/>
    </row>
    <row r="114" spans="1:9" ht="13.5" customHeight="1" x14ac:dyDescent="0.25">
      <c r="A114" s="43">
        <f>A113+1</f>
        <v>74</v>
      </c>
      <c r="B114" s="47" t="s">
        <v>139</v>
      </c>
      <c r="C114" s="55" t="s">
        <v>50</v>
      </c>
      <c r="D114" s="61" t="s">
        <v>164</v>
      </c>
      <c r="E114" s="59" t="s">
        <v>36</v>
      </c>
      <c r="F114" s="63">
        <f>920+30+50</f>
        <v>1000</v>
      </c>
      <c r="G114" s="63">
        <f>F114*12</f>
        <v>12000</v>
      </c>
      <c r="H114" s="64"/>
      <c r="I114" s="39"/>
    </row>
    <row r="115" spans="1:9" ht="13.5" customHeight="1" x14ac:dyDescent="0.25">
      <c r="A115" s="43">
        <f>A114+1</f>
        <v>75</v>
      </c>
      <c r="B115" s="46" t="s">
        <v>139</v>
      </c>
      <c r="C115" s="55" t="s">
        <v>50</v>
      </c>
      <c r="D115" s="61" t="s">
        <v>164</v>
      </c>
      <c r="E115" s="59" t="s">
        <v>36</v>
      </c>
      <c r="F115" s="63">
        <f>629.57+30+50</f>
        <v>709.57</v>
      </c>
      <c r="G115" s="63">
        <f>F115*12</f>
        <v>8514.84</v>
      </c>
      <c r="H115" s="64"/>
      <c r="I115" s="39"/>
    </row>
    <row r="116" spans="1:9" ht="13.5" customHeight="1" x14ac:dyDescent="0.25">
      <c r="A116" s="24">
        <f t="shared" ref="A116:A123" si="21">A115+1</f>
        <v>76</v>
      </c>
      <c r="B116" s="46" t="s">
        <v>51</v>
      </c>
      <c r="C116" s="55" t="s">
        <v>50</v>
      </c>
      <c r="D116" s="61" t="s">
        <v>164</v>
      </c>
      <c r="E116" s="59" t="s">
        <v>36</v>
      </c>
      <c r="F116" s="63">
        <f>572+30+50</f>
        <v>652</v>
      </c>
      <c r="G116" s="63">
        <f t="shared" si="20"/>
        <v>7824</v>
      </c>
      <c r="H116" s="64"/>
      <c r="I116" s="39"/>
    </row>
    <row r="117" spans="1:9" ht="13.5" customHeight="1" x14ac:dyDescent="0.25">
      <c r="A117" s="24">
        <f t="shared" si="21"/>
        <v>77</v>
      </c>
      <c r="B117" s="46" t="s">
        <v>148</v>
      </c>
      <c r="C117" s="55" t="s">
        <v>50</v>
      </c>
      <c r="D117" s="61" t="s">
        <v>164</v>
      </c>
      <c r="E117" s="59" t="s">
        <v>36</v>
      </c>
      <c r="F117" s="63">
        <f>622.29+30+50</f>
        <v>702.29</v>
      </c>
      <c r="G117" s="63">
        <f t="shared" si="20"/>
        <v>8427.48</v>
      </c>
      <c r="H117" s="64"/>
      <c r="I117" s="39"/>
    </row>
    <row r="118" spans="1:9" ht="13.5" customHeight="1" x14ac:dyDescent="0.25">
      <c r="A118" s="24">
        <f t="shared" si="21"/>
        <v>78</v>
      </c>
      <c r="B118" s="46" t="s">
        <v>52</v>
      </c>
      <c r="C118" s="55" t="s">
        <v>50</v>
      </c>
      <c r="D118" s="61" t="s">
        <v>164</v>
      </c>
      <c r="E118" s="59" t="s">
        <v>36</v>
      </c>
      <c r="F118" s="63">
        <f>567+30+50</f>
        <v>647</v>
      </c>
      <c r="G118" s="63">
        <f t="shared" si="20"/>
        <v>7764</v>
      </c>
      <c r="H118" s="64"/>
      <c r="I118" s="39"/>
    </row>
    <row r="119" spans="1:9" ht="13.5" customHeight="1" x14ac:dyDescent="0.25">
      <c r="A119" s="24">
        <f t="shared" si="21"/>
        <v>79</v>
      </c>
      <c r="B119" s="46" t="s">
        <v>260</v>
      </c>
      <c r="C119" s="55" t="s">
        <v>50</v>
      </c>
      <c r="D119" s="61" t="s">
        <v>164</v>
      </c>
      <c r="E119" s="59" t="s">
        <v>36</v>
      </c>
      <c r="F119" s="63">
        <f>629.57+30+50</f>
        <v>709.57</v>
      </c>
      <c r="G119" s="63">
        <f>F119*12</f>
        <v>8514.84</v>
      </c>
      <c r="H119" s="64"/>
      <c r="I119" s="39"/>
    </row>
    <row r="120" spans="1:9" ht="13.5" customHeight="1" x14ac:dyDescent="0.25">
      <c r="A120" s="24">
        <f t="shared" si="21"/>
        <v>80</v>
      </c>
      <c r="B120" s="46" t="s">
        <v>53</v>
      </c>
      <c r="C120" s="55" t="s">
        <v>50</v>
      </c>
      <c r="D120" s="61" t="s">
        <v>164</v>
      </c>
      <c r="E120" s="59" t="s">
        <v>36</v>
      </c>
      <c r="F120" s="63">
        <f>597+30+50</f>
        <v>677</v>
      </c>
      <c r="G120" s="63">
        <f>F120*12</f>
        <v>8124</v>
      </c>
      <c r="H120" s="63"/>
      <c r="I120" s="37"/>
    </row>
    <row r="121" spans="1:9" ht="14.25" customHeight="1" x14ac:dyDescent="0.25">
      <c r="A121" s="24">
        <f t="shared" si="21"/>
        <v>81</v>
      </c>
      <c r="B121" s="46" t="s">
        <v>150</v>
      </c>
      <c r="C121" s="55" t="s">
        <v>50</v>
      </c>
      <c r="D121" s="61" t="s">
        <v>164</v>
      </c>
      <c r="E121" s="59" t="s">
        <v>36</v>
      </c>
      <c r="F121" s="63">
        <f>567+30+50</f>
        <v>647</v>
      </c>
      <c r="G121" s="63">
        <f t="shared" si="20"/>
        <v>7764</v>
      </c>
      <c r="H121" s="64"/>
      <c r="I121" s="39"/>
    </row>
    <row r="122" spans="1:9" ht="14.25" customHeight="1" x14ac:dyDescent="0.25">
      <c r="A122" s="24">
        <f t="shared" si="21"/>
        <v>82</v>
      </c>
      <c r="B122" s="46" t="s">
        <v>231</v>
      </c>
      <c r="C122" s="55" t="s">
        <v>50</v>
      </c>
      <c r="D122" s="61" t="s">
        <v>164</v>
      </c>
      <c r="E122" s="59" t="s">
        <v>36</v>
      </c>
      <c r="F122" s="63">
        <v>467</v>
      </c>
      <c r="G122" s="63">
        <f>F122*12</f>
        <v>5604</v>
      </c>
      <c r="H122" s="64"/>
      <c r="I122" s="39"/>
    </row>
    <row r="123" spans="1:9" ht="16.350000000000001" customHeight="1" x14ac:dyDescent="0.25">
      <c r="A123" s="24">
        <f t="shared" si="21"/>
        <v>83</v>
      </c>
      <c r="B123" s="46" t="s">
        <v>143</v>
      </c>
      <c r="C123" s="55" t="s">
        <v>50</v>
      </c>
      <c r="D123" s="61" t="s">
        <v>164</v>
      </c>
      <c r="E123" s="59" t="s">
        <v>36</v>
      </c>
      <c r="F123" s="63">
        <v>627</v>
      </c>
      <c r="G123" s="63">
        <f>F123*12</f>
        <v>7524</v>
      </c>
      <c r="H123" s="63"/>
      <c r="I123" s="37"/>
    </row>
    <row r="124" spans="1:9" ht="16.350000000000001" customHeight="1" x14ac:dyDescent="0.25">
      <c r="A124" s="24"/>
      <c r="B124" s="52" t="s">
        <v>113</v>
      </c>
      <c r="C124" s="55"/>
      <c r="D124" s="61"/>
      <c r="E124" s="59"/>
      <c r="F124" s="62">
        <f t="shared" ref="F124:H124" si="22">SUM(F113:F123)</f>
        <v>7970.43</v>
      </c>
      <c r="G124" s="62">
        <f t="shared" si="22"/>
        <v>95645.159999999989</v>
      </c>
      <c r="H124" s="62">
        <f t="shared" si="22"/>
        <v>0</v>
      </c>
      <c r="I124" s="38">
        <f>SUM(I113:I123)</f>
        <v>0</v>
      </c>
    </row>
    <row r="125" spans="1:9" ht="15" customHeight="1" x14ac:dyDescent="0.25">
      <c r="A125" s="24">
        <f>A123+1</f>
        <v>84</v>
      </c>
      <c r="B125" s="46" t="s">
        <v>54</v>
      </c>
      <c r="C125" s="55" t="s">
        <v>55</v>
      </c>
      <c r="D125" s="61" t="s">
        <v>164</v>
      </c>
      <c r="E125" s="59" t="s">
        <v>36</v>
      </c>
      <c r="F125" s="63">
        <v>1000</v>
      </c>
      <c r="G125" s="63">
        <f>F125*12</f>
        <v>12000</v>
      </c>
      <c r="H125" s="64"/>
      <c r="I125" s="39"/>
    </row>
    <row r="126" spans="1:9" ht="13.5" customHeight="1" x14ac:dyDescent="0.25">
      <c r="A126" s="43">
        <f>A125+1</f>
        <v>85</v>
      </c>
      <c r="B126" s="46" t="s">
        <v>227</v>
      </c>
      <c r="C126" s="55" t="s">
        <v>55</v>
      </c>
      <c r="D126" s="61" t="s">
        <v>164</v>
      </c>
      <c r="E126" s="59" t="s">
        <v>36</v>
      </c>
      <c r="F126" s="63">
        <f>707+30+50</f>
        <v>787</v>
      </c>
      <c r="G126" s="63">
        <f>F126*12</f>
        <v>9444</v>
      </c>
      <c r="H126" s="63"/>
      <c r="I126" s="37"/>
    </row>
    <row r="127" spans="1:9" ht="16.350000000000001" customHeight="1" x14ac:dyDescent="0.25">
      <c r="A127" s="43">
        <f>A126+1</f>
        <v>86</v>
      </c>
      <c r="B127" s="46" t="s">
        <v>56</v>
      </c>
      <c r="C127" s="55" t="s">
        <v>55</v>
      </c>
      <c r="D127" s="61" t="s">
        <v>164</v>
      </c>
      <c r="E127" s="59" t="s">
        <v>36</v>
      </c>
      <c r="F127" s="63">
        <f>467+30+50</f>
        <v>547</v>
      </c>
      <c r="G127" s="63">
        <f>F127*12</f>
        <v>6564</v>
      </c>
      <c r="H127" s="64"/>
      <c r="I127" s="39"/>
    </row>
    <row r="128" spans="1:9" ht="15.75" customHeight="1" x14ac:dyDescent="0.25">
      <c r="A128" s="43">
        <f>A127+1</f>
        <v>87</v>
      </c>
      <c r="B128" s="46" t="s">
        <v>228</v>
      </c>
      <c r="C128" s="55" t="s">
        <v>55</v>
      </c>
      <c r="D128" s="61" t="s">
        <v>164</v>
      </c>
      <c r="E128" s="59" t="s">
        <v>36</v>
      </c>
      <c r="F128" s="63">
        <f>467+30+50</f>
        <v>547</v>
      </c>
      <c r="G128" s="63">
        <f>F128*12</f>
        <v>6564</v>
      </c>
      <c r="H128" s="64"/>
      <c r="I128" s="39"/>
    </row>
    <row r="129" spans="1:9" ht="15.75" customHeight="1" x14ac:dyDescent="0.25">
      <c r="A129" s="24"/>
      <c r="B129" s="52" t="s">
        <v>112</v>
      </c>
      <c r="C129" s="46"/>
      <c r="D129" s="61"/>
      <c r="E129" s="73"/>
      <c r="F129" s="62">
        <f>SUM(F125:F128)</f>
        <v>2881</v>
      </c>
      <c r="G129" s="62">
        <f t="shared" ref="G129:H129" si="23">SUM(G125:G128)</f>
        <v>34572</v>
      </c>
      <c r="H129" s="62">
        <f t="shared" si="23"/>
        <v>0</v>
      </c>
      <c r="I129" s="38"/>
    </row>
    <row r="130" spans="1:9" ht="15.75" customHeight="1" x14ac:dyDescent="0.25">
      <c r="A130" s="43">
        <f>A128+1</f>
        <v>88</v>
      </c>
      <c r="B130" s="46" t="s">
        <v>57</v>
      </c>
      <c r="C130" s="55" t="s">
        <v>58</v>
      </c>
      <c r="D130" s="61" t="s">
        <v>164</v>
      </c>
      <c r="E130" s="59" t="s">
        <v>36</v>
      </c>
      <c r="F130" s="63">
        <f>1052+30+50</f>
        <v>1132</v>
      </c>
      <c r="G130" s="63">
        <f>F130*12</f>
        <v>13584</v>
      </c>
      <c r="H130" s="64"/>
      <c r="I130" s="39"/>
    </row>
    <row r="131" spans="1:9" ht="15.75" customHeight="1" x14ac:dyDescent="0.25">
      <c r="A131" s="24">
        <f>A130+1</f>
        <v>89</v>
      </c>
      <c r="B131" s="46" t="s">
        <v>137</v>
      </c>
      <c r="C131" s="55" t="s">
        <v>58</v>
      </c>
      <c r="D131" s="61" t="s">
        <v>164</v>
      </c>
      <c r="E131" s="59" t="s">
        <v>36</v>
      </c>
      <c r="F131" s="63">
        <f>597+30+50</f>
        <v>677</v>
      </c>
      <c r="G131" s="63">
        <f>F131*12</f>
        <v>8124</v>
      </c>
      <c r="H131" s="64"/>
      <c r="I131" s="39"/>
    </row>
    <row r="132" spans="1:9" ht="13.5" customHeight="1" x14ac:dyDescent="0.25">
      <c r="A132" s="24">
        <f>A131+1</f>
        <v>90</v>
      </c>
      <c r="B132" s="46" t="s">
        <v>263</v>
      </c>
      <c r="C132" s="55" t="s">
        <v>58</v>
      </c>
      <c r="D132" s="61" t="s">
        <v>164</v>
      </c>
      <c r="E132" s="59" t="s">
        <v>36</v>
      </c>
      <c r="F132" s="63">
        <f>417+50</f>
        <v>467</v>
      </c>
      <c r="G132" s="63">
        <f>F132*12</f>
        <v>5604</v>
      </c>
      <c r="H132" s="64"/>
      <c r="I132" s="39"/>
    </row>
    <row r="133" spans="1:9" ht="16.350000000000001" customHeight="1" x14ac:dyDescent="0.25">
      <c r="A133" s="24"/>
      <c r="B133" s="52" t="s">
        <v>111</v>
      </c>
      <c r="C133" s="69"/>
      <c r="D133" s="61"/>
      <c r="E133" s="59"/>
      <c r="F133" s="62">
        <f>SUM(F130:F132)</f>
        <v>2276</v>
      </c>
      <c r="G133" s="62">
        <f t="shared" ref="G133:H133" si="24">SUM(G130:G132)</f>
        <v>27312</v>
      </c>
      <c r="H133" s="62">
        <f t="shared" si="24"/>
        <v>0</v>
      </c>
      <c r="I133" s="38"/>
    </row>
    <row r="134" spans="1:9" ht="19.5" customHeight="1" x14ac:dyDescent="0.25">
      <c r="A134" s="24"/>
      <c r="B134" s="70"/>
      <c r="C134" s="71" t="s">
        <v>125</v>
      </c>
      <c r="D134" s="72"/>
      <c r="E134" s="70"/>
      <c r="F134" s="62">
        <f t="shared" ref="F134:H134" si="25">SUM(F93+F112+F124+F129+F133)</f>
        <v>29063.15</v>
      </c>
      <c r="G134" s="62">
        <f t="shared" si="25"/>
        <v>348757.8</v>
      </c>
      <c r="H134" s="62">
        <f t="shared" si="25"/>
        <v>0</v>
      </c>
      <c r="I134" s="38">
        <f>SUM(I93+I112+I124+I129+I133)</f>
        <v>0</v>
      </c>
    </row>
    <row r="135" spans="1:9" ht="15" customHeight="1" x14ac:dyDescent="0.25">
      <c r="A135" s="24">
        <f>A132+1</f>
        <v>91</v>
      </c>
      <c r="B135" s="46" t="s">
        <v>59</v>
      </c>
      <c r="C135" s="55" t="s">
        <v>60</v>
      </c>
      <c r="D135" s="61" t="s">
        <v>164</v>
      </c>
      <c r="E135" s="59" t="s">
        <v>33</v>
      </c>
      <c r="F135" s="63">
        <f>795+30+50</f>
        <v>875</v>
      </c>
      <c r="G135" s="63">
        <f t="shared" ref="G135:G142" si="26">F135*12</f>
        <v>10500</v>
      </c>
      <c r="H135" s="64"/>
      <c r="I135" s="39"/>
    </row>
    <row r="136" spans="1:9" ht="16.350000000000001" customHeight="1" x14ac:dyDescent="0.25">
      <c r="A136" s="24">
        <f t="shared" ref="A136:A142" si="27">A135+1</f>
        <v>92</v>
      </c>
      <c r="B136" s="46" t="s">
        <v>144</v>
      </c>
      <c r="C136" s="55" t="s">
        <v>60</v>
      </c>
      <c r="D136" s="61" t="s">
        <v>164</v>
      </c>
      <c r="E136" s="59" t="s">
        <v>33</v>
      </c>
      <c r="F136" s="63">
        <f>650+30+50</f>
        <v>730</v>
      </c>
      <c r="G136" s="63">
        <f t="shared" si="26"/>
        <v>8760</v>
      </c>
      <c r="H136" s="64"/>
      <c r="I136" s="39"/>
    </row>
    <row r="137" spans="1:9" ht="16.350000000000001" customHeight="1" x14ac:dyDescent="0.25">
      <c r="A137" s="24">
        <f t="shared" si="27"/>
        <v>93</v>
      </c>
      <c r="B137" s="46" t="s">
        <v>237</v>
      </c>
      <c r="C137" s="55" t="s">
        <v>60</v>
      </c>
      <c r="D137" s="61" t="s">
        <v>164</v>
      </c>
      <c r="E137" s="59" t="s">
        <v>33</v>
      </c>
      <c r="F137" s="63">
        <f>570+30+50</f>
        <v>650</v>
      </c>
      <c r="G137" s="63">
        <f t="shared" si="26"/>
        <v>7800</v>
      </c>
      <c r="H137" s="64"/>
      <c r="I137" s="39"/>
    </row>
    <row r="138" spans="1:9" ht="16.350000000000001" customHeight="1" x14ac:dyDescent="0.25">
      <c r="A138" s="24">
        <f t="shared" si="27"/>
        <v>94</v>
      </c>
      <c r="B138" s="46" t="s">
        <v>145</v>
      </c>
      <c r="C138" s="55" t="s">
        <v>60</v>
      </c>
      <c r="D138" s="61" t="s">
        <v>164</v>
      </c>
      <c r="E138" s="59" t="s">
        <v>33</v>
      </c>
      <c r="F138" s="63">
        <f>567+30+50</f>
        <v>647</v>
      </c>
      <c r="G138" s="63">
        <f t="shared" si="26"/>
        <v>7764</v>
      </c>
      <c r="H138" s="64"/>
      <c r="I138" s="39"/>
    </row>
    <row r="139" spans="1:9" ht="16.350000000000001" customHeight="1" x14ac:dyDescent="0.25">
      <c r="A139" s="24">
        <f t="shared" si="27"/>
        <v>95</v>
      </c>
      <c r="B139" s="46" t="s">
        <v>145</v>
      </c>
      <c r="C139" s="55" t="s">
        <v>60</v>
      </c>
      <c r="D139" s="61" t="s">
        <v>164</v>
      </c>
      <c r="E139" s="59" t="s">
        <v>33</v>
      </c>
      <c r="F139" s="63">
        <f>567+30+50</f>
        <v>647</v>
      </c>
      <c r="G139" s="63">
        <f t="shared" si="26"/>
        <v>7764</v>
      </c>
      <c r="H139" s="64"/>
      <c r="I139" s="39"/>
    </row>
    <row r="140" spans="1:9" ht="16.350000000000001" customHeight="1" x14ac:dyDescent="0.25">
      <c r="A140" s="24">
        <f t="shared" si="27"/>
        <v>96</v>
      </c>
      <c r="B140" s="46" t="s">
        <v>61</v>
      </c>
      <c r="C140" s="55" t="s">
        <v>60</v>
      </c>
      <c r="D140" s="61" t="s">
        <v>164</v>
      </c>
      <c r="E140" s="59" t="s">
        <v>33</v>
      </c>
      <c r="F140" s="63">
        <f>467+30+50</f>
        <v>547</v>
      </c>
      <c r="G140" s="63">
        <f t="shared" si="26"/>
        <v>6564</v>
      </c>
      <c r="H140" s="64"/>
      <c r="I140" s="39"/>
    </row>
    <row r="141" spans="1:9" ht="16.350000000000001" customHeight="1" x14ac:dyDescent="0.25">
      <c r="A141" s="24">
        <f t="shared" si="27"/>
        <v>97</v>
      </c>
      <c r="B141" s="46" t="s">
        <v>61</v>
      </c>
      <c r="C141" s="55" t="s">
        <v>60</v>
      </c>
      <c r="D141" s="61" t="s">
        <v>164</v>
      </c>
      <c r="E141" s="59" t="s">
        <v>33</v>
      </c>
      <c r="F141" s="63">
        <f>467+30+50</f>
        <v>547</v>
      </c>
      <c r="G141" s="63">
        <f>F141*12</f>
        <v>6564</v>
      </c>
      <c r="H141" s="64"/>
      <c r="I141" s="39"/>
    </row>
    <row r="142" spans="1:9" ht="16.350000000000001" customHeight="1" x14ac:dyDescent="0.25">
      <c r="A142" s="24">
        <f t="shared" si="27"/>
        <v>98</v>
      </c>
      <c r="B142" s="46" t="s">
        <v>102</v>
      </c>
      <c r="C142" s="55" t="s">
        <v>60</v>
      </c>
      <c r="D142" s="61" t="s">
        <v>164</v>
      </c>
      <c r="E142" s="59" t="s">
        <v>33</v>
      </c>
      <c r="F142" s="63">
        <f>417+30+50</f>
        <v>497</v>
      </c>
      <c r="G142" s="63">
        <f t="shared" si="26"/>
        <v>5964</v>
      </c>
      <c r="H142" s="64"/>
      <c r="I142" s="39"/>
    </row>
    <row r="143" spans="1:9" ht="17.25" customHeight="1" x14ac:dyDescent="0.25">
      <c r="A143" s="24">
        <f>A142+1</f>
        <v>99</v>
      </c>
      <c r="B143" s="46" t="s">
        <v>102</v>
      </c>
      <c r="C143" s="55" t="s">
        <v>60</v>
      </c>
      <c r="D143" s="61" t="s">
        <v>164</v>
      </c>
      <c r="E143" s="59" t="s">
        <v>33</v>
      </c>
      <c r="F143" s="63">
        <v>467</v>
      </c>
      <c r="G143" s="63">
        <f>F143*12</f>
        <v>5604</v>
      </c>
      <c r="H143" s="63"/>
      <c r="I143" s="37"/>
    </row>
    <row r="144" spans="1:9" ht="16.5" customHeight="1" x14ac:dyDescent="0.25">
      <c r="A144" s="13"/>
      <c r="B144" s="52" t="s">
        <v>192</v>
      </c>
      <c r="C144" s="65"/>
      <c r="D144" s="61"/>
      <c r="E144" s="59"/>
      <c r="F144" s="62">
        <f>SUM(F135:F143)</f>
        <v>5607</v>
      </c>
      <c r="G144" s="62">
        <f t="shared" ref="G144" si="28">SUM(G135:G143)</f>
        <v>67284</v>
      </c>
      <c r="H144" s="62"/>
      <c r="I144" s="38"/>
    </row>
    <row r="145" spans="1:9" ht="15" customHeight="1" x14ac:dyDescent="0.25">
      <c r="A145" s="24">
        <f>A143+1</f>
        <v>100</v>
      </c>
      <c r="B145" s="56" t="s">
        <v>248</v>
      </c>
      <c r="C145" s="74" t="s">
        <v>249</v>
      </c>
      <c r="D145" s="61" t="s">
        <v>164</v>
      </c>
      <c r="E145" s="59" t="s">
        <v>33</v>
      </c>
      <c r="F145" s="63">
        <f>1219.86+30+50</f>
        <v>1299.8599999999999</v>
      </c>
      <c r="G145" s="63">
        <f t="shared" ref="G145:G152" si="29">F145*12</f>
        <v>15598.32</v>
      </c>
      <c r="H145" s="64"/>
      <c r="I145" s="39"/>
    </row>
    <row r="146" spans="1:9" ht="15" customHeight="1" x14ac:dyDescent="0.25">
      <c r="A146" s="24">
        <f t="shared" ref="A146:A152" si="30">A145+1</f>
        <v>101</v>
      </c>
      <c r="B146" s="46" t="s">
        <v>252</v>
      </c>
      <c r="C146" s="74" t="s">
        <v>249</v>
      </c>
      <c r="D146" s="61" t="s">
        <v>164</v>
      </c>
      <c r="E146" s="59" t="s">
        <v>33</v>
      </c>
      <c r="F146" s="63">
        <f>587+30+50+63</f>
        <v>730</v>
      </c>
      <c r="G146" s="63">
        <f>F146*12</f>
        <v>8760</v>
      </c>
      <c r="H146" s="64"/>
      <c r="I146" s="39"/>
    </row>
    <row r="147" spans="1:9" ht="15" customHeight="1" x14ac:dyDescent="0.25">
      <c r="A147" s="24">
        <f t="shared" si="30"/>
        <v>102</v>
      </c>
      <c r="B147" s="75" t="s">
        <v>264</v>
      </c>
      <c r="C147" s="74" t="s">
        <v>249</v>
      </c>
      <c r="D147" s="61" t="s">
        <v>164</v>
      </c>
      <c r="E147" s="59" t="s">
        <v>33</v>
      </c>
      <c r="F147" s="63">
        <f>612+30+50</f>
        <v>692</v>
      </c>
      <c r="G147" s="63">
        <f t="shared" si="29"/>
        <v>8304</v>
      </c>
      <c r="H147" s="64"/>
      <c r="I147" s="39"/>
    </row>
    <row r="148" spans="1:9" ht="15" customHeight="1" x14ac:dyDescent="0.25">
      <c r="A148" s="24">
        <f t="shared" si="30"/>
        <v>103</v>
      </c>
      <c r="B148" s="46" t="s">
        <v>62</v>
      </c>
      <c r="C148" s="74" t="s">
        <v>249</v>
      </c>
      <c r="D148" s="61" t="s">
        <v>164</v>
      </c>
      <c r="E148" s="59" t="s">
        <v>33</v>
      </c>
      <c r="F148" s="63">
        <f>617.72+30+50</f>
        <v>697.72</v>
      </c>
      <c r="G148" s="63">
        <f t="shared" si="29"/>
        <v>8372.64</v>
      </c>
      <c r="H148" s="64"/>
      <c r="I148" s="39"/>
    </row>
    <row r="149" spans="1:9" ht="15" customHeight="1" x14ac:dyDescent="0.25">
      <c r="A149" s="24">
        <f>A148+1</f>
        <v>104</v>
      </c>
      <c r="B149" s="46" t="s">
        <v>204</v>
      </c>
      <c r="C149" s="74" t="s">
        <v>249</v>
      </c>
      <c r="D149" s="61" t="s">
        <v>164</v>
      </c>
      <c r="E149" s="59" t="s">
        <v>33</v>
      </c>
      <c r="F149" s="63">
        <f>605+30+50</f>
        <v>685</v>
      </c>
      <c r="G149" s="63">
        <f>F149*12</f>
        <v>8220</v>
      </c>
      <c r="H149" s="64"/>
      <c r="I149" s="39"/>
    </row>
    <row r="150" spans="1:9" ht="15" customHeight="1" x14ac:dyDescent="0.25">
      <c r="A150" s="24">
        <f>A149+1</f>
        <v>105</v>
      </c>
      <c r="B150" s="46" t="s">
        <v>251</v>
      </c>
      <c r="C150" s="74" t="s">
        <v>249</v>
      </c>
      <c r="D150" s="61" t="s">
        <v>164</v>
      </c>
      <c r="E150" s="59" t="s">
        <v>33</v>
      </c>
      <c r="F150" s="63">
        <f>587+30+50</f>
        <v>667</v>
      </c>
      <c r="G150" s="63">
        <f t="shared" si="29"/>
        <v>8004</v>
      </c>
      <c r="H150" s="64"/>
      <c r="I150" s="39"/>
    </row>
    <row r="151" spans="1:9" ht="15" customHeight="1" x14ac:dyDescent="0.25">
      <c r="A151" s="24">
        <f t="shared" si="30"/>
        <v>106</v>
      </c>
      <c r="B151" s="75" t="s">
        <v>132</v>
      </c>
      <c r="C151" s="74" t="s">
        <v>249</v>
      </c>
      <c r="D151" s="61" t="s">
        <v>164</v>
      </c>
      <c r="E151" s="59" t="s">
        <v>33</v>
      </c>
      <c r="F151" s="63">
        <f>567+30+50</f>
        <v>647</v>
      </c>
      <c r="G151" s="63">
        <f t="shared" si="29"/>
        <v>7764</v>
      </c>
      <c r="H151" s="64"/>
      <c r="I151" s="39"/>
    </row>
    <row r="152" spans="1:9" ht="16.350000000000001" customHeight="1" x14ac:dyDescent="0.25">
      <c r="A152" s="24">
        <f t="shared" si="30"/>
        <v>107</v>
      </c>
      <c r="B152" s="75" t="s">
        <v>132</v>
      </c>
      <c r="C152" s="74" t="s">
        <v>249</v>
      </c>
      <c r="D152" s="61" t="s">
        <v>164</v>
      </c>
      <c r="E152" s="59" t="s">
        <v>33</v>
      </c>
      <c r="F152" s="63">
        <f>570+30+50</f>
        <v>650</v>
      </c>
      <c r="G152" s="63">
        <f t="shared" si="29"/>
        <v>7800</v>
      </c>
      <c r="H152" s="63"/>
      <c r="I152" s="37"/>
    </row>
    <row r="153" spans="1:9" ht="16.350000000000001" customHeight="1" x14ac:dyDescent="0.25">
      <c r="A153" s="13"/>
      <c r="B153" s="52" t="s">
        <v>250</v>
      </c>
      <c r="C153" s="69"/>
      <c r="D153" s="61"/>
      <c r="E153" s="59"/>
      <c r="F153" s="62">
        <f>SUM(F145:F152)</f>
        <v>6068.58</v>
      </c>
      <c r="G153" s="62">
        <f>SUM(G145:G152)</f>
        <v>72822.959999999992</v>
      </c>
      <c r="H153" s="62">
        <f>SUM(H146:H152)</f>
        <v>0</v>
      </c>
      <c r="I153" s="38"/>
    </row>
    <row r="154" spans="1:9" ht="14.25" customHeight="1" x14ac:dyDescent="0.25">
      <c r="A154" s="24">
        <f>A152+1</f>
        <v>108</v>
      </c>
      <c r="B154" s="46" t="s">
        <v>149</v>
      </c>
      <c r="C154" s="55" t="s">
        <v>68</v>
      </c>
      <c r="D154" s="61" t="s">
        <v>164</v>
      </c>
      <c r="E154" s="59" t="s">
        <v>33</v>
      </c>
      <c r="F154" s="63">
        <f>845+30+50</f>
        <v>925</v>
      </c>
      <c r="G154" s="63">
        <f>F154*12</f>
        <v>11100</v>
      </c>
      <c r="H154" s="64"/>
      <c r="I154" s="39"/>
    </row>
    <row r="155" spans="1:9" ht="14.25" customHeight="1" x14ac:dyDescent="0.25">
      <c r="A155" s="43">
        <f>A154+1</f>
        <v>109</v>
      </c>
      <c r="B155" s="46" t="s">
        <v>191</v>
      </c>
      <c r="C155" s="55" t="s">
        <v>68</v>
      </c>
      <c r="D155" s="61" t="s">
        <v>164</v>
      </c>
      <c r="E155" s="59" t="s">
        <v>33</v>
      </c>
      <c r="F155" s="63">
        <f>467+30+100+50</f>
        <v>647</v>
      </c>
      <c r="G155" s="63">
        <f>F155*12</f>
        <v>7764</v>
      </c>
      <c r="H155" s="64"/>
      <c r="I155" s="39"/>
    </row>
    <row r="156" spans="1:9" ht="14.25" customHeight="1" x14ac:dyDescent="0.25">
      <c r="A156" s="43">
        <f t="shared" ref="A156:A157" si="31">A155+1</f>
        <v>110</v>
      </c>
      <c r="B156" s="46" t="s">
        <v>194</v>
      </c>
      <c r="C156" s="55" t="s">
        <v>68</v>
      </c>
      <c r="D156" s="61" t="s">
        <v>164</v>
      </c>
      <c r="E156" s="59" t="s">
        <v>33</v>
      </c>
      <c r="F156" s="63">
        <v>497</v>
      </c>
      <c r="G156" s="63">
        <f>F156*12</f>
        <v>5964</v>
      </c>
      <c r="H156" s="64"/>
      <c r="I156" s="39"/>
    </row>
    <row r="157" spans="1:9" ht="16.5" customHeight="1" x14ac:dyDescent="0.25">
      <c r="A157" s="43">
        <f t="shared" si="31"/>
        <v>111</v>
      </c>
      <c r="B157" s="46" t="s">
        <v>194</v>
      </c>
      <c r="C157" s="55" t="s">
        <v>68</v>
      </c>
      <c r="D157" s="61" t="s">
        <v>164</v>
      </c>
      <c r="E157" s="59" t="s">
        <v>33</v>
      </c>
      <c r="F157" s="63">
        <f>417+50</f>
        <v>467</v>
      </c>
      <c r="G157" s="63">
        <f>F157*12</f>
        <v>5604</v>
      </c>
      <c r="H157" s="64"/>
      <c r="I157" s="39"/>
    </row>
    <row r="158" spans="1:9" ht="15" customHeight="1" x14ac:dyDescent="0.25">
      <c r="A158" s="24"/>
      <c r="B158" s="52" t="s">
        <v>110</v>
      </c>
      <c r="C158" s="55"/>
      <c r="D158" s="61"/>
      <c r="E158" s="59"/>
      <c r="F158" s="62">
        <f t="shared" ref="F158:H158" si="32">SUM(F154:F157)</f>
        <v>2536</v>
      </c>
      <c r="G158" s="62">
        <f t="shared" si="32"/>
        <v>30432</v>
      </c>
      <c r="H158" s="62">
        <f t="shared" si="32"/>
        <v>0</v>
      </c>
      <c r="I158" s="39"/>
    </row>
    <row r="159" spans="1:9" ht="20.25" customHeight="1" x14ac:dyDescent="0.25">
      <c r="A159" s="24"/>
      <c r="B159" s="86" t="s">
        <v>109</v>
      </c>
      <c r="C159" s="87"/>
      <c r="D159" s="72"/>
      <c r="E159" s="70"/>
      <c r="F159" s="62">
        <f t="shared" ref="F159:H159" si="33">SUM(F153,F144,F158)</f>
        <v>14211.58</v>
      </c>
      <c r="G159" s="62">
        <f t="shared" si="33"/>
        <v>170538.96</v>
      </c>
      <c r="H159" s="62">
        <f t="shared" si="33"/>
        <v>0</v>
      </c>
      <c r="I159" s="38"/>
    </row>
    <row r="160" spans="1:9" ht="16.350000000000001" customHeight="1" x14ac:dyDescent="0.25">
      <c r="A160" s="43">
        <f>A157+1</f>
        <v>112</v>
      </c>
      <c r="B160" s="47" t="s">
        <v>196</v>
      </c>
      <c r="C160" s="69" t="s">
        <v>245</v>
      </c>
      <c r="D160" s="61" t="s">
        <v>164</v>
      </c>
      <c r="E160" s="59" t="s">
        <v>24</v>
      </c>
      <c r="F160" s="63">
        <v>600</v>
      </c>
      <c r="G160" s="63">
        <f>F160*12</f>
        <v>7200</v>
      </c>
      <c r="H160" s="64"/>
      <c r="I160" s="39"/>
    </row>
    <row r="161" spans="1:9" ht="19.5" customHeight="1" x14ac:dyDescent="0.25">
      <c r="A161" s="13"/>
      <c r="B161" s="52" t="s">
        <v>215</v>
      </c>
      <c r="C161" s="69"/>
      <c r="D161" s="61"/>
      <c r="E161" s="59"/>
      <c r="F161" s="62">
        <f>SUM(F160)</f>
        <v>600</v>
      </c>
      <c r="G161" s="62">
        <f t="shared" ref="G161:H161" si="34">SUM(G160)</f>
        <v>7200</v>
      </c>
      <c r="H161" s="62">
        <f t="shared" si="34"/>
        <v>0</v>
      </c>
      <c r="I161" s="38"/>
    </row>
    <row r="162" spans="1:9" ht="27.75" customHeight="1" x14ac:dyDescent="0.25">
      <c r="A162" s="43">
        <f>A160+1</f>
        <v>113</v>
      </c>
      <c r="B162" s="44" t="s">
        <v>241</v>
      </c>
      <c r="C162" s="55" t="s">
        <v>101</v>
      </c>
      <c r="D162" s="61" t="s">
        <v>164</v>
      </c>
      <c r="E162" s="59" t="s">
        <v>24</v>
      </c>
      <c r="F162" s="63">
        <f>650</f>
        <v>650</v>
      </c>
      <c r="G162" s="63">
        <f t="shared" ref="G162:G181" si="35">F162*12</f>
        <v>7800</v>
      </c>
      <c r="H162" s="63"/>
      <c r="I162" s="37"/>
    </row>
    <row r="163" spans="1:9" ht="16.350000000000001" customHeight="1" x14ac:dyDescent="0.25">
      <c r="A163" s="43">
        <f>A162+1</f>
        <v>114</v>
      </c>
      <c r="B163" s="82" t="s">
        <v>265</v>
      </c>
      <c r="C163" s="55" t="s">
        <v>101</v>
      </c>
      <c r="D163" s="61" t="s">
        <v>164</v>
      </c>
      <c r="E163" s="59" t="s">
        <v>24</v>
      </c>
      <c r="F163" s="63">
        <f>467+30+50</f>
        <v>547</v>
      </c>
      <c r="G163" s="63">
        <f t="shared" si="35"/>
        <v>6564</v>
      </c>
      <c r="H163" s="64"/>
      <c r="I163" s="39"/>
    </row>
    <row r="164" spans="1:9" ht="16.350000000000001" customHeight="1" x14ac:dyDescent="0.25">
      <c r="A164" s="43">
        <f t="shared" ref="A164:A168" si="36">A163+1</f>
        <v>115</v>
      </c>
      <c r="B164" s="44" t="s">
        <v>129</v>
      </c>
      <c r="C164" s="55" t="s">
        <v>101</v>
      </c>
      <c r="D164" s="61" t="s">
        <v>164</v>
      </c>
      <c r="E164" s="59" t="s">
        <v>24</v>
      </c>
      <c r="F164" s="63">
        <f>417+50</f>
        <v>467</v>
      </c>
      <c r="G164" s="63">
        <f t="shared" si="35"/>
        <v>5604</v>
      </c>
      <c r="H164" s="64"/>
      <c r="I164" s="39"/>
    </row>
    <row r="165" spans="1:9" ht="16.350000000000001" customHeight="1" x14ac:dyDescent="0.25">
      <c r="A165" s="43">
        <f t="shared" si="36"/>
        <v>116</v>
      </c>
      <c r="B165" s="44" t="s">
        <v>207</v>
      </c>
      <c r="C165" s="55" t="s">
        <v>101</v>
      </c>
      <c r="D165" s="61" t="s">
        <v>164</v>
      </c>
      <c r="E165" s="59" t="s">
        <v>24</v>
      </c>
      <c r="F165" s="63">
        <f>627+50</f>
        <v>677</v>
      </c>
      <c r="G165" s="63">
        <f t="shared" si="35"/>
        <v>8124</v>
      </c>
      <c r="H165" s="63"/>
      <c r="I165" s="37"/>
    </row>
    <row r="166" spans="1:9" ht="16.350000000000001" customHeight="1" x14ac:dyDescent="0.25">
      <c r="A166" s="43">
        <f t="shared" si="36"/>
        <v>117</v>
      </c>
      <c r="B166" s="44" t="s">
        <v>254</v>
      </c>
      <c r="C166" s="55" t="s">
        <v>101</v>
      </c>
      <c r="D166" s="61" t="s">
        <v>164</v>
      </c>
      <c r="E166" s="59" t="s">
        <v>24</v>
      </c>
      <c r="F166" s="63">
        <f>547+30+50</f>
        <v>627</v>
      </c>
      <c r="G166" s="63">
        <f>F166*12</f>
        <v>7524</v>
      </c>
      <c r="H166" s="64"/>
      <c r="I166" s="39"/>
    </row>
    <row r="167" spans="1:9" ht="16.350000000000001" customHeight="1" x14ac:dyDescent="0.25">
      <c r="A167" s="43">
        <f t="shared" si="36"/>
        <v>118</v>
      </c>
      <c r="B167" s="44" t="s">
        <v>179</v>
      </c>
      <c r="C167" s="55" t="s">
        <v>101</v>
      </c>
      <c r="D167" s="61" t="s">
        <v>164</v>
      </c>
      <c r="E167" s="59" t="s">
        <v>24</v>
      </c>
      <c r="F167" s="63">
        <f>570+30+50</f>
        <v>650</v>
      </c>
      <c r="G167" s="63">
        <f t="shared" si="35"/>
        <v>7800</v>
      </c>
      <c r="H167" s="64"/>
      <c r="I167" s="39"/>
    </row>
    <row r="168" spans="1:9" ht="16.350000000000001" customHeight="1" x14ac:dyDescent="0.25">
      <c r="A168" s="43">
        <f t="shared" si="36"/>
        <v>119</v>
      </c>
      <c r="B168" s="44" t="s">
        <v>229</v>
      </c>
      <c r="C168" s="55" t="s">
        <v>101</v>
      </c>
      <c r="D168" s="61" t="s">
        <v>164</v>
      </c>
      <c r="E168" s="59" t="s">
        <v>24</v>
      </c>
      <c r="F168" s="63">
        <f>520+30+50</f>
        <v>600</v>
      </c>
      <c r="G168" s="63">
        <f t="shared" si="35"/>
        <v>7200</v>
      </c>
      <c r="H168" s="63"/>
      <c r="I168" s="37"/>
    </row>
    <row r="169" spans="1:9" ht="16.350000000000001" customHeight="1" x14ac:dyDescent="0.25">
      <c r="A169" s="24">
        <f>A168+1</f>
        <v>120</v>
      </c>
      <c r="B169" s="46" t="s">
        <v>69</v>
      </c>
      <c r="C169" s="55" t="s">
        <v>101</v>
      </c>
      <c r="D169" s="61" t="s">
        <v>164</v>
      </c>
      <c r="E169" s="59" t="s">
        <v>24</v>
      </c>
      <c r="F169" s="63">
        <f t="shared" ref="F169:F175" si="37">467+30+50</f>
        <v>547</v>
      </c>
      <c r="G169" s="63">
        <f t="shared" si="35"/>
        <v>6564</v>
      </c>
      <c r="H169" s="64"/>
      <c r="I169" s="39"/>
    </row>
    <row r="170" spans="1:9" ht="16.350000000000001" customHeight="1" x14ac:dyDescent="0.25">
      <c r="A170" s="24">
        <f t="shared" ref="A170:A181" si="38">A169+1</f>
        <v>121</v>
      </c>
      <c r="B170" s="46" t="s">
        <v>69</v>
      </c>
      <c r="C170" s="55" t="s">
        <v>101</v>
      </c>
      <c r="D170" s="61" t="s">
        <v>164</v>
      </c>
      <c r="E170" s="59" t="s">
        <v>24</v>
      </c>
      <c r="F170" s="63">
        <f t="shared" si="37"/>
        <v>547</v>
      </c>
      <c r="G170" s="63">
        <f t="shared" si="35"/>
        <v>6564</v>
      </c>
      <c r="H170" s="64"/>
      <c r="I170" s="39"/>
    </row>
    <row r="171" spans="1:9" ht="16.350000000000001" customHeight="1" x14ac:dyDescent="0.25">
      <c r="A171" s="24">
        <f t="shared" si="38"/>
        <v>122</v>
      </c>
      <c r="B171" s="46" t="s">
        <v>69</v>
      </c>
      <c r="C171" s="55" t="s">
        <v>101</v>
      </c>
      <c r="D171" s="61" t="s">
        <v>164</v>
      </c>
      <c r="E171" s="59" t="s">
        <v>24</v>
      </c>
      <c r="F171" s="63">
        <f t="shared" si="37"/>
        <v>547</v>
      </c>
      <c r="G171" s="63">
        <f t="shared" si="35"/>
        <v>6564</v>
      </c>
      <c r="H171" s="64"/>
      <c r="I171" s="39"/>
    </row>
    <row r="172" spans="1:9" ht="15" customHeight="1" x14ac:dyDescent="0.25">
      <c r="A172" s="24">
        <f t="shared" si="38"/>
        <v>123</v>
      </c>
      <c r="B172" s="46" t="s">
        <v>69</v>
      </c>
      <c r="C172" s="55" t="s">
        <v>101</v>
      </c>
      <c r="D172" s="61" t="s">
        <v>164</v>
      </c>
      <c r="E172" s="59" t="s">
        <v>24</v>
      </c>
      <c r="F172" s="63">
        <f>467+30+50</f>
        <v>547</v>
      </c>
      <c r="G172" s="63">
        <f>F172*12</f>
        <v>6564</v>
      </c>
      <c r="H172" s="64"/>
      <c r="I172" s="39"/>
    </row>
    <row r="173" spans="1:9" ht="15" customHeight="1" x14ac:dyDescent="0.25">
      <c r="A173" s="24">
        <f t="shared" si="38"/>
        <v>124</v>
      </c>
      <c r="B173" s="46" t="s">
        <v>69</v>
      </c>
      <c r="C173" s="55" t="s">
        <v>101</v>
      </c>
      <c r="D173" s="61" t="s">
        <v>164</v>
      </c>
      <c r="E173" s="59" t="s">
        <v>24</v>
      </c>
      <c r="F173" s="63">
        <f t="shared" si="37"/>
        <v>547</v>
      </c>
      <c r="G173" s="63">
        <f t="shared" si="35"/>
        <v>6564</v>
      </c>
      <c r="H173" s="64"/>
      <c r="I173" s="39"/>
    </row>
    <row r="174" spans="1:9" ht="15" customHeight="1" x14ac:dyDescent="0.25">
      <c r="A174" s="24">
        <f t="shared" si="38"/>
        <v>125</v>
      </c>
      <c r="B174" s="46" t="s">
        <v>69</v>
      </c>
      <c r="C174" s="55" t="s">
        <v>101</v>
      </c>
      <c r="D174" s="61" t="s">
        <v>164</v>
      </c>
      <c r="E174" s="59" t="s">
        <v>24</v>
      </c>
      <c r="F174" s="63">
        <f t="shared" si="37"/>
        <v>547</v>
      </c>
      <c r="G174" s="63">
        <f t="shared" si="35"/>
        <v>6564</v>
      </c>
      <c r="H174" s="64"/>
      <c r="I174" s="39"/>
    </row>
    <row r="175" spans="1:9" ht="15.75" customHeight="1" x14ac:dyDescent="0.25">
      <c r="A175" s="24">
        <f t="shared" si="38"/>
        <v>126</v>
      </c>
      <c r="B175" s="46" t="s">
        <v>69</v>
      </c>
      <c r="C175" s="55" t="s">
        <v>101</v>
      </c>
      <c r="D175" s="61" t="s">
        <v>164</v>
      </c>
      <c r="E175" s="59" t="s">
        <v>24</v>
      </c>
      <c r="F175" s="63">
        <f t="shared" si="37"/>
        <v>547</v>
      </c>
      <c r="G175" s="63">
        <f t="shared" si="35"/>
        <v>6564</v>
      </c>
      <c r="H175" s="64"/>
      <c r="I175" s="39"/>
    </row>
    <row r="176" spans="1:9" ht="16.5" customHeight="1" x14ac:dyDescent="0.25">
      <c r="A176" s="24">
        <f t="shared" si="38"/>
        <v>127</v>
      </c>
      <c r="B176" s="47" t="s">
        <v>106</v>
      </c>
      <c r="C176" s="55" t="s">
        <v>101</v>
      </c>
      <c r="D176" s="61" t="s">
        <v>164</v>
      </c>
      <c r="E176" s="59" t="s">
        <v>24</v>
      </c>
      <c r="F176" s="63">
        <f>417+30+50</f>
        <v>497</v>
      </c>
      <c r="G176" s="63">
        <f>F176*12</f>
        <v>5964</v>
      </c>
      <c r="H176" s="64"/>
      <c r="I176" s="39"/>
    </row>
    <row r="177" spans="1:9" ht="15" customHeight="1" x14ac:dyDescent="0.25">
      <c r="A177" s="24">
        <f t="shared" si="38"/>
        <v>128</v>
      </c>
      <c r="B177" s="47" t="s">
        <v>106</v>
      </c>
      <c r="C177" s="55" t="s">
        <v>101</v>
      </c>
      <c r="D177" s="61" t="s">
        <v>164</v>
      </c>
      <c r="E177" s="59" t="s">
        <v>24</v>
      </c>
      <c r="F177" s="63">
        <f>417+50</f>
        <v>467</v>
      </c>
      <c r="G177" s="63">
        <f>F177*12</f>
        <v>5604</v>
      </c>
      <c r="H177" s="64"/>
      <c r="I177" s="39"/>
    </row>
    <row r="178" spans="1:9" ht="15" customHeight="1" x14ac:dyDescent="0.25">
      <c r="A178" s="24">
        <f t="shared" si="38"/>
        <v>129</v>
      </c>
      <c r="B178" s="47" t="s">
        <v>106</v>
      </c>
      <c r="C178" s="55" t="s">
        <v>101</v>
      </c>
      <c r="D178" s="61" t="s">
        <v>164</v>
      </c>
      <c r="E178" s="59" t="s">
        <v>24</v>
      </c>
      <c r="F178" s="63">
        <f>417+50</f>
        <v>467</v>
      </c>
      <c r="G178" s="63">
        <f t="shared" si="35"/>
        <v>5604</v>
      </c>
      <c r="H178" s="64"/>
      <c r="I178" s="39"/>
    </row>
    <row r="179" spans="1:9" ht="14.25" customHeight="1" x14ac:dyDescent="0.25">
      <c r="A179" s="24">
        <f t="shared" si="38"/>
        <v>130</v>
      </c>
      <c r="B179" s="46" t="s">
        <v>106</v>
      </c>
      <c r="C179" s="55" t="s">
        <v>101</v>
      </c>
      <c r="D179" s="61" t="s">
        <v>164</v>
      </c>
      <c r="E179" s="59" t="s">
        <v>24</v>
      </c>
      <c r="F179" s="63">
        <f>417+50</f>
        <v>467</v>
      </c>
      <c r="G179" s="63">
        <f t="shared" si="35"/>
        <v>5604</v>
      </c>
      <c r="H179" s="64"/>
      <c r="I179" s="39"/>
    </row>
    <row r="180" spans="1:9" ht="18.75" customHeight="1" x14ac:dyDescent="0.25">
      <c r="A180" s="24">
        <f t="shared" si="38"/>
        <v>131</v>
      </c>
      <c r="B180" s="47" t="s">
        <v>230</v>
      </c>
      <c r="C180" s="55" t="s">
        <v>101</v>
      </c>
      <c r="D180" s="61" t="s">
        <v>164</v>
      </c>
      <c r="E180" s="59" t="s">
        <v>24</v>
      </c>
      <c r="F180" s="63">
        <f>417</f>
        <v>417</v>
      </c>
      <c r="G180" s="63">
        <f t="shared" si="35"/>
        <v>5004</v>
      </c>
      <c r="H180" s="64"/>
      <c r="I180" s="39"/>
    </row>
    <row r="181" spans="1:9" ht="18.75" customHeight="1" x14ac:dyDescent="0.25">
      <c r="A181" s="24">
        <f t="shared" si="38"/>
        <v>132</v>
      </c>
      <c r="B181" s="47" t="s">
        <v>230</v>
      </c>
      <c r="C181" s="55" t="s">
        <v>101</v>
      </c>
      <c r="D181" s="61" t="s">
        <v>164</v>
      </c>
      <c r="E181" s="59" t="s">
        <v>24</v>
      </c>
      <c r="F181" s="63">
        <v>417</v>
      </c>
      <c r="G181" s="63">
        <f t="shared" si="35"/>
        <v>5004</v>
      </c>
      <c r="H181" s="64"/>
      <c r="I181" s="39"/>
    </row>
    <row r="182" spans="1:9" ht="16.5" customHeight="1" x14ac:dyDescent="0.25">
      <c r="A182" s="13"/>
      <c r="B182" s="54" t="s">
        <v>121</v>
      </c>
      <c r="C182" s="76"/>
      <c r="D182" s="77"/>
      <c r="E182" s="78"/>
      <c r="F182" s="62">
        <f t="shared" ref="F182:H182" si="39">SUM(F162:F181)</f>
        <v>10779</v>
      </c>
      <c r="G182" s="62">
        <f t="shared" si="39"/>
        <v>129348</v>
      </c>
      <c r="H182" s="62">
        <f t="shared" si="39"/>
        <v>0</v>
      </c>
      <c r="I182" s="38"/>
    </row>
    <row r="183" spans="1:9" ht="20.25" customHeight="1" x14ac:dyDescent="0.25">
      <c r="A183" s="24">
        <f>A181+1</f>
        <v>133</v>
      </c>
      <c r="B183" s="46" t="s">
        <v>222</v>
      </c>
      <c r="C183" s="55" t="s">
        <v>221</v>
      </c>
      <c r="D183" s="61" t="s">
        <v>164</v>
      </c>
      <c r="E183" s="59" t="s">
        <v>24</v>
      </c>
      <c r="F183" s="63">
        <f>817+30+50</f>
        <v>897</v>
      </c>
      <c r="G183" s="63">
        <f>F183*12</f>
        <v>10764</v>
      </c>
      <c r="H183" s="64"/>
      <c r="I183" s="39"/>
    </row>
    <row r="184" spans="1:9" ht="21" customHeight="1" x14ac:dyDescent="0.25">
      <c r="A184" s="24">
        <f>A183+1</f>
        <v>134</v>
      </c>
      <c r="B184" s="46" t="s">
        <v>220</v>
      </c>
      <c r="C184" s="55" t="s">
        <v>221</v>
      </c>
      <c r="D184" s="61" t="s">
        <v>164</v>
      </c>
      <c r="E184" s="59" t="s">
        <v>24</v>
      </c>
      <c r="F184" s="63">
        <f>437+30+50</f>
        <v>517</v>
      </c>
      <c r="G184" s="63">
        <f>F184*12</f>
        <v>6204</v>
      </c>
      <c r="H184" s="64"/>
      <c r="I184" s="39"/>
    </row>
    <row r="185" spans="1:9" ht="21.75" customHeight="1" x14ac:dyDescent="0.25">
      <c r="A185" s="24">
        <f>A184+1</f>
        <v>135</v>
      </c>
      <c r="B185" s="44" t="s">
        <v>206</v>
      </c>
      <c r="C185" s="55" t="s">
        <v>221</v>
      </c>
      <c r="D185" s="61" t="s">
        <v>164</v>
      </c>
      <c r="E185" s="59" t="s">
        <v>24</v>
      </c>
      <c r="F185" s="63">
        <f>572+30+50</f>
        <v>652</v>
      </c>
      <c r="G185" s="63">
        <f>F185*12</f>
        <v>7824</v>
      </c>
      <c r="H185" s="63"/>
      <c r="I185" s="37"/>
    </row>
    <row r="186" spans="1:9" ht="16.350000000000001" customHeight="1" x14ac:dyDescent="0.25">
      <c r="A186" s="24"/>
      <c r="B186" s="54" t="s">
        <v>232</v>
      </c>
      <c r="C186" s="55"/>
      <c r="D186" s="61"/>
      <c r="E186" s="59"/>
      <c r="F186" s="62">
        <f>SUM(F183:F185)</f>
        <v>2066</v>
      </c>
      <c r="G186" s="62">
        <f>SUM(G183:G185)</f>
        <v>24792</v>
      </c>
      <c r="H186" s="62">
        <f>SUM(H183:H184)</f>
        <v>0</v>
      </c>
      <c r="I186" s="38"/>
    </row>
    <row r="187" spans="1:9" ht="16.350000000000001" customHeight="1" x14ac:dyDescent="0.25">
      <c r="A187" s="24">
        <f>A185+1</f>
        <v>136</v>
      </c>
      <c r="B187" s="56" t="s">
        <v>197</v>
      </c>
      <c r="C187" s="53" t="s">
        <v>211</v>
      </c>
      <c r="D187" s="61" t="s">
        <v>164</v>
      </c>
      <c r="E187" s="59" t="s">
        <v>24</v>
      </c>
      <c r="F187" s="63">
        <f>700+50</f>
        <v>750</v>
      </c>
      <c r="G187" s="63">
        <f>F187*12</f>
        <v>9000</v>
      </c>
      <c r="H187" s="64"/>
      <c r="I187" s="39"/>
    </row>
    <row r="188" spans="1:9" ht="16.350000000000001" customHeight="1" x14ac:dyDescent="0.25">
      <c r="A188" s="24">
        <f>A187+1</f>
        <v>137</v>
      </c>
      <c r="B188" s="49" t="s">
        <v>62</v>
      </c>
      <c r="C188" s="53" t="s">
        <v>211</v>
      </c>
      <c r="D188" s="61" t="s">
        <v>164</v>
      </c>
      <c r="E188" s="59" t="s">
        <v>24</v>
      </c>
      <c r="F188" s="63">
        <f>567+30+50</f>
        <v>647</v>
      </c>
      <c r="G188" s="63">
        <f>F188*12</f>
        <v>7764</v>
      </c>
      <c r="H188" s="64"/>
      <c r="I188" s="39"/>
    </row>
    <row r="189" spans="1:9" ht="16.350000000000001" customHeight="1" x14ac:dyDescent="0.25">
      <c r="A189" s="24">
        <f>A188+1</f>
        <v>138</v>
      </c>
      <c r="B189" s="49" t="s">
        <v>204</v>
      </c>
      <c r="C189" s="53" t="s">
        <v>211</v>
      </c>
      <c r="D189" s="61" t="s">
        <v>164</v>
      </c>
      <c r="E189" s="59" t="s">
        <v>24</v>
      </c>
      <c r="F189" s="63">
        <v>417</v>
      </c>
      <c r="G189" s="63">
        <f>F189*12</f>
        <v>5004</v>
      </c>
      <c r="H189" s="63"/>
      <c r="I189" s="37"/>
    </row>
    <row r="190" spans="1:9" ht="16.350000000000001" customHeight="1" x14ac:dyDescent="0.25">
      <c r="A190" s="24"/>
      <c r="B190" s="52" t="s">
        <v>128</v>
      </c>
      <c r="C190" s="69"/>
      <c r="D190" s="61"/>
      <c r="E190" s="59"/>
      <c r="F190" s="62">
        <f>SUM(F187:F189)</f>
        <v>1814</v>
      </c>
      <c r="G190" s="62">
        <f>SUM(G187:G189)</f>
        <v>21768</v>
      </c>
      <c r="H190" s="62"/>
      <c r="I190" s="38"/>
    </row>
    <row r="191" spans="1:9" ht="16.350000000000001" customHeight="1" x14ac:dyDescent="0.25">
      <c r="A191" s="24">
        <f>A189+1</f>
        <v>139</v>
      </c>
      <c r="B191" s="47" t="s">
        <v>70</v>
      </c>
      <c r="C191" s="55" t="s">
        <v>71</v>
      </c>
      <c r="D191" s="61" t="s">
        <v>164</v>
      </c>
      <c r="E191" s="59" t="s">
        <v>24</v>
      </c>
      <c r="F191" s="63">
        <f>740+30+50</f>
        <v>820</v>
      </c>
      <c r="G191" s="63">
        <f t="shared" ref="G191:G214" si="40">F191*12</f>
        <v>9840</v>
      </c>
      <c r="H191" s="64"/>
      <c r="I191" s="39"/>
    </row>
    <row r="192" spans="1:9" ht="16.350000000000001" customHeight="1" x14ac:dyDescent="0.25">
      <c r="A192" s="24">
        <f>A191+1</f>
        <v>140</v>
      </c>
      <c r="B192" s="46" t="s">
        <v>191</v>
      </c>
      <c r="C192" s="55" t="s">
        <v>71</v>
      </c>
      <c r="D192" s="61" t="s">
        <v>164</v>
      </c>
      <c r="E192" s="59" t="s">
        <v>24</v>
      </c>
      <c r="F192" s="63">
        <f>567+30+50</f>
        <v>647</v>
      </c>
      <c r="G192" s="63">
        <f>F192*12</f>
        <v>7764</v>
      </c>
      <c r="H192" s="63"/>
      <c r="I192" s="37"/>
    </row>
    <row r="193" spans="1:9" ht="16.350000000000001" customHeight="1" x14ac:dyDescent="0.25">
      <c r="A193" s="24">
        <f>A192+1</f>
        <v>141</v>
      </c>
      <c r="B193" s="47" t="s">
        <v>72</v>
      </c>
      <c r="C193" s="55" t="s">
        <v>71</v>
      </c>
      <c r="D193" s="61" t="s">
        <v>164</v>
      </c>
      <c r="E193" s="59" t="s">
        <v>24</v>
      </c>
      <c r="F193" s="63">
        <f>740+30+50</f>
        <v>820</v>
      </c>
      <c r="G193" s="63">
        <f>F193*12</f>
        <v>9840</v>
      </c>
      <c r="H193" s="64"/>
      <c r="I193" s="39"/>
    </row>
    <row r="194" spans="1:9" ht="16.5" customHeight="1" x14ac:dyDescent="0.25">
      <c r="A194" s="24">
        <f>A193+1</f>
        <v>142</v>
      </c>
      <c r="B194" s="47" t="s">
        <v>72</v>
      </c>
      <c r="C194" s="55" t="s">
        <v>71</v>
      </c>
      <c r="D194" s="61" t="s">
        <v>164</v>
      </c>
      <c r="E194" s="59" t="s">
        <v>24</v>
      </c>
      <c r="F194" s="63">
        <f>737+30+50</f>
        <v>817</v>
      </c>
      <c r="G194" s="63">
        <f t="shared" si="40"/>
        <v>9804</v>
      </c>
      <c r="H194" s="64"/>
      <c r="I194" s="39"/>
    </row>
    <row r="195" spans="1:9" ht="16.350000000000001" customHeight="1" x14ac:dyDescent="0.25">
      <c r="A195" s="24">
        <f t="shared" ref="A195:A196" si="41">A194+1</f>
        <v>143</v>
      </c>
      <c r="B195" s="79" t="s">
        <v>73</v>
      </c>
      <c r="C195" s="55" t="s">
        <v>71</v>
      </c>
      <c r="D195" s="61" t="s">
        <v>164</v>
      </c>
      <c r="E195" s="59" t="s">
        <v>24</v>
      </c>
      <c r="F195" s="63">
        <f>614.86+30+50</f>
        <v>694.86</v>
      </c>
      <c r="G195" s="63">
        <f>F195*12</f>
        <v>8338.32</v>
      </c>
      <c r="H195" s="64"/>
      <c r="I195" s="39"/>
    </row>
    <row r="196" spans="1:9" ht="16.350000000000001" customHeight="1" x14ac:dyDescent="0.25">
      <c r="A196" s="24">
        <f t="shared" si="41"/>
        <v>144</v>
      </c>
      <c r="B196" s="46" t="s">
        <v>74</v>
      </c>
      <c r="C196" s="55" t="s">
        <v>71</v>
      </c>
      <c r="D196" s="61" t="s">
        <v>164</v>
      </c>
      <c r="E196" s="59" t="s">
        <v>24</v>
      </c>
      <c r="F196" s="63">
        <f>605.15+30+50</f>
        <v>685.15</v>
      </c>
      <c r="G196" s="63">
        <f t="shared" si="40"/>
        <v>8221.7999999999993</v>
      </c>
      <c r="H196" s="64"/>
      <c r="I196" s="39"/>
    </row>
    <row r="197" spans="1:9" ht="16.350000000000001" customHeight="1" x14ac:dyDescent="0.25">
      <c r="A197" s="24">
        <f t="shared" ref="A197:A225" si="42">A196+1</f>
        <v>145</v>
      </c>
      <c r="B197" s="46" t="s">
        <v>74</v>
      </c>
      <c r="C197" s="55" t="s">
        <v>71</v>
      </c>
      <c r="D197" s="61" t="s">
        <v>164</v>
      </c>
      <c r="E197" s="59" t="s">
        <v>24</v>
      </c>
      <c r="F197" s="63">
        <f>605.15+30+50</f>
        <v>685.15</v>
      </c>
      <c r="G197" s="63">
        <f>F197*12</f>
        <v>8221.7999999999993</v>
      </c>
      <c r="H197" s="64"/>
      <c r="I197" s="39"/>
    </row>
    <row r="198" spans="1:9" ht="16.350000000000001" customHeight="1" x14ac:dyDescent="0.25">
      <c r="A198" s="24">
        <f t="shared" si="42"/>
        <v>146</v>
      </c>
      <c r="B198" s="46" t="s">
        <v>74</v>
      </c>
      <c r="C198" s="55" t="s">
        <v>71</v>
      </c>
      <c r="D198" s="61" t="s">
        <v>164</v>
      </c>
      <c r="E198" s="59" t="s">
        <v>24</v>
      </c>
      <c r="F198" s="63">
        <f>605.15+30+50</f>
        <v>685.15</v>
      </c>
      <c r="G198" s="63">
        <f>F198*12</f>
        <v>8221.7999999999993</v>
      </c>
      <c r="H198" s="64"/>
      <c r="I198" s="39"/>
    </row>
    <row r="199" spans="1:9" ht="16.350000000000001" customHeight="1" x14ac:dyDescent="0.25">
      <c r="A199" s="24">
        <f t="shared" si="42"/>
        <v>147</v>
      </c>
      <c r="B199" s="46" t="s">
        <v>75</v>
      </c>
      <c r="C199" s="55" t="s">
        <v>71</v>
      </c>
      <c r="D199" s="61" t="s">
        <v>164</v>
      </c>
      <c r="E199" s="59" t="s">
        <v>24</v>
      </c>
      <c r="F199" s="63">
        <f>547+30+50</f>
        <v>627</v>
      </c>
      <c r="G199" s="63">
        <f t="shared" si="40"/>
        <v>7524</v>
      </c>
      <c r="H199" s="64"/>
      <c r="I199" s="39"/>
    </row>
    <row r="200" spans="1:9" ht="16.350000000000001" customHeight="1" x14ac:dyDescent="0.25">
      <c r="A200" s="24">
        <f>A199+1</f>
        <v>148</v>
      </c>
      <c r="B200" s="46" t="s">
        <v>76</v>
      </c>
      <c r="C200" s="55" t="s">
        <v>71</v>
      </c>
      <c r="D200" s="61" t="s">
        <v>164</v>
      </c>
      <c r="E200" s="59" t="s">
        <v>24</v>
      </c>
      <c r="F200" s="63">
        <f t="shared" ref="F200:F212" si="43">467+30+50</f>
        <v>547</v>
      </c>
      <c r="G200" s="63">
        <f t="shared" si="40"/>
        <v>6564</v>
      </c>
      <c r="H200" s="64"/>
      <c r="I200" s="40"/>
    </row>
    <row r="201" spans="1:9" ht="16.350000000000001" customHeight="1" x14ac:dyDescent="0.25">
      <c r="A201" s="24">
        <f>A200+1</f>
        <v>149</v>
      </c>
      <c r="B201" s="46" t="s">
        <v>76</v>
      </c>
      <c r="C201" s="55" t="s">
        <v>71</v>
      </c>
      <c r="D201" s="61" t="s">
        <v>164</v>
      </c>
      <c r="E201" s="59" t="s">
        <v>24</v>
      </c>
      <c r="F201" s="63">
        <f t="shared" si="43"/>
        <v>547</v>
      </c>
      <c r="G201" s="63">
        <f t="shared" si="40"/>
        <v>6564</v>
      </c>
      <c r="H201" s="64"/>
      <c r="I201" s="39"/>
    </row>
    <row r="202" spans="1:9" ht="16.350000000000001" customHeight="1" x14ac:dyDescent="0.25">
      <c r="A202" s="24">
        <f t="shared" si="42"/>
        <v>150</v>
      </c>
      <c r="B202" s="46" t="s">
        <v>76</v>
      </c>
      <c r="C202" s="55" t="s">
        <v>71</v>
      </c>
      <c r="D202" s="61" t="s">
        <v>164</v>
      </c>
      <c r="E202" s="59" t="s">
        <v>24</v>
      </c>
      <c r="F202" s="63">
        <f t="shared" si="43"/>
        <v>547</v>
      </c>
      <c r="G202" s="63">
        <f t="shared" si="40"/>
        <v>6564</v>
      </c>
      <c r="H202" s="64"/>
      <c r="I202" s="39"/>
    </row>
    <row r="203" spans="1:9" ht="16.350000000000001" customHeight="1" x14ac:dyDescent="0.25">
      <c r="A203" s="24">
        <f t="shared" si="42"/>
        <v>151</v>
      </c>
      <c r="B203" s="46" t="s">
        <v>76</v>
      </c>
      <c r="C203" s="55" t="s">
        <v>71</v>
      </c>
      <c r="D203" s="61" t="s">
        <v>164</v>
      </c>
      <c r="E203" s="59" t="s">
        <v>24</v>
      </c>
      <c r="F203" s="63">
        <f t="shared" si="43"/>
        <v>547</v>
      </c>
      <c r="G203" s="63">
        <f t="shared" si="40"/>
        <v>6564</v>
      </c>
      <c r="H203" s="64"/>
      <c r="I203" s="39"/>
    </row>
    <row r="204" spans="1:9" ht="16.350000000000001" customHeight="1" x14ac:dyDescent="0.25">
      <c r="A204" s="24">
        <f t="shared" si="42"/>
        <v>152</v>
      </c>
      <c r="B204" s="46" t="s">
        <v>76</v>
      </c>
      <c r="C204" s="55" t="s">
        <v>71</v>
      </c>
      <c r="D204" s="61" t="s">
        <v>164</v>
      </c>
      <c r="E204" s="59" t="s">
        <v>24</v>
      </c>
      <c r="F204" s="63">
        <f t="shared" si="43"/>
        <v>547</v>
      </c>
      <c r="G204" s="63">
        <f t="shared" si="40"/>
        <v>6564</v>
      </c>
      <c r="H204" s="64"/>
      <c r="I204" s="39"/>
    </row>
    <row r="205" spans="1:9" ht="16.350000000000001" customHeight="1" x14ac:dyDescent="0.25">
      <c r="A205" s="24">
        <f t="shared" si="42"/>
        <v>153</v>
      </c>
      <c r="B205" s="46" t="s">
        <v>76</v>
      </c>
      <c r="C205" s="55" t="s">
        <v>71</v>
      </c>
      <c r="D205" s="61" t="s">
        <v>164</v>
      </c>
      <c r="E205" s="59" t="s">
        <v>24</v>
      </c>
      <c r="F205" s="63">
        <f t="shared" si="43"/>
        <v>547</v>
      </c>
      <c r="G205" s="63">
        <f t="shared" si="40"/>
        <v>6564</v>
      </c>
      <c r="H205" s="64"/>
      <c r="I205" s="39"/>
    </row>
    <row r="206" spans="1:9" ht="16.350000000000001" customHeight="1" x14ac:dyDescent="0.25">
      <c r="A206" s="24">
        <f t="shared" si="42"/>
        <v>154</v>
      </c>
      <c r="B206" s="46" t="s">
        <v>76</v>
      </c>
      <c r="C206" s="55" t="s">
        <v>71</v>
      </c>
      <c r="D206" s="61" t="s">
        <v>164</v>
      </c>
      <c r="E206" s="59" t="s">
        <v>24</v>
      </c>
      <c r="F206" s="63">
        <f t="shared" si="43"/>
        <v>547</v>
      </c>
      <c r="G206" s="63">
        <f t="shared" si="40"/>
        <v>6564</v>
      </c>
      <c r="H206" s="64"/>
      <c r="I206" s="39"/>
    </row>
    <row r="207" spans="1:9" ht="16.350000000000001" customHeight="1" x14ac:dyDescent="0.25">
      <c r="A207" s="24">
        <f>A206+1</f>
        <v>155</v>
      </c>
      <c r="B207" s="46" t="s">
        <v>76</v>
      </c>
      <c r="C207" s="55" t="s">
        <v>71</v>
      </c>
      <c r="D207" s="61" t="s">
        <v>164</v>
      </c>
      <c r="E207" s="59" t="s">
        <v>24</v>
      </c>
      <c r="F207" s="63">
        <f t="shared" si="43"/>
        <v>547</v>
      </c>
      <c r="G207" s="63">
        <f t="shared" si="40"/>
        <v>6564</v>
      </c>
      <c r="H207" s="64"/>
      <c r="I207" s="39"/>
    </row>
    <row r="208" spans="1:9" ht="16.350000000000001" customHeight="1" x14ac:dyDescent="0.25">
      <c r="A208" s="24">
        <f t="shared" si="42"/>
        <v>156</v>
      </c>
      <c r="B208" s="46" t="s">
        <v>76</v>
      </c>
      <c r="C208" s="55" t="s">
        <v>71</v>
      </c>
      <c r="D208" s="61" t="s">
        <v>164</v>
      </c>
      <c r="E208" s="59" t="s">
        <v>24</v>
      </c>
      <c r="F208" s="63">
        <f t="shared" si="43"/>
        <v>547</v>
      </c>
      <c r="G208" s="63">
        <f t="shared" si="40"/>
        <v>6564</v>
      </c>
      <c r="H208" s="64"/>
      <c r="I208" s="39"/>
    </row>
    <row r="209" spans="1:9" ht="16.350000000000001" customHeight="1" x14ac:dyDescent="0.25">
      <c r="A209" s="24">
        <f t="shared" si="42"/>
        <v>157</v>
      </c>
      <c r="B209" s="46" t="s">
        <v>76</v>
      </c>
      <c r="C209" s="55" t="s">
        <v>71</v>
      </c>
      <c r="D209" s="61" t="s">
        <v>164</v>
      </c>
      <c r="E209" s="59" t="s">
        <v>24</v>
      </c>
      <c r="F209" s="63">
        <f t="shared" si="43"/>
        <v>547</v>
      </c>
      <c r="G209" s="63">
        <f t="shared" si="40"/>
        <v>6564</v>
      </c>
      <c r="H209" s="64"/>
      <c r="I209" s="39"/>
    </row>
    <row r="210" spans="1:9" ht="16.350000000000001" customHeight="1" x14ac:dyDescent="0.25">
      <c r="A210" s="24">
        <f t="shared" si="42"/>
        <v>158</v>
      </c>
      <c r="B210" s="46" t="s">
        <v>76</v>
      </c>
      <c r="C210" s="55" t="s">
        <v>71</v>
      </c>
      <c r="D210" s="61" t="s">
        <v>164</v>
      </c>
      <c r="E210" s="59" t="s">
        <v>24</v>
      </c>
      <c r="F210" s="63">
        <f t="shared" si="43"/>
        <v>547</v>
      </c>
      <c r="G210" s="63">
        <f t="shared" si="40"/>
        <v>6564</v>
      </c>
      <c r="H210" s="64"/>
      <c r="I210" s="39"/>
    </row>
    <row r="211" spans="1:9" ht="16.350000000000001" customHeight="1" x14ac:dyDescent="0.25">
      <c r="A211" s="24">
        <f t="shared" si="42"/>
        <v>159</v>
      </c>
      <c r="B211" s="46" t="s">
        <v>76</v>
      </c>
      <c r="C211" s="55" t="s">
        <v>71</v>
      </c>
      <c r="D211" s="61" t="s">
        <v>164</v>
      </c>
      <c r="E211" s="59" t="s">
        <v>24</v>
      </c>
      <c r="F211" s="63">
        <f t="shared" si="43"/>
        <v>547</v>
      </c>
      <c r="G211" s="63">
        <f t="shared" si="40"/>
        <v>6564</v>
      </c>
      <c r="H211" s="64"/>
      <c r="I211" s="39"/>
    </row>
    <row r="212" spans="1:9" ht="16.350000000000001" customHeight="1" x14ac:dyDescent="0.25">
      <c r="A212" s="24">
        <f t="shared" si="42"/>
        <v>160</v>
      </c>
      <c r="B212" s="46" t="s">
        <v>76</v>
      </c>
      <c r="C212" s="55" t="s">
        <v>71</v>
      </c>
      <c r="D212" s="61" t="s">
        <v>164</v>
      </c>
      <c r="E212" s="59" t="s">
        <v>24</v>
      </c>
      <c r="F212" s="63">
        <f t="shared" si="43"/>
        <v>547</v>
      </c>
      <c r="G212" s="63">
        <f t="shared" si="40"/>
        <v>6564</v>
      </c>
      <c r="H212" s="64"/>
      <c r="I212" s="39"/>
    </row>
    <row r="213" spans="1:9" ht="16.350000000000001" customHeight="1" x14ac:dyDescent="0.25">
      <c r="A213" s="24">
        <f t="shared" si="42"/>
        <v>161</v>
      </c>
      <c r="B213" s="46" t="s">
        <v>104</v>
      </c>
      <c r="C213" s="55" t="s">
        <v>71</v>
      </c>
      <c r="D213" s="61" t="s">
        <v>164</v>
      </c>
      <c r="E213" s="59" t="s">
        <v>24</v>
      </c>
      <c r="F213" s="63">
        <f>417+30+50</f>
        <v>497</v>
      </c>
      <c r="G213" s="63">
        <f t="shared" si="40"/>
        <v>5964</v>
      </c>
      <c r="H213" s="64"/>
      <c r="I213" s="39"/>
    </row>
    <row r="214" spans="1:9" ht="15.75" customHeight="1" x14ac:dyDescent="0.25">
      <c r="A214" s="24">
        <f t="shared" si="42"/>
        <v>162</v>
      </c>
      <c r="B214" s="46" t="s">
        <v>104</v>
      </c>
      <c r="C214" s="55" t="s">
        <v>71</v>
      </c>
      <c r="D214" s="61" t="s">
        <v>164</v>
      </c>
      <c r="E214" s="59" t="s">
        <v>24</v>
      </c>
      <c r="F214" s="80">
        <f>417+30+50</f>
        <v>497</v>
      </c>
      <c r="G214" s="63">
        <f t="shared" si="40"/>
        <v>5964</v>
      </c>
      <c r="H214" s="64"/>
      <c r="I214" s="39"/>
    </row>
    <row r="215" spans="1:9" ht="16.350000000000001" customHeight="1" x14ac:dyDescent="0.25">
      <c r="A215" s="24">
        <f t="shared" si="42"/>
        <v>163</v>
      </c>
      <c r="B215" s="46" t="s">
        <v>104</v>
      </c>
      <c r="C215" s="55" t="s">
        <v>71</v>
      </c>
      <c r="D215" s="61" t="s">
        <v>164</v>
      </c>
      <c r="E215" s="59" t="s">
        <v>24</v>
      </c>
      <c r="F215" s="63">
        <f>387+30+50</f>
        <v>467</v>
      </c>
      <c r="G215" s="63">
        <f t="shared" ref="G215:G220" si="44">F215*12</f>
        <v>5604</v>
      </c>
      <c r="H215" s="64"/>
      <c r="I215" s="39"/>
    </row>
    <row r="216" spans="1:9" ht="16.350000000000001" customHeight="1" x14ac:dyDescent="0.25">
      <c r="A216" s="24">
        <f>A215+1</f>
        <v>164</v>
      </c>
      <c r="B216" s="46" t="s">
        <v>104</v>
      </c>
      <c r="C216" s="55" t="s">
        <v>71</v>
      </c>
      <c r="D216" s="61" t="s">
        <v>164</v>
      </c>
      <c r="E216" s="59" t="s">
        <v>24</v>
      </c>
      <c r="F216" s="63">
        <f t="shared" ref="F216:F221" si="45">387+30+50</f>
        <v>467</v>
      </c>
      <c r="G216" s="63">
        <f t="shared" si="44"/>
        <v>5604</v>
      </c>
      <c r="H216" s="64"/>
      <c r="I216" s="39"/>
    </row>
    <row r="217" spans="1:9" ht="17.25" customHeight="1" x14ac:dyDescent="0.25">
      <c r="A217" s="24">
        <f t="shared" si="42"/>
        <v>165</v>
      </c>
      <c r="B217" s="46" t="s">
        <v>104</v>
      </c>
      <c r="C217" s="55" t="s">
        <v>71</v>
      </c>
      <c r="D217" s="61" t="s">
        <v>164</v>
      </c>
      <c r="E217" s="59" t="s">
        <v>24</v>
      </c>
      <c r="F217" s="63">
        <f t="shared" si="45"/>
        <v>467</v>
      </c>
      <c r="G217" s="63">
        <f t="shared" si="44"/>
        <v>5604</v>
      </c>
      <c r="H217" s="64"/>
      <c r="I217" s="39"/>
    </row>
    <row r="218" spans="1:9" ht="16.350000000000001" customHeight="1" x14ac:dyDescent="0.25">
      <c r="A218" s="24">
        <f t="shared" si="42"/>
        <v>166</v>
      </c>
      <c r="B218" s="47" t="s">
        <v>104</v>
      </c>
      <c r="C218" s="55" t="s">
        <v>71</v>
      </c>
      <c r="D218" s="61" t="s">
        <v>164</v>
      </c>
      <c r="E218" s="59" t="s">
        <v>24</v>
      </c>
      <c r="F218" s="63">
        <f t="shared" si="45"/>
        <v>467</v>
      </c>
      <c r="G218" s="63">
        <f>F218*12</f>
        <v>5604</v>
      </c>
      <c r="H218" s="64"/>
      <c r="I218" s="39"/>
    </row>
    <row r="219" spans="1:9" ht="16.350000000000001" customHeight="1" x14ac:dyDescent="0.25">
      <c r="A219" s="24">
        <f t="shared" si="42"/>
        <v>167</v>
      </c>
      <c r="B219" s="47" t="s">
        <v>104</v>
      </c>
      <c r="C219" s="55" t="s">
        <v>71</v>
      </c>
      <c r="D219" s="61" t="s">
        <v>164</v>
      </c>
      <c r="E219" s="59" t="s">
        <v>24</v>
      </c>
      <c r="F219" s="63">
        <f t="shared" si="45"/>
        <v>467</v>
      </c>
      <c r="G219" s="63">
        <f>F219*12</f>
        <v>5604</v>
      </c>
      <c r="H219" s="64"/>
      <c r="I219" s="39"/>
    </row>
    <row r="220" spans="1:9" ht="16.350000000000001" customHeight="1" x14ac:dyDescent="0.25">
      <c r="A220" s="24">
        <f t="shared" si="42"/>
        <v>168</v>
      </c>
      <c r="B220" s="47" t="s">
        <v>104</v>
      </c>
      <c r="C220" s="55" t="s">
        <v>71</v>
      </c>
      <c r="D220" s="61" t="s">
        <v>164</v>
      </c>
      <c r="E220" s="59" t="s">
        <v>24</v>
      </c>
      <c r="F220" s="63">
        <f t="shared" si="45"/>
        <v>467</v>
      </c>
      <c r="G220" s="63">
        <f t="shared" si="44"/>
        <v>5604</v>
      </c>
      <c r="H220" s="64"/>
      <c r="I220" s="39"/>
    </row>
    <row r="221" spans="1:9" ht="16.350000000000001" customHeight="1" x14ac:dyDescent="0.25">
      <c r="A221" s="24">
        <f t="shared" si="42"/>
        <v>169</v>
      </c>
      <c r="B221" s="47" t="s">
        <v>104</v>
      </c>
      <c r="C221" s="55" t="s">
        <v>71</v>
      </c>
      <c r="D221" s="61" t="s">
        <v>164</v>
      </c>
      <c r="E221" s="59" t="s">
        <v>24</v>
      </c>
      <c r="F221" s="63">
        <f t="shared" si="45"/>
        <v>467</v>
      </c>
      <c r="G221" s="63">
        <f>F221*12</f>
        <v>5604</v>
      </c>
      <c r="H221" s="64"/>
      <c r="I221" s="39"/>
    </row>
    <row r="222" spans="1:9" ht="16.350000000000001" customHeight="1" x14ac:dyDescent="0.25">
      <c r="A222" s="24">
        <f t="shared" si="42"/>
        <v>170</v>
      </c>
      <c r="B222" s="47" t="s">
        <v>244</v>
      </c>
      <c r="C222" s="55" t="s">
        <v>71</v>
      </c>
      <c r="D222" s="61" t="s">
        <v>164</v>
      </c>
      <c r="E222" s="59" t="s">
        <v>24</v>
      </c>
      <c r="F222" s="63">
        <v>417</v>
      </c>
      <c r="G222" s="63">
        <f>F222*12</f>
        <v>5004</v>
      </c>
      <c r="H222" s="64"/>
      <c r="I222" s="39"/>
    </row>
    <row r="223" spans="1:9" ht="16.350000000000001" customHeight="1" x14ac:dyDescent="0.25">
      <c r="A223" s="24">
        <f t="shared" si="42"/>
        <v>171</v>
      </c>
      <c r="B223" s="47" t="s">
        <v>244</v>
      </c>
      <c r="C223" s="55" t="s">
        <v>71</v>
      </c>
      <c r="D223" s="61" t="s">
        <v>164</v>
      </c>
      <c r="E223" s="59" t="s">
        <v>24</v>
      </c>
      <c r="F223" s="63">
        <v>417</v>
      </c>
      <c r="G223" s="63">
        <f>F223*12</f>
        <v>5004</v>
      </c>
      <c r="H223" s="64"/>
      <c r="I223" s="39"/>
    </row>
    <row r="224" spans="1:9" ht="16.350000000000001" customHeight="1" x14ac:dyDescent="0.25">
      <c r="A224" s="24">
        <f t="shared" si="42"/>
        <v>172</v>
      </c>
      <c r="B224" s="47" t="s">
        <v>244</v>
      </c>
      <c r="C224" s="55" t="s">
        <v>71</v>
      </c>
      <c r="D224" s="61" t="s">
        <v>164</v>
      </c>
      <c r="E224" s="59" t="s">
        <v>24</v>
      </c>
      <c r="F224" s="63">
        <v>417</v>
      </c>
      <c r="G224" s="63">
        <f>F224*12</f>
        <v>5004</v>
      </c>
      <c r="H224" s="64"/>
      <c r="I224" s="39"/>
    </row>
    <row r="225" spans="1:9" ht="16.350000000000001" customHeight="1" x14ac:dyDescent="0.25">
      <c r="A225" s="24">
        <f t="shared" si="42"/>
        <v>173</v>
      </c>
      <c r="B225" s="47" t="s">
        <v>244</v>
      </c>
      <c r="C225" s="55" t="s">
        <v>71</v>
      </c>
      <c r="D225" s="61" t="s">
        <v>164</v>
      </c>
      <c r="E225" s="59" t="s">
        <v>24</v>
      </c>
      <c r="F225" s="63">
        <v>417</v>
      </c>
      <c r="G225" s="63">
        <f>F225*12</f>
        <v>5004</v>
      </c>
      <c r="H225" s="64"/>
      <c r="I225" s="39"/>
    </row>
    <row r="226" spans="1:9" ht="16.350000000000001" customHeight="1" x14ac:dyDescent="0.25">
      <c r="A226" s="24"/>
      <c r="B226" s="52" t="s">
        <v>126</v>
      </c>
      <c r="C226" s="69"/>
      <c r="D226" s="61"/>
      <c r="E226" s="59"/>
      <c r="F226" s="62">
        <f t="shared" ref="F226:H226" si="46">SUM(F191:F225)</f>
        <v>19523.309999999998</v>
      </c>
      <c r="G226" s="62">
        <f t="shared" si="46"/>
        <v>234279.72</v>
      </c>
      <c r="H226" s="62">
        <f t="shared" si="46"/>
        <v>0</v>
      </c>
      <c r="I226" s="38"/>
    </row>
    <row r="227" spans="1:9" ht="16.350000000000001" customHeight="1" x14ac:dyDescent="0.25">
      <c r="A227" s="24">
        <f>A225+1</f>
        <v>174</v>
      </c>
      <c r="B227" s="46" t="s">
        <v>77</v>
      </c>
      <c r="C227" s="55" t="s">
        <v>212</v>
      </c>
      <c r="D227" s="61" t="s">
        <v>164</v>
      </c>
      <c r="E227" s="59" t="s">
        <v>24</v>
      </c>
      <c r="F227" s="63">
        <f>745+30+50</f>
        <v>825</v>
      </c>
      <c r="G227" s="63">
        <f t="shared" ref="G227:G257" si="47">F227*12</f>
        <v>9900</v>
      </c>
      <c r="H227" s="64"/>
      <c r="I227" s="39"/>
    </row>
    <row r="228" spans="1:9" ht="16.350000000000001" customHeight="1" x14ac:dyDescent="0.25">
      <c r="A228" s="24">
        <f>A227+1</f>
        <v>175</v>
      </c>
      <c r="B228" s="46" t="s">
        <v>163</v>
      </c>
      <c r="C228" s="55" t="s">
        <v>212</v>
      </c>
      <c r="D228" s="61" t="s">
        <v>164</v>
      </c>
      <c r="E228" s="59" t="s">
        <v>24</v>
      </c>
      <c r="F228" s="63">
        <f>467+30+50</f>
        <v>547</v>
      </c>
      <c r="G228" s="63">
        <f>F228*12</f>
        <v>6564</v>
      </c>
      <c r="H228" s="64"/>
      <c r="I228" s="39"/>
    </row>
    <row r="229" spans="1:9" ht="16.350000000000001" customHeight="1" x14ac:dyDescent="0.25">
      <c r="A229" s="24">
        <f t="shared" ref="A229:A230" si="48">A228+1</f>
        <v>176</v>
      </c>
      <c r="B229" s="46" t="s">
        <v>217</v>
      </c>
      <c r="C229" s="55" t="s">
        <v>212</v>
      </c>
      <c r="D229" s="61" t="s">
        <v>164</v>
      </c>
      <c r="E229" s="59" t="s">
        <v>24</v>
      </c>
      <c r="F229" s="63">
        <f>740+30+50</f>
        <v>820</v>
      </c>
      <c r="G229" s="63">
        <f t="shared" si="47"/>
        <v>9840</v>
      </c>
      <c r="H229" s="64"/>
      <c r="I229" s="39"/>
    </row>
    <row r="230" spans="1:9" ht="16.350000000000001" customHeight="1" x14ac:dyDescent="0.25">
      <c r="A230" s="24">
        <f t="shared" si="48"/>
        <v>177</v>
      </c>
      <c r="B230" s="46" t="s">
        <v>190</v>
      </c>
      <c r="C230" s="55" t="s">
        <v>212</v>
      </c>
      <c r="D230" s="61" t="s">
        <v>164</v>
      </c>
      <c r="E230" s="59" t="s">
        <v>24</v>
      </c>
      <c r="F230" s="63">
        <f>417+50</f>
        <v>467</v>
      </c>
      <c r="G230" s="63">
        <f>F230*12</f>
        <v>5604</v>
      </c>
      <c r="H230" s="64"/>
      <c r="I230" s="39"/>
    </row>
    <row r="231" spans="1:9" ht="16.350000000000001" customHeight="1" x14ac:dyDescent="0.25">
      <c r="A231" s="26"/>
      <c r="B231" s="52" t="s">
        <v>155</v>
      </c>
      <c r="C231" s="55"/>
      <c r="D231" s="61"/>
      <c r="E231" s="59"/>
      <c r="F231" s="63"/>
      <c r="G231" s="63"/>
      <c r="H231" s="64"/>
      <c r="I231" s="39"/>
    </row>
    <row r="232" spans="1:9" ht="16.350000000000001" customHeight="1" x14ac:dyDescent="0.25">
      <c r="A232" s="24">
        <f>A230+1</f>
        <v>178</v>
      </c>
      <c r="B232" s="46" t="s">
        <v>138</v>
      </c>
      <c r="C232" s="55" t="s">
        <v>212</v>
      </c>
      <c r="D232" s="61" t="s">
        <v>164</v>
      </c>
      <c r="E232" s="59" t="s">
        <v>24</v>
      </c>
      <c r="F232" s="63">
        <f>645+30+50</f>
        <v>725</v>
      </c>
      <c r="G232" s="63">
        <f>F232*12</f>
        <v>8700</v>
      </c>
      <c r="H232" s="64"/>
      <c r="I232" s="39"/>
    </row>
    <row r="233" spans="1:9" ht="16.350000000000001" customHeight="1" x14ac:dyDescent="0.25">
      <c r="A233" s="24">
        <f>A232+1</f>
        <v>179</v>
      </c>
      <c r="B233" s="46" t="s">
        <v>78</v>
      </c>
      <c r="C233" s="55" t="s">
        <v>212</v>
      </c>
      <c r="D233" s="61" t="s">
        <v>164</v>
      </c>
      <c r="E233" s="59" t="s">
        <v>24</v>
      </c>
      <c r="F233" s="63">
        <f>712+30+50</f>
        <v>792</v>
      </c>
      <c r="G233" s="63">
        <f>F233*12</f>
        <v>9504</v>
      </c>
      <c r="H233" s="64"/>
      <c r="I233" s="39"/>
    </row>
    <row r="234" spans="1:9" ht="16.350000000000001" customHeight="1" x14ac:dyDescent="0.25">
      <c r="A234" s="24">
        <f t="shared" ref="A234:A246" si="49">A233+1</f>
        <v>180</v>
      </c>
      <c r="B234" s="46" t="s">
        <v>78</v>
      </c>
      <c r="C234" s="55" t="s">
        <v>212</v>
      </c>
      <c r="D234" s="61" t="s">
        <v>164</v>
      </c>
      <c r="E234" s="59" t="s">
        <v>24</v>
      </c>
      <c r="F234" s="63">
        <f>694.29+30+50</f>
        <v>774.29</v>
      </c>
      <c r="G234" s="63">
        <f t="shared" si="47"/>
        <v>9291.48</v>
      </c>
      <c r="H234" s="64"/>
      <c r="I234" s="39"/>
    </row>
    <row r="235" spans="1:9" ht="15.75" customHeight="1" x14ac:dyDescent="0.25">
      <c r="A235" s="24">
        <f t="shared" si="49"/>
        <v>181</v>
      </c>
      <c r="B235" s="46" t="s">
        <v>79</v>
      </c>
      <c r="C235" s="55" t="s">
        <v>212</v>
      </c>
      <c r="D235" s="61" t="s">
        <v>164</v>
      </c>
      <c r="E235" s="59" t="s">
        <v>24</v>
      </c>
      <c r="F235" s="63">
        <f>547+30+50</f>
        <v>627</v>
      </c>
      <c r="G235" s="63">
        <f t="shared" si="47"/>
        <v>7524</v>
      </c>
      <c r="H235" s="64"/>
      <c r="I235" s="39"/>
    </row>
    <row r="236" spans="1:9" ht="16.5" customHeight="1" x14ac:dyDescent="0.25">
      <c r="A236" s="24">
        <f t="shared" si="49"/>
        <v>182</v>
      </c>
      <c r="B236" s="46" t="s">
        <v>79</v>
      </c>
      <c r="C236" s="55" t="s">
        <v>212</v>
      </c>
      <c r="D236" s="61" t="s">
        <v>164</v>
      </c>
      <c r="E236" s="59" t="s">
        <v>24</v>
      </c>
      <c r="F236" s="63">
        <f>547+30+50</f>
        <v>627</v>
      </c>
      <c r="G236" s="63">
        <f t="shared" si="47"/>
        <v>7524</v>
      </c>
      <c r="H236" s="64"/>
      <c r="I236" s="39"/>
    </row>
    <row r="237" spans="1:9" ht="15" customHeight="1" x14ac:dyDescent="0.25">
      <c r="A237" s="24">
        <f t="shared" si="49"/>
        <v>183</v>
      </c>
      <c r="B237" s="46" t="s">
        <v>80</v>
      </c>
      <c r="C237" s="55" t="s">
        <v>212</v>
      </c>
      <c r="D237" s="61" t="s">
        <v>164</v>
      </c>
      <c r="E237" s="59" t="s">
        <v>24</v>
      </c>
      <c r="F237" s="63">
        <f>467+30+50</f>
        <v>547</v>
      </c>
      <c r="G237" s="63">
        <f t="shared" si="47"/>
        <v>6564</v>
      </c>
      <c r="H237" s="64"/>
      <c r="I237" s="39"/>
    </row>
    <row r="238" spans="1:9" ht="16.350000000000001" customHeight="1" x14ac:dyDescent="0.25">
      <c r="A238" s="24">
        <f t="shared" si="49"/>
        <v>184</v>
      </c>
      <c r="B238" s="46" t="s">
        <v>80</v>
      </c>
      <c r="C238" s="55" t="s">
        <v>212</v>
      </c>
      <c r="D238" s="61" t="s">
        <v>164</v>
      </c>
      <c r="E238" s="59" t="s">
        <v>24</v>
      </c>
      <c r="F238" s="63">
        <f>417+30+50</f>
        <v>497</v>
      </c>
      <c r="G238" s="63">
        <f>F238*12</f>
        <v>5964</v>
      </c>
      <c r="H238" s="64"/>
      <c r="I238" s="39"/>
    </row>
    <row r="239" spans="1:9" ht="16.350000000000001" customHeight="1" x14ac:dyDescent="0.25">
      <c r="A239" s="24">
        <f t="shared" si="49"/>
        <v>185</v>
      </c>
      <c r="B239" s="46" t="s">
        <v>81</v>
      </c>
      <c r="C239" s="55" t="s">
        <v>212</v>
      </c>
      <c r="D239" s="61" t="s">
        <v>164</v>
      </c>
      <c r="E239" s="59" t="s">
        <v>24</v>
      </c>
      <c r="F239" s="63">
        <f>621.72+30+50</f>
        <v>701.72</v>
      </c>
      <c r="G239" s="63">
        <f t="shared" si="47"/>
        <v>8420.64</v>
      </c>
      <c r="H239" s="64"/>
      <c r="I239" s="39"/>
    </row>
    <row r="240" spans="1:9" ht="16.350000000000001" customHeight="1" x14ac:dyDescent="0.25">
      <c r="A240" s="24">
        <f t="shared" si="49"/>
        <v>186</v>
      </c>
      <c r="B240" s="46" t="s">
        <v>81</v>
      </c>
      <c r="C240" s="55" t="s">
        <v>212</v>
      </c>
      <c r="D240" s="61" t="s">
        <v>164</v>
      </c>
      <c r="E240" s="59" t="s">
        <v>24</v>
      </c>
      <c r="F240" s="63">
        <f>621.72+30+50</f>
        <v>701.72</v>
      </c>
      <c r="G240" s="63">
        <f t="shared" si="47"/>
        <v>8420.64</v>
      </c>
      <c r="H240" s="64"/>
      <c r="I240" s="39"/>
    </row>
    <row r="241" spans="1:9" ht="16.350000000000001" customHeight="1" x14ac:dyDescent="0.25">
      <c r="A241" s="24">
        <f t="shared" si="49"/>
        <v>187</v>
      </c>
      <c r="B241" s="46" t="s">
        <v>82</v>
      </c>
      <c r="C241" s="55" t="s">
        <v>212</v>
      </c>
      <c r="D241" s="61" t="s">
        <v>164</v>
      </c>
      <c r="E241" s="59" t="s">
        <v>24</v>
      </c>
      <c r="F241" s="63">
        <f>614.86+30+50</f>
        <v>694.86</v>
      </c>
      <c r="G241" s="63">
        <f t="shared" si="47"/>
        <v>8338.32</v>
      </c>
      <c r="H241" s="64"/>
      <c r="I241" s="39"/>
    </row>
    <row r="242" spans="1:9" ht="16.350000000000001" customHeight="1" x14ac:dyDescent="0.25">
      <c r="A242" s="24">
        <f t="shared" si="49"/>
        <v>188</v>
      </c>
      <c r="B242" s="46" t="s">
        <v>63</v>
      </c>
      <c r="C242" s="55" t="s">
        <v>212</v>
      </c>
      <c r="D242" s="61" t="s">
        <v>164</v>
      </c>
      <c r="E242" s="59" t="s">
        <v>24</v>
      </c>
      <c r="F242" s="63">
        <f>669.15+30+50</f>
        <v>749.15</v>
      </c>
      <c r="G242" s="63">
        <f t="shared" ref="G242:G248" si="50">F242*12</f>
        <v>8989.7999999999993</v>
      </c>
      <c r="H242" s="64"/>
      <c r="I242" s="39"/>
    </row>
    <row r="243" spans="1:9" ht="16.350000000000001" customHeight="1" x14ac:dyDescent="0.25">
      <c r="A243" s="24">
        <f t="shared" si="49"/>
        <v>189</v>
      </c>
      <c r="B243" s="46" t="s">
        <v>64</v>
      </c>
      <c r="C243" s="55" t="s">
        <v>212</v>
      </c>
      <c r="D243" s="61" t="s">
        <v>164</v>
      </c>
      <c r="E243" s="59" t="s">
        <v>24</v>
      </c>
      <c r="F243" s="63">
        <f>669.15+30+50</f>
        <v>749.15</v>
      </c>
      <c r="G243" s="63">
        <f t="shared" si="50"/>
        <v>8989.7999999999993</v>
      </c>
      <c r="H243" s="64"/>
      <c r="I243" s="39"/>
    </row>
    <row r="244" spans="1:9" ht="16.350000000000001" customHeight="1" x14ac:dyDescent="0.25">
      <c r="A244" s="24">
        <f t="shared" si="49"/>
        <v>190</v>
      </c>
      <c r="B244" s="46" t="s">
        <v>65</v>
      </c>
      <c r="C244" s="55" t="s">
        <v>212</v>
      </c>
      <c r="D244" s="61" t="s">
        <v>164</v>
      </c>
      <c r="E244" s="59" t="s">
        <v>24</v>
      </c>
      <c r="F244" s="63">
        <f>547+30+50</f>
        <v>627</v>
      </c>
      <c r="G244" s="63">
        <f t="shared" si="50"/>
        <v>7524</v>
      </c>
      <c r="H244" s="64"/>
      <c r="I244" s="39"/>
    </row>
    <row r="245" spans="1:9" ht="16.350000000000001" customHeight="1" x14ac:dyDescent="0.25">
      <c r="A245" s="24">
        <f t="shared" si="49"/>
        <v>191</v>
      </c>
      <c r="B245" s="46" t="s">
        <v>66</v>
      </c>
      <c r="C245" s="55" t="s">
        <v>212</v>
      </c>
      <c r="D245" s="61" t="s">
        <v>164</v>
      </c>
      <c r="E245" s="59" t="s">
        <v>24</v>
      </c>
      <c r="F245" s="63">
        <f>669.15+30+50</f>
        <v>749.15</v>
      </c>
      <c r="G245" s="63">
        <f t="shared" si="50"/>
        <v>8989.7999999999993</v>
      </c>
      <c r="H245" s="64"/>
      <c r="I245" s="39"/>
    </row>
    <row r="246" spans="1:9" ht="16.350000000000001" customHeight="1" x14ac:dyDescent="0.25">
      <c r="A246" s="24">
        <f t="shared" si="49"/>
        <v>192</v>
      </c>
      <c r="B246" s="46" t="s">
        <v>67</v>
      </c>
      <c r="C246" s="55" t="s">
        <v>212</v>
      </c>
      <c r="D246" s="61" t="s">
        <v>164</v>
      </c>
      <c r="E246" s="59" t="s">
        <v>24</v>
      </c>
      <c r="F246" s="63">
        <f>547+30+50</f>
        <v>627</v>
      </c>
      <c r="G246" s="63">
        <f t="shared" si="50"/>
        <v>7524</v>
      </c>
      <c r="H246" s="64"/>
      <c r="I246" s="39"/>
    </row>
    <row r="247" spans="1:9" ht="16.350000000000001" customHeight="1" x14ac:dyDescent="0.25">
      <c r="A247" s="13"/>
      <c r="B247" s="52" t="s">
        <v>156</v>
      </c>
      <c r="C247" s="55"/>
      <c r="D247" s="61"/>
      <c r="E247" s="59"/>
      <c r="F247" s="63"/>
      <c r="G247" s="63"/>
      <c r="H247" s="64"/>
      <c r="I247" s="39"/>
    </row>
    <row r="248" spans="1:9" ht="16.350000000000001" customHeight="1" x14ac:dyDescent="0.25">
      <c r="A248" s="24">
        <f>A246+1</f>
        <v>193</v>
      </c>
      <c r="B248" s="46" t="s">
        <v>261</v>
      </c>
      <c r="C248" s="55" t="s">
        <v>212</v>
      </c>
      <c r="D248" s="61" t="s">
        <v>164</v>
      </c>
      <c r="E248" s="59" t="s">
        <v>24</v>
      </c>
      <c r="F248" s="63">
        <f>694.29+30+50</f>
        <v>774.29</v>
      </c>
      <c r="G248" s="63">
        <f t="shared" si="50"/>
        <v>9291.48</v>
      </c>
      <c r="H248" s="64"/>
      <c r="I248" s="39"/>
    </row>
    <row r="249" spans="1:9" ht="16.350000000000001" customHeight="1" x14ac:dyDescent="0.25">
      <c r="A249" s="24">
        <f>A248+1</f>
        <v>194</v>
      </c>
      <c r="B249" s="46" t="s">
        <v>83</v>
      </c>
      <c r="C249" s="55" t="s">
        <v>212</v>
      </c>
      <c r="D249" s="61" t="s">
        <v>164</v>
      </c>
      <c r="E249" s="59" t="s">
        <v>24</v>
      </c>
      <c r="F249" s="63">
        <f>614.86+30+50</f>
        <v>694.86</v>
      </c>
      <c r="G249" s="63">
        <f t="shared" si="47"/>
        <v>8338.32</v>
      </c>
      <c r="H249" s="64"/>
      <c r="I249" s="39"/>
    </row>
    <row r="250" spans="1:9" ht="16.350000000000001" customHeight="1" x14ac:dyDescent="0.25">
      <c r="A250" s="24">
        <f>A249+1</f>
        <v>195</v>
      </c>
      <c r="B250" s="46" t="s">
        <v>83</v>
      </c>
      <c r="C250" s="55" t="s">
        <v>212</v>
      </c>
      <c r="D250" s="61" t="s">
        <v>164</v>
      </c>
      <c r="E250" s="59" t="s">
        <v>24</v>
      </c>
      <c r="F250" s="63">
        <f>614.86+30+50</f>
        <v>694.86</v>
      </c>
      <c r="G250" s="63">
        <f t="shared" si="47"/>
        <v>8338.32</v>
      </c>
      <c r="H250" s="64"/>
      <c r="I250" s="39"/>
    </row>
    <row r="251" spans="1:9" ht="16.350000000000001" customHeight="1" x14ac:dyDescent="0.25">
      <c r="A251" s="24">
        <f t="shared" ref="A251:A303" si="51">A250+1</f>
        <v>196</v>
      </c>
      <c r="B251" s="46" t="s">
        <v>83</v>
      </c>
      <c r="C251" s="55" t="s">
        <v>212</v>
      </c>
      <c r="D251" s="61" t="s">
        <v>164</v>
      </c>
      <c r="E251" s="59" t="s">
        <v>24</v>
      </c>
      <c r="F251" s="63">
        <f>614.86+30+50</f>
        <v>694.86</v>
      </c>
      <c r="G251" s="63">
        <f t="shared" si="47"/>
        <v>8338.32</v>
      </c>
      <c r="H251" s="64"/>
      <c r="I251" s="39"/>
    </row>
    <row r="252" spans="1:9" ht="16.350000000000001" customHeight="1" x14ac:dyDescent="0.25">
      <c r="A252" s="24">
        <f t="shared" si="51"/>
        <v>197</v>
      </c>
      <c r="B252" s="46" t="s">
        <v>84</v>
      </c>
      <c r="C252" s="55" t="s">
        <v>212</v>
      </c>
      <c r="D252" s="61" t="s">
        <v>164</v>
      </c>
      <c r="E252" s="59" t="s">
        <v>24</v>
      </c>
      <c r="F252" s="63">
        <f>547+30+50</f>
        <v>627</v>
      </c>
      <c r="G252" s="63">
        <f t="shared" si="47"/>
        <v>7524</v>
      </c>
      <c r="H252" s="64"/>
      <c r="I252" s="39"/>
    </row>
    <row r="253" spans="1:9" ht="16.350000000000001" customHeight="1" x14ac:dyDescent="0.25">
      <c r="A253" s="24">
        <f t="shared" si="51"/>
        <v>198</v>
      </c>
      <c r="B253" s="46" t="s">
        <v>84</v>
      </c>
      <c r="C253" s="55" t="s">
        <v>212</v>
      </c>
      <c r="D253" s="61" t="s">
        <v>164</v>
      </c>
      <c r="E253" s="59" t="s">
        <v>24</v>
      </c>
      <c r="F253" s="63">
        <f>547+30+50</f>
        <v>627</v>
      </c>
      <c r="G253" s="63">
        <f t="shared" si="47"/>
        <v>7524</v>
      </c>
      <c r="H253" s="64"/>
      <c r="I253" s="39"/>
    </row>
    <row r="254" spans="1:9" ht="16.350000000000001" customHeight="1" x14ac:dyDescent="0.25">
      <c r="A254" s="24">
        <f t="shared" si="51"/>
        <v>199</v>
      </c>
      <c r="B254" s="46" t="s">
        <v>84</v>
      </c>
      <c r="C254" s="55" t="s">
        <v>212</v>
      </c>
      <c r="D254" s="61" t="s">
        <v>164</v>
      </c>
      <c r="E254" s="59" t="s">
        <v>24</v>
      </c>
      <c r="F254" s="63">
        <f>547+30+50</f>
        <v>627</v>
      </c>
      <c r="G254" s="63">
        <f t="shared" si="47"/>
        <v>7524</v>
      </c>
      <c r="H254" s="64"/>
      <c r="I254" s="39"/>
    </row>
    <row r="255" spans="1:9" ht="16.350000000000001" customHeight="1" x14ac:dyDescent="0.25">
      <c r="A255" s="24">
        <f>A254+1</f>
        <v>200</v>
      </c>
      <c r="B255" s="46" t="s">
        <v>84</v>
      </c>
      <c r="C255" s="55" t="s">
        <v>212</v>
      </c>
      <c r="D255" s="61" t="s">
        <v>164</v>
      </c>
      <c r="E255" s="59" t="s">
        <v>24</v>
      </c>
      <c r="F255" s="63">
        <f>547+30+50</f>
        <v>627</v>
      </c>
      <c r="G255" s="63">
        <f t="shared" si="47"/>
        <v>7524</v>
      </c>
      <c r="H255" s="64"/>
      <c r="I255" s="39"/>
    </row>
    <row r="256" spans="1:9" ht="16.350000000000001" customHeight="1" x14ac:dyDescent="0.25">
      <c r="A256" s="24">
        <f t="shared" si="51"/>
        <v>201</v>
      </c>
      <c r="B256" s="46" t="s">
        <v>85</v>
      </c>
      <c r="C256" s="55" t="s">
        <v>212</v>
      </c>
      <c r="D256" s="61" t="s">
        <v>164</v>
      </c>
      <c r="E256" s="59" t="s">
        <v>24</v>
      </c>
      <c r="F256" s="63">
        <f t="shared" ref="F256:F262" si="52">467+30+50</f>
        <v>547</v>
      </c>
      <c r="G256" s="63">
        <f t="shared" si="47"/>
        <v>6564</v>
      </c>
      <c r="H256" s="64"/>
      <c r="I256" s="39"/>
    </row>
    <row r="257" spans="1:9" ht="16.350000000000001" customHeight="1" x14ac:dyDescent="0.25">
      <c r="A257" s="24">
        <f t="shared" si="51"/>
        <v>202</v>
      </c>
      <c r="B257" s="46" t="s">
        <v>86</v>
      </c>
      <c r="C257" s="55" t="s">
        <v>212</v>
      </c>
      <c r="D257" s="61" t="s">
        <v>164</v>
      </c>
      <c r="E257" s="59" t="s">
        <v>24</v>
      </c>
      <c r="F257" s="63">
        <f t="shared" si="52"/>
        <v>547</v>
      </c>
      <c r="G257" s="63">
        <f t="shared" si="47"/>
        <v>6564</v>
      </c>
      <c r="H257" s="64"/>
      <c r="I257" s="39"/>
    </row>
    <row r="258" spans="1:9" ht="16.350000000000001" customHeight="1" x14ac:dyDescent="0.25">
      <c r="A258" s="24">
        <f t="shared" si="51"/>
        <v>203</v>
      </c>
      <c r="B258" s="46" t="s">
        <v>86</v>
      </c>
      <c r="C258" s="55" t="s">
        <v>212</v>
      </c>
      <c r="D258" s="61" t="s">
        <v>164</v>
      </c>
      <c r="E258" s="59" t="s">
        <v>24</v>
      </c>
      <c r="F258" s="63">
        <f t="shared" si="52"/>
        <v>547</v>
      </c>
      <c r="G258" s="63">
        <f t="shared" ref="G258:G289" si="53">F258*12</f>
        <v>6564</v>
      </c>
      <c r="H258" s="64"/>
      <c r="I258" s="39"/>
    </row>
    <row r="259" spans="1:9" ht="16.350000000000001" customHeight="1" x14ac:dyDescent="0.25">
      <c r="A259" s="24">
        <f t="shared" si="51"/>
        <v>204</v>
      </c>
      <c r="B259" s="46" t="s">
        <v>86</v>
      </c>
      <c r="C259" s="55" t="s">
        <v>212</v>
      </c>
      <c r="D259" s="61" t="s">
        <v>164</v>
      </c>
      <c r="E259" s="59" t="s">
        <v>24</v>
      </c>
      <c r="F259" s="63">
        <f t="shared" si="52"/>
        <v>547</v>
      </c>
      <c r="G259" s="63">
        <f t="shared" si="53"/>
        <v>6564</v>
      </c>
      <c r="H259" s="64"/>
      <c r="I259" s="39"/>
    </row>
    <row r="260" spans="1:9" ht="16.350000000000001" customHeight="1" x14ac:dyDescent="0.25">
      <c r="A260" s="24">
        <f t="shared" si="51"/>
        <v>205</v>
      </c>
      <c r="B260" s="46" t="s">
        <v>86</v>
      </c>
      <c r="C260" s="55" t="s">
        <v>212</v>
      </c>
      <c r="D260" s="61" t="s">
        <v>164</v>
      </c>
      <c r="E260" s="59" t="s">
        <v>24</v>
      </c>
      <c r="F260" s="63">
        <f t="shared" si="52"/>
        <v>547</v>
      </c>
      <c r="G260" s="63">
        <f t="shared" si="53"/>
        <v>6564</v>
      </c>
      <c r="H260" s="64"/>
      <c r="I260" s="39"/>
    </row>
    <row r="261" spans="1:9" ht="16.350000000000001" customHeight="1" x14ac:dyDescent="0.25">
      <c r="A261" s="24">
        <f>A260+1</f>
        <v>206</v>
      </c>
      <c r="B261" s="46" t="s">
        <v>86</v>
      </c>
      <c r="C261" s="55" t="s">
        <v>212</v>
      </c>
      <c r="D261" s="61" t="s">
        <v>164</v>
      </c>
      <c r="E261" s="59" t="s">
        <v>24</v>
      </c>
      <c r="F261" s="63">
        <f t="shared" si="52"/>
        <v>547</v>
      </c>
      <c r="G261" s="63">
        <f>F261*12</f>
        <v>6564</v>
      </c>
      <c r="H261" s="64"/>
      <c r="I261" s="39"/>
    </row>
    <row r="262" spans="1:9" ht="16.350000000000001" customHeight="1" x14ac:dyDescent="0.25">
      <c r="A262" s="24">
        <f>A261+1</f>
        <v>207</v>
      </c>
      <c r="B262" s="46" t="s">
        <v>86</v>
      </c>
      <c r="C262" s="55" t="s">
        <v>212</v>
      </c>
      <c r="D262" s="61" t="s">
        <v>164</v>
      </c>
      <c r="E262" s="59" t="s">
        <v>24</v>
      </c>
      <c r="F262" s="63">
        <f t="shared" si="52"/>
        <v>547</v>
      </c>
      <c r="G262" s="63">
        <f>F262*12</f>
        <v>6564</v>
      </c>
      <c r="H262" s="64"/>
      <c r="I262" s="39"/>
    </row>
    <row r="263" spans="1:9" ht="16.350000000000001" customHeight="1" x14ac:dyDescent="0.25">
      <c r="A263" s="24">
        <f>A262+1</f>
        <v>208</v>
      </c>
      <c r="B263" s="46" t="s">
        <v>105</v>
      </c>
      <c r="C263" s="55" t="s">
        <v>212</v>
      </c>
      <c r="D263" s="61" t="s">
        <v>164</v>
      </c>
      <c r="E263" s="59" t="s">
        <v>24</v>
      </c>
      <c r="F263" s="63">
        <f>417+30+50</f>
        <v>497</v>
      </c>
      <c r="G263" s="63">
        <f t="shared" si="53"/>
        <v>5964</v>
      </c>
      <c r="H263" s="64"/>
      <c r="I263" s="39"/>
    </row>
    <row r="264" spans="1:9" ht="16.350000000000001" customHeight="1" x14ac:dyDescent="0.25">
      <c r="A264" s="24">
        <f t="shared" si="51"/>
        <v>209</v>
      </c>
      <c r="B264" s="46" t="s">
        <v>105</v>
      </c>
      <c r="C264" s="55" t="s">
        <v>212</v>
      </c>
      <c r="D264" s="61" t="s">
        <v>164</v>
      </c>
      <c r="E264" s="59" t="s">
        <v>24</v>
      </c>
      <c r="F264" s="63">
        <f>417+30+50</f>
        <v>497</v>
      </c>
      <c r="G264" s="63">
        <f t="shared" si="53"/>
        <v>5964</v>
      </c>
      <c r="H264" s="64"/>
      <c r="I264" s="39"/>
    </row>
    <row r="265" spans="1:9" ht="16.350000000000001" customHeight="1" x14ac:dyDescent="0.25">
      <c r="A265" s="24">
        <f>A264+1</f>
        <v>210</v>
      </c>
      <c r="B265" s="46" t="s">
        <v>105</v>
      </c>
      <c r="C265" s="55" t="s">
        <v>212</v>
      </c>
      <c r="D265" s="61" t="s">
        <v>164</v>
      </c>
      <c r="E265" s="59" t="s">
        <v>24</v>
      </c>
      <c r="F265" s="63">
        <f>417+30+50</f>
        <v>497</v>
      </c>
      <c r="G265" s="63">
        <f t="shared" ref="G265:G274" si="54">F265*12</f>
        <v>5964</v>
      </c>
      <c r="H265" s="64"/>
      <c r="I265" s="39"/>
    </row>
    <row r="266" spans="1:9" ht="16.350000000000001" customHeight="1" x14ac:dyDescent="0.25">
      <c r="A266" s="24">
        <f t="shared" si="51"/>
        <v>211</v>
      </c>
      <c r="B266" s="46" t="s">
        <v>105</v>
      </c>
      <c r="C266" s="55" t="s">
        <v>212</v>
      </c>
      <c r="D266" s="61" t="s">
        <v>164</v>
      </c>
      <c r="E266" s="59" t="s">
        <v>24</v>
      </c>
      <c r="F266" s="63">
        <f>417+50</f>
        <v>467</v>
      </c>
      <c r="G266" s="63">
        <f t="shared" si="54"/>
        <v>5604</v>
      </c>
      <c r="H266" s="64"/>
      <c r="I266" s="39"/>
    </row>
    <row r="267" spans="1:9" ht="16.350000000000001" customHeight="1" x14ac:dyDescent="0.25">
      <c r="A267" s="24">
        <f>A266+1</f>
        <v>212</v>
      </c>
      <c r="B267" s="46" t="s">
        <v>105</v>
      </c>
      <c r="C267" s="55" t="s">
        <v>212</v>
      </c>
      <c r="D267" s="61" t="s">
        <v>164</v>
      </c>
      <c r="E267" s="59" t="s">
        <v>24</v>
      </c>
      <c r="F267" s="63">
        <f>417+50</f>
        <v>467</v>
      </c>
      <c r="G267" s="63">
        <f t="shared" si="54"/>
        <v>5604</v>
      </c>
      <c r="H267" s="64"/>
      <c r="I267" s="40"/>
    </row>
    <row r="268" spans="1:9" ht="16.350000000000001" customHeight="1" x14ac:dyDescent="0.25">
      <c r="A268" s="24">
        <f>A267+1</f>
        <v>213</v>
      </c>
      <c r="B268" s="46" t="s">
        <v>105</v>
      </c>
      <c r="C268" s="55" t="s">
        <v>212</v>
      </c>
      <c r="D268" s="61" t="s">
        <v>164</v>
      </c>
      <c r="E268" s="59" t="s">
        <v>24</v>
      </c>
      <c r="F268" s="63">
        <f>417+50</f>
        <v>467</v>
      </c>
      <c r="G268" s="63">
        <f t="shared" si="54"/>
        <v>5604</v>
      </c>
      <c r="H268" s="64"/>
      <c r="I268" s="39"/>
    </row>
    <row r="269" spans="1:9" ht="16.350000000000001" customHeight="1" x14ac:dyDescent="0.25">
      <c r="A269" s="24">
        <f t="shared" si="51"/>
        <v>214</v>
      </c>
      <c r="B269" s="46" t="s">
        <v>105</v>
      </c>
      <c r="C269" s="55" t="s">
        <v>212</v>
      </c>
      <c r="D269" s="61" t="s">
        <v>164</v>
      </c>
      <c r="E269" s="59" t="s">
        <v>24</v>
      </c>
      <c r="F269" s="63">
        <f>417+50</f>
        <v>467</v>
      </c>
      <c r="G269" s="63">
        <f t="shared" si="54"/>
        <v>5604</v>
      </c>
      <c r="H269" s="64"/>
      <c r="I269" s="39"/>
    </row>
    <row r="270" spans="1:9" ht="16.350000000000001" customHeight="1" x14ac:dyDescent="0.25">
      <c r="A270" s="24">
        <f t="shared" si="51"/>
        <v>215</v>
      </c>
      <c r="B270" s="46" t="s">
        <v>105</v>
      </c>
      <c r="C270" s="55" t="s">
        <v>212</v>
      </c>
      <c r="D270" s="61" t="s">
        <v>164</v>
      </c>
      <c r="E270" s="59" t="s">
        <v>24</v>
      </c>
      <c r="F270" s="63">
        <f>417+50</f>
        <v>467</v>
      </c>
      <c r="G270" s="63">
        <f t="shared" si="54"/>
        <v>5604</v>
      </c>
      <c r="H270" s="64"/>
      <c r="I270" s="39"/>
    </row>
    <row r="271" spans="1:9" ht="16.350000000000001" customHeight="1" x14ac:dyDescent="0.25">
      <c r="A271" s="24">
        <f t="shared" si="51"/>
        <v>216</v>
      </c>
      <c r="B271" s="47" t="s">
        <v>105</v>
      </c>
      <c r="C271" s="55" t="s">
        <v>212</v>
      </c>
      <c r="D271" s="61" t="s">
        <v>164</v>
      </c>
      <c r="E271" s="59" t="s">
        <v>24</v>
      </c>
      <c r="F271" s="63">
        <v>417</v>
      </c>
      <c r="G271" s="63">
        <f>F271*12</f>
        <v>5004</v>
      </c>
      <c r="H271" s="64"/>
      <c r="I271" s="39"/>
    </row>
    <row r="272" spans="1:9" ht="16.350000000000001" customHeight="1" x14ac:dyDescent="0.25">
      <c r="A272" s="24">
        <f t="shared" si="51"/>
        <v>217</v>
      </c>
      <c r="B272" s="47" t="s">
        <v>105</v>
      </c>
      <c r="C272" s="55" t="s">
        <v>212</v>
      </c>
      <c r="D272" s="61" t="s">
        <v>164</v>
      </c>
      <c r="E272" s="59" t="s">
        <v>24</v>
      </c>
      <c r="F272" s="63">
        <v>417</v>
      </c>
      <c r="G272" s="63">
        <f>F272*12</f>
        <v>5004</v>
      </c>
      <c r="H272" s="64"/>
      <c r="I272" s="39"/>
    </row>
    <row r="273" spans="1:9" ht="16.350000000000001" customHeight="1" x14ac:dyDescent="0.25">
      <c r="A273" s="24">
        <f t="shared" si="51"/>
        <v>218</v>
      </c>
      <c r="B273" s="47" t="s">
        <v>105</v>
      </c>
      <c r="C273" s="55" t="s">
        <v>212</v>
      </c>
      <c r="D273" s="61" t="s">
        <v>164</v>
      </c>
      <c r="E273" s="59" t="s">
        <v>24</v>
      </c>
      <c r="F273" s="63">
        <v>417</v>
      </c>
      <c r="G273" s="63">
        <f>F273*12</f>
        <v>5004</v>
      </c>
      <c r="H273" s="64"/>
      <c r="I273" s="39"/>
    </row>
    <row r="274" spans="1:9" ht="16.350000000000001" customHeight="1" x14ac:dyDescent="0.25">
      <c r="A274" s="24">
        <f t="shared" si="51"/>
        <v>219</v>
      </c>
      <c r="B274" s="46" t="s">
        <v>177</v>
      </c>
      <c r="C274" s="55" t="s">
        <v>212</v>
      </c>
      <c r="D274" s="61" t="s">
        <v>164</v>
      </c>
      <c r="E274" s="59" t="s">
        <v>24</v>
      </c>
      <c r="F274" s="63">
        <f>417</f>
        <v>417</v>
      </c>
      <c r="G274" s="63">
        <f t="shared" si="54"/>
        <v>5004</v>
      </c>
      <c r="H274" s="64"/>
      <c r="I274" s="39"/>
    </row>
    <row r="275" spans="1:9" ht="16.350000000000001" customHeight="1" x14ac:dyDescent="0.25">
      <c r="A275" s="24">
        <f t="shared" si="51"/>
        <v>220</v>
      </c>
      <c r="B275" s="46" t="s">
        <v>193</v>
      </c>
      <c r="C275" s="55" t="s">
        <v>212</v>
      </c>
      <c r="D275" s="61" t="s">
        <v>164</v>
      </c>
      <c r="E275" s="59" t="s">
        <v>24</v>
      </c>
      <c r="F275" s="63">
        <f>694.29+30+50</f>
        <v>774.29</v>
      </c>
      <c r="G275" s="63">
        <f t="shared" si="53"/>
        <v>9291.48</v>
      </c>
      <c r="H275" s="64"/>
      <c r="I275" s="40"/>
    </row>
    <row r="276" spans="1:9" ht="16.350000000000001" customHeight="1" x14ac:dyDescent="0.25">
      <c r="A276" s="24">
        <f t="shared" si="51"/>
        <v>221</v>
      </c>
      <c r="B276" s="46" t="s">
        <v>87</v>
      </c>
      <c r="C276" s="55" t="s">
        <v>212</v>
      </c>
      <c r="D276" s="61" t="s">
        <v>164</v>
      </c>
      <c r="E276" s="59" t="s">
        <v>24</v>
      </c>
      <c r="F276" s="63">
        <f>614.86+30+50</f>
        <v>694.86</v>
      </c>
      <c r="G276" s="63">
        <f t="shared" si="53"/>
        <v>8338.32</v>
      </c>
      <c r="H276" s="64"/>
      <c r="I276" s="39"/>
    </row>
    <row r="277" spans="1:9" ht="16.350000000000001" customHeight="1" x14ac:dyDescent="0.25">
      <c r="A277" s="24">
        <f t="shared" si="51"/>
        <v>222</v>
      </c>
      <c r="B277" s="46" t="s">
        <v>87</v>
      </c>
      <c r="C277" s="55" t="s">
        <v>212</v>
      </c>
      <c r="D277" s="61" t="s">
        <v>164</v>
      </c>
      <c r="E277" s="59" t="s">
        <v>24</v>
      </c>
      <c r="F277" s="63">
        <f>614.86+30+50</f>
        <v>694.86</v>
      </c>
      <c r="G277" s="63">
        <f t="shared" si="53"/>
        <v>8338.32</v>
      </c>
      <c r="H277" s="64"/>
      <c r="I277" s="39"/>
    </row>
    <row r="278" spans="1:9" ht="16.350000000000001" customHeight="1" x14ac:dyDescent="0.25">
      <c r="A278" s="24">
        <f>A277+1</f>
        <v>223</v>
      </c>
      <c r="B278" s="46" t="s">
        <v>87</v>
      </c>
      <c r="C278" s="55" t="s">
        <v>212</v>
      </c>
      <c r="D278" s="61" t="s">
        <v>164</v>
      </c>
      <c r="E278" s="59" t="s">
        <v>24</v>
      </c>
      <c r="F278" s="63">
        <f>614.86+30+50</f>
        <v>694.86</v>
      </c>
      <c r="G278" s="63">
        <f t="shared" si="53"/>
        <v>8338.32</v>
      </c>
      <c r="H278" s="64"/>
      <c r="I278" s="39"/>
    </row>
    <row r="279" spans="1:9" ht="16.350000000000001" customHeight="1" x14ac:dyDescent="0.25">
      <c r="A279" s="24">
        <f t="shared" si="51"/>
        <v>224</v>
      </c>
      <c r="B279" s="46" t="s">
        <v>87</v>
      </c>
      <c r="C279" s="55" t="s">
        <v>212</v>
      </c>
      <c r="D279" s="61" t="s">
        <v>164</v>
      </c>
      <c r="E279" s="59" t="s">
        <v>24</v>
      </c>
      <c r="F279" s="63">
        <f>614.86+30+50</f>
        <v>694.86</v>
      </c>
      <c r="G279" s="63">
        <f t="shared" si="53"/>
        <v>8338.32</v>
      </c>
      <c r="H279" s="64"/>
      <c r="I279" s="39"/>
    </row>
    <row r="280" spans="1:9" ht="16.350000000000001" customHeight="1" x14ac:dyDescent="0.25">
      <c r="A280" s="24">
        <f>A279+1</f>
        <v>225</v>
      </c>
      <c r="B280" s="46" t="s">
        <v>87</v>
      </c>
      <c r="C280" s="55" t="s">
        <v>212</v>
      </c>
      <c r="D280" s="61" t="s">
        <v>164</v>
      </c>
      <c r="E280" s="59" t="s">
        <v>24</v>
      </c>
      <c r="F280" s="63">
        <f>601.72+30+50</f>
        <v>681.72</v>
      </c>
      <c r="G280" s="63">
        <f t="shared" si="53"/>
        <v>8180.64</v>
      </c>
      <c r="H280" s="64"/>
      <c r="I280" s="39"/>
    </row>
    <row r="281" spans="1:9" ht="16.350000000000001" customHeight="1" x14ac:dyDescent="0.25">
      <c r="A281" s="24">
        <f t="shared" si="51"/>
        <v>226</v>
      </c>
      <c r="B281" s="46" t="s">
        <v>88</v>
      </c>
      <c r="C281" s="55" t="s">
        <v>212</v>
      </c>
      <c r="D281" s="61" t="s">
        <v>164</v>
      </c>
      <c r="E281" s="59" t="s">
        <v>24</v>
      </c>
      <c r="F281" s="63">
        <f>547+30+50</f>
        <v>627</v>
      </c>
      <c r="G281" s="63">
        <f t="shared" si="53"/>
        <v>7524</v>
      </c>
      <c r="H281" s="64"/>
      <c r="I281" s="39"/>
    </row>
    <row r="282" spans="1:9" ht="16.350000000000001" customHeight="1" x14ac:dyDescent="0.25">
      <c r="A282" s="24">
        <f t="shared" si="51"/>
        <v>227</v>
      </c>
      <c r="B282" s="46" t="s">
        <v>88</v>
      </c>
      <c r="C282" s="55" t="s">
        <v>212</v>
      </c>
      <c r="D282" s="61" t="s">
        <v>164</v>
      </c>
      <c r="E282" s="59" t="s">
        <v>24</v>
      </c>
      <c r="F282" s="63">
        <f>547+30+50</f>
        <v>627</v>
      </c>
      <c r="G282" s="63">
        <f t="shared" si="53"/>
        <v>7524</v>
      </c>
      <c r="H282" s="64"/>
      <c r="I282" s="39"/>
    </row>
    <row r="283" spans="1:9" ht="16.350000000000001" customHeight="1" x14ac:dyDescent="0.25">
      <c r="A283" s="24">
        <f t="shared" si="51"/>
        <v>228</v>
      </c>
      <c r="B283" s="46" t="s">
        <v>88</v>
      </c>
      <c r="C283" s="55" t="s">
        <v>212</v>
      </c>
      <c r="D283" s="61" t="s">
        <v>164</v>
      </c>
      <c r="E283" s="59" t="s">
        <v>24</v>
      </c>
      <c r="F283" s="63">
        <f t="shared" ref="F283:F288" si="55">547+30+50</f>
        <v>627</v>
      </c>
      <c r="G283" s="63">
        <f t="shared" si="53"/>
        <v>7524</v>
      </c>
      <c r="H283" s="64"/>
      <c r="I283" s="39"/>
    </row>
    <row r="284" spans="1:9" ht="16.350000000000001" customHeight="1" x14ac:dyDescent="0.25">
      <c r="A284" s="24">
        <f t="shared" si="51"/>
        <v>229</v>
      </c>
      <c r="B284" s="46" t="s">
        <v>88</v>
      </c>
      <c r="C284" s="55" t="s">
        <v>212</v>
      </c>
      <c r="D284" s="61" t="s">
        <v>164</v>
      </c>
      <c r="E284" s="59" t="s">
        <v>24</v>
      </c>
      <c r="F284" s="63">
        <f t="shared" si="55"/>
        <v>627</v>
      </c>
      <c r="G284" s="63">
        <f t="shared" si="53"/>
        <v>7524</v>
      </c>
      <c r="H284" s="64"/>
      <c r="I284" s="39"/>
    </row>
    <row r="285" spans="1:9" ht="16.5" customHeight="1" x14ac:dyDescent="0.25">
      <c r="A285" s="24">
        <f t="shared" si="51"/>
        <v>230</v>
      </c>
      <c r="B285" s="46" t="s">
        <v>88</v>
      </c>
      <c r="C285" s="55" t="s">
        <v>212</v>
      </c>
      <c r="D285" s="61" t="s">
        <v>164</v>
      </c>
      <c r="E285" s="59" t="s">
        <v>24</v>
      </c>
      <c r="F285" s="63">
        <f t="shared" si="55"/>
        <v>627</v>
      </c>
      <c r="G285" s="63">
        <f t="shared" si="53"/>
        <v>7524</v>
      </c>
      <c r="H285" s="64"/>
      <c r="I285" s="39"/>
    </row>
    <row r="286" spans="1:9" ht="15.75" customHeight="1" x14ac:dyDescent="0.25">
      <c r="A286" s="24">
        <f t="shared" si="51"/>
        <v>231</v>
      </c>
      <c r="B286" s="46" t="s">
        <v>88</v>
      </c>
      <c r="C286" s="55" t="s">
        <v>212</v>
      </c>
      <c r="D286" s="61" t="s">
        <v>164</v>
      </c>
      <c r="E286" s="59" t="s">
        <v>24</v>
      </c>
      <c r="F286" s="63">
        <f t="shared" si="55"/>
        <v>627</v>
      </c>
      <c r="G286" s="63">
        <f t="shared" si="53"/>
        <v>7524</v>
      </c>
      <c r="H286" s="64"/>
      <c r="I286" s="39"/>
    </row>
    <row r="287" spans="1:9" ht="15.75" customHeight="1" x14ac:dyDescent="0.25">
      <c r="A287" s="24">
        <f t="shared" si="51"/>
        <v>232</v>
      </c>
      <c r="B287" s="46" t="s">
        <v>88</v>
      </c>
      <c r="C287" s="55" t="s">
        <v>212</v>
      </c>
      <c r="D287" s="61" t="s">
        <v>164</v>
      </c>
      <c r="E287" s="59" t="s">
        <v>24</v>
      </c>
      <c r="F287" s="63">
        <f t="shared" si="55"/>
        <v>627</v>
      </c>
      <c r="G287" s="63">
        <f t="shared" si="53"/>
        <v>7524</v>
      </c>
      <c r="H287" s="64"/>
      <c r="I287" s="39"/>
    </row>
    <row r="288" spans="1:9" ht="15.75" customHeight="1" x14ac:dyDescent="0.25">
      <c r="A288" s="24">
        <f t="shared" si="51"/>
        <v>233</v>
      </c>
      <c r="B288" s="46" t="s">
        <v>88</v>
      </c>
      <c r="C288" s="55" t="s">
        <v>212</v>
      </c>
      <c r="D288" s="61" t="s">
        <v>164</v>
      </c>
      <c r="E288" s="59" t="s">
        <v>24</v>
      </c>
      <c r="F288" s="63">
        <f t="shared" si="55"/>
        <v>627</v>
      </c>
      <c r="G288" s="63">
        <f t="shared" si="53"/>
        <v>7524</v>
      </c>
      <c r="H288" s="64"/>
      <c r="I288" s="39"/>
    </row>
    <row r="289" spans="1:9" ht="16.350000000000001" customHeight="1" x14ac:dyDescent="0.25">
      <c r="A289" s="24">
        <f t="shared" si="51"/>
        <v>234</v>
      </c>
      <c r="B289" s="46" t="s">
        <v>89</v>
      </c>
      <c r="C289" s="55" t="s">
        <v>212</v>
      </c>
      <c r="D289" s="61" t="s">
        <v>164</v>
      </c>
      <c r="E289" s="59" t="s">
        <v>24</v>
      </c>
      <c r="F289" s="63">
        <f t="shared" ref="F289:F294" si="56">467+30+50</f>
        <v>547</v>
      </c>
      <c r="G289" s="63">
        <f t="shared" si="53"/>
        <v>6564</v>
      </c>
      <c r="H289" s="64"/>
      <c r="I289" s="39"/>
    </row>
    <row r="290" spans="1:9" ht="16.350000000000001" customHeight="1" x14ac:dyDescent="0.25">
      <c r="A290" s="24">
        <f t="shared" si="51"/>
        <v>235</v>
      </c>
      <c r="B290" s="46" t="s">
        <v>89</v>
      </c>
      <c r="C290" s="55" t="s">
        <v>212</v>
      </c>
      <c r="D290" s="61" t="s">
        <v>164</v>
      </c>
      <c r="E290" s="59" t="s">
        <v>24</v>
      </c>
      <c r="F290" s="63">
        <f t="shared" si="56"/>
        <v>547</v>
      </c>
      <c r="G290" s="63">
        <f t="shared" ref="G290:G300" si="57">F290*12</f>
        <v>6564</v>
      </c>
      <c r="H290" s="64"/>
      <c r="I290" s="39"/>
    </row>
    <row r="291" spans="1:9" ht="16.350000000000001" customHeight="1" x14ac:dyDescent="0.25">
      <c r="A291" s="24">
        <f t="shared" si="51"/>
        <v>236</v>
      </c>
      <c r="B291" s="46" t="s">
        <v>89</v>
      </c>
      <c r="C291" s="55" t="s">
        <v>212</v>
      </c>
      <c r="D291" s="61" t="s">
        <v>164</v>
      </c>
      <c r="E291" s="59" t="s">
        <v>24</v>
      </c>
      <c r="F291" s="63">
        <f t="shared" si="56"/>
        <v>547</v>
      </c>
      <c r="G291" s="63">
        <f t="shared" si="57"/>
        <v>6564</v>
      </c>
      <c r="H291" s="64"/>
      <c r="I291" s="39"/>
    </row>
    <row r="292" spans="1:9" ht="14.25" customHeight="1" x14ac:dyDescent="0.25">
      <c r="A292" s="24">
        <f>A291+1</f>
        <v>237</v>
      </c>
      <c r="B292" s="46" t="s">
        <v>89</v>
      </c>
      <c r="C292" s="55" t="s">
        <v>212</v>
      </c>
      <c r="D292" s="61" t="s">
        <v>164</v>
      </c>
      <c r="E292" s="59" t="s">
        <v>24</v>
      </c>
      <c r="F292" s="63">
        <f t="shared" si="56"/>
        <v>547</v>
      </c>
      <c r="G292" s="63">
        <f>F292*12</f>
        <v>6564</v>
      </c>
      <c r="H292" s="64"/>
      <c r="I292" s="39"/>
    </row>
    <row r="293" spans="1:9" ht="16.350000000000001" customHeight="1" x14ac:dyDescent="0.25">
      <c r="A293" s="24">
        <f>A292+1</f>
        <v>238</v>
      </c>
      <c r="B293" s="46" t="s">
        <v>89</v>
      </c>
      <c r="C293" s="55" t="s">
        <v>212</v>
      </c>
      <c r="D293" s="61" t="s">
        <v>164</v>
      </c>
      <c r="E293" s="59" t="s">
        <v>24</v>
      </c>
      <c r="F293" s="63">
        <f t="shared" si="56"/>
        <v>547</v>
      </c>
      <c r="G293" s="63">
        <f>F293*12</f>
        <v>6564</v>
      </c>
      <c r="H293" s="64"/>
      <c r="I293" s="39"/>
    </row>
    <row r="294" spans="1:9" ht="16.350000000000001" customHeight="1" x14ac:dyDescent="0.25">
      <c r="A294" s="24">
        <f t="shared" si="51"/>
        <v>239</v>
      </c>
      <c r="B294" s="46" t="s">
        <v>89</v>
      </c>
      <c r="C294" s="55" t="s">
        <v>212</v>
      </c>
      <c r="D294" s="61" t="s">
        <v>164</v>
      </c>
      <c r="E294" s="59" t="s">
        <v>24</v>
      </c>
      <c r="F294" s="63">
        <f t="shared" si="56"/>
        <v>547</v>
      </c>
      <c r="G294" s="63">
        <f>F294*12</f>
        <v>6564</v>
      </c>
      <c r="H294" s="64"/>
      <c r="I294" s="39"/>
    </row>
    <row r="295" spans="1:9" ht="17.25" customHeight="1" x14ac:dyDescent="0.25">
      <c r="A295" s="24">
        <f>A294+1</f>
        <v>240</v>
      </c>
      <c r="B295" s="46" t="s">
        <v>103</v>
      </c>
      <c r="C295" s="55" t="s">
        <v>212</v>
      </c>
      <c r="D295" s="61" t="s">
        <v>164</v>
      </c>
      <c r="E295" s="59" t="s">
        <v>24</v>
      </c>
      <c r="F295" s="63">
        <f>417+50</f>
        <v>467</v>
      </c>
      <c r="G295" s="63">
        <f t="shared" si="57"/>
        <v>5604</v>
      </c>
      <c r="H295" s="64"/>
      <c r="I295" s="39"/>
    </row>
    <row r="296" spans="1:9" ht="16.350000000000001" customHeight="1" x14ac:dyDescent="0.25">
      <c r="A296" s="24">
        <f>A295+1</f>
        <v>241</v>
      </c>
      <c r="B296" s="46" t="s">
        <v>103</v>
      </c>
      <c r="C296" s="55" t="s">
        <v>212</v>
      </c>
      <c r="D296" s="61" t="s">
        <v>164</v>
      </c>
      <c r="E296" s="59" t="s">
        <v>24</v>
      </c>
      <c r="F296" s="63">
        <f>417+50</f>
        <v>467</v>
      </c>
      <c r="G296" s="63">
        <f t="shared" si="57"/>
        <v>5604</v>
      </c>
      <c r="H296" s="64"/>
      <c r="I296" s="39"/>
    </row>
    <row r="297" spans="1:9" ht="15" customHeight="1" x14ac:dyDescent="0.25">
      <c r="A297" s="24">
        <f t="shared" si="51"/>
        <v>242</v>
      </c>
      <c r="B297" s="46" t="s">
        <v>103</v>
      </c>
      <c r="C297" s="55" t="s">
        <v>212</v>
      </c>
      <c r="D297" s="61" t="s">
        <v>164</v>
      </c>
      <c r="E297" s="59" t="s">
        <v>24</v>
      </c>
      <c r="F297" s="63">
        <f>417+50</f>
        <v>467</v>
      </c>
      <c r="G297" s="63">
        <f>F297*12</f>
        <v>5604</v>
      </c>
      <c r="H297" s="64"/>
      <c r="I297" s="39"/>
    </row>
    <row r="298" spans="1:9" ht="16.350000000000001" customHeight="1" x14ac:dyDescent="0.25">
      <c r="A298" s="24">
        <f t="shared" si="51"/>
        <v>243</v>
      </c>
      <c r="B298" s="46" t="s">
        <v>103</v>
      </c>
      <c r="C298" s="55" t="s">
        <v>212</v>
      </c>
      <c r="D298" s="61" t="s">
        <v>164</v>
      </c>
      <c r="E298" s="59" t="s">
        <v>24</v>
      </c>
      <c r="F298" s="63">
        <f>417+50</f>
        <v>467</v>
      </c>
      <c r="G298" s="63">
        <f>F298*12</f>
        <v>5604</v>
      </c>
      <c r="H298" s="64"/>
      <c r="I298" s="39"/>
    </row>
    <row r="299" spans="1:9" ht="16.350000000000001" customHeight="1" x14ac:dyDescent="0.25">
      <c r="A299" s="24">
        <f t="shared" si="51"/>
        <v>244</v>
      </c>
      <c r="B299" s="46" t="s">
        <v>233</v>
      </c>
      <c r="C299" s="55" t="s">
        <v>212</v>
      </c>
      <c r="D299" s="61" t="s">
        <v>164</v>
      </c>
      <c r="E299" s="59" t="s">
        <v>24</v>
      </c>
      <c r="F299" s="63">
        <f>417</f>
        <v>417</v>
      </c>
      <c r="G299" s="63">
        <f>F299*12</f>
        <v>5004</v>
      </c>
      <c r="H299" s="64"/>
      <c r="I299" s="39"/>
    </row>
    <row r="300" spans="1:9" ht="16.350000000000001" customHeight="1" x14ac:dyDescent="0.25">
      <c r="A300" s="24">
        <f t="shared" si="51"/>
        <v>245</v>
      </c>
      <c r="B300" s="46" t="s">
        <v>90</v>
      </c>
      <c r="C300" s="55" t="s">
        <v>212</v>
      </c>
      <c r="D300" s="61" t="s">
        <v>164</v>
      </c>
      <c r="E300" s="59" t="s">
        <v>24</v>
      </c>
      <c r="F300" s="63">
        <f>547+30+50</f>
        <v>627</v>
      </c>
      <c r="G300" s="63">
        <f t="shared" si="57"/>
        <v>7524</v>
      </c>
      <c r="H300" s="64"/>
      <c r="I300" s="39"/>
    </row>
    <row r="301" spans="1:9" ht="17.25" customHeight="1" x14ac:dyDescent="0.25">
      <c r="A301" s="24">
        <f t="shared" si="51"/>
        <v>246</v>
      </c>
      <c r="B301" s="46" t="s">
        <v>91</v>
      </c>
      <c r="C301" s="55" t="s">
        <v>212</v>
      </c>
      <c r="D301" s="61" t="s">
        <v>164</v>
      </c>
      <c r="E301" s="59" t="s">
        <v>24</v>
      </c>
      <c r="F301" s="63">
        <f>467+30+50</f>
        <v>547</v>
      </c>
      <c r="G301" s="63">
        <f>F301*12</f>
        <v>6564</v>
      </c>
      <c r="H301" s="64"/>
      <c r="I301" s="39"/>
    </row>
    <row r="302" spans="1:9" ht="14.25" customHeight="1" x14ac:dyDescent="0.25">
      <c r="A302" s="24">
        <f t="shared" si="51"/>
        <v>247</v>
      </c>
      <c r="B302" s="46" t="s">
        <v>91</v>
      </c>
      <c r="C302" s="55" t="s">
        <v>212</v>
      </c>
      <c r="D302" s="61" t="s">
        <v>164</v>
      </c>
      <c r="E302" s="59" t="s">
        <v>24</v>
      </c>
      <c r="F302" s="63">
        <f>467+30+50</f>
        <v>547</v>
      </c>
      <c r="G302" s="63">
        <f>F302*12</f>
        <v>6564</v>
      </c>
      <c r="H302" s="64"/>
      <c r="I302" s="39"/>
    </row>
    <row r="303" spans="1:9" ht="15.75" customHeight="1" x14ac:dyDescent="0.25">
      <c r="A303" s="24">
        <f t="shared" si="51"/>
        <v>248</v>
      </c>
      <c r="B303" s="46" t="s">
        <v>99</v>
      </c>
      <c r="C303" s="55" t="s">
        <v>212</v>
      </c>
      <c r="D303" s="61" t="s">
        <v>164</v>
      </c>
      <c r="E303" s="59" t="s">
        <v>24</v>
      </c>
      <c r="F303" s="63">
        <f>417+30+50</f>
        <v>497</v>
      </c>
      <c r="G303" s="63">
        <f>F303*12</f>
        <v>5964</v>
      </c>
      <c r="H303" s="64"/>
      <c r="I303" s="39"/>
    </row>
    <row r="304" spans="1:9" ht="15.75" customHeight="1" x14ac:dyDescent="0.25">
      <c r="A304" s="24"/>
      <c r="B304" s="52" t="s">
        <v>157</v>
      </c>
      <c r="C304" s="55"/>
      <c r="D304" s="61"/>
      <c r="E304" s="59"/>
      <c r="F304" s="63"/>
      <c r="G304" s="63"/>
      <c r="H304" s="64"/>
      <c r="I304" s="39"/>
    </row>
    <row r="305" spans="1:9" ht="16.350000000000001" customHeight="1" x14ac:dyDescent="0.25">
      <c r="A305" s="24">
        <f>A303+1</f>
        <v>249</v>
      </c>
      <c r="B305" s="75" t="s">
        <v>200</v>
      </c>
      <c r="C305" s="55" t="s">
        <v>212</v>
      </c>
      <c r="D305" s="61" t="s">
        <v>164</v>
      </c>
      <c r="E305" s="59" t="s">
        <v>24</v>
      </c>
      <c r="F305" s="63">
        <f>630+30+50</f>
        <v>710</v>
      </c>
      <c r="G305" s="63">
        <f t="shared" ref="G305:G311" si="58">F305*12</f>
        <v>8520</v>
      </c>
      <c r="H305" s="64"/>
      <c r="I305" s="39"/>
    </row>
    <row r="306" spans="1:9" ht="16.350000000000001" customHeight="1" x14ac:dyDescent="0.25">
      <c r="A306" s="24">
        <f t="shared" ref="A306:A311" si="59">A305+1</f>
        <v>250</v>
      </c>
      <c r="B306" s="75" t="s">
        <v>202</v>
      </c>
      <c r="C306" s="55" t="s">
        <v>212</v>
      </c>
      <c r="D306" s="61" t="s">
        <v>164</v>
      </c>
      <c r="E306" s="59" t="s">
        <v>24</v>
      </c>
      <c r="F306" s="63">
        <f>614.86+30+50</f>
        <v>694.86</v>
      </c>
      <c r="G306" s="63">
        <f>F306*12</f>
        <v>8338.32</v>
      </c>
      <c r="H306" s="64"/>
      <c r="I306" s="39"/>
    </row>
    <row r="307" spans="1:9" s="8" customFormat="1" ht="15.75" customHeight="1" x14ac:dyDescent="0.25">
      <c r="A307" s="24">
        <f t="shared" si="59"/>
        <v>251</v>
      </c>
      <c r="B307" s="46" t="s">
        <v>92</v>
      </c>
      <c r="C307" s="55" t="s">
        <v>212</v>
      </c>
      <c r="D307" s="61" t="s">
        <v>164</v>
      </c>
      <c r="E307" s="59" t="s">
        <v>24</v>
      </c>
      <c r="F307" s="63">
        <f>467+30+50</f>
        <v>547</v>
      </c>
      <c r="G307" s="63">
        <f t="shared" si="58"/>
        <v>6564</v>
      </c>
      <c r="H307" s="64"/>
      <c r="I307" s="39"/>
    </row>
    <row r="308" spans="1:9" s="8" customFormat="1" ht="16.350000000000001" customHeight="1" x14ac:dyDescent="0.25">
      <c r="A308" s="24">
        <f t="shared" si="59"/>
        <v>252</v>
      </c>
      <c r="B308" s="75" t="s">
        <v>188</v>
      </c>
      <c r="C308" s="55" t="s">
        <v>212</v>
      </c>
      <c r="D308" s="61" t="s">
        <v>164</v>
      </c>
      <c r="E308" s="59" t="s">
        <v>24</v>
      </c>
      <c r="F308" s="63">
        <f>614.86+30+50</f>
        <v>694.86</v>
      </c>
      <c r="G308" s="63">
        <f t="shared" si="58"/>
        <v>8338.32</v>
      </c>
      <c r="H308" s="64"/>
      <c r="I308" s="39"/>
    </row>
    <row r="309" spans="1:9" s="8" customFormat="1" ht="16.350000000000001" customHeight="1" x14ac:dyDescent="0.25">
      <c r="A309" s="24">
        <f t="shared" si="59"/>
        <v>253</v>
      </c>
      <c r="B309" s="75" t="s">
        <v>186</v>
      </c>
      <c r="C309" s="55" t="s">
        <v>212</v>
      </c>
      <c r="D309" s="61" t="s">
        <v>164</v>
      </c>
      <c r="E309" s="59" t="s">
        <v>24</v>
      </c>
      <c r="F309" s="63">
        <f>614.86+30+50</f>
        <v>694.86</v>
      </c>
      <c r="G309" s="63">
        <f t="shared" si="58"/>
        <v>8338.32</v>
      </c>
      <c r="H309" s="64"/>
      <c r="I309" s="39"/>
    </row>
    <row r="310" spans="1:9" s="8" customFormat="1" ht="14.25" customHeight="1" x14ac:dyDescent="0.25">
      <c r="A310" s="24">
        <f t="shared" si="59"/>
        <v>254</v>
      </c>
      <c r="B310" s="75" t="s">
        <v>185</v>
      </c>
      <c r="C310" s="55" t="s">
        <v>212</v>
      </c>
      <c r="D310" s="61" t="s">
        <v>164</v>
      </c>
      <c r="E310" s="59" t="s">
        <v>24</v>
      </c>
      <c r="F310" s="63">
        <f>614.86+30+50</f>
        <v>694.86</v>
      </c>
      <c r="G310" s="63">
        <f t="shared" si="58"/>
        <v>8338.32</v>
      </c>
      <c r="H310" s="64"/>
      <c r="I310" s="39"/>
    </row>
    <row r="311" spans="1:9" s="8" customFormat="1" ht="16.350000000000001" customHeight="1" x14ac:dyDescent="0.25">
      <c r="A311" s="24">
        <f t="shared" si="59"/>
        <v>255</v>
      </c>
      <c r="B311" s="75" t="s">
        <v>187</v>
      </c>
      <c r="C311" s="55" t="s">
        <v>212</v>
      </c>
      <c r="D311" s="61" t="s">
        <v>164</v>
      </c>
      <c r="E311" s="59" t="s">
        <v>24</v>
      </c>
      <c r="F311" s="63">
        <f>417+50</f>
        <v>467</v>
      </c>
      <c r="G311" s="63">
        <f t="shared" si="58"/>
        <v>5604</v>
      </c>
      <c r="H311" s="64"/>
      <c r="I311" s="39"/>
    </row>
    <row r="312" spans="1:9" s="8" customFormat="1" ht="16.5" customHeight="1" x14ac:dyDescent="0.25">
      <c r="A312" s="24"/>
      <c r="B312" s="52" t="s">
        <v>158</v>
      </c>
      <c r="C312" s="55"/>
      <c r="D312" s="61"/>
      <c r="E312" s="59"/>
      <c r="F312" s="63"/>
      <c r="G312" s="63"/>
      <c r="H312" s="64"/>
      <c r="I312" s="39"/>
    </row>
    <row r="313" spans="1:9" s="8" customFormat="1" ht="16.350000000000001" customHeight="1" x14ac:dyDescent="0.25">
      <c r="A313" s="24">
        <f>A311+1</f>
        <v>256</v>
      </c>
      <c r="B313" s="46" t="s">
        <v>93</v>
      </c>
      <c r="C313" s="55" t="s">
        <v>212</v>
      </c>
      <c r="D313" s="61" t="s">
        <v>164</v>
      </c>
      <c r="E313" s="59" t="s">
        <v>24</v>
      </c>
      <c r="F313" s="63">
        <f>617.72+30+50</f>
        <v>697.72</v>
      </c>
      <c r="G313" s="63">
        <f>F313*12</f>
        <v>8372.64</v>
      </c>
      <c r="H313" s="64"/>
      <c r="I313" s="39"/>
    </row>
    <row r="314" spans="1:9" ht="16.350000000000001" customHeight="1" x14ac:dyDescent="0.25">
      <c r="A314" s="24">
        <f>A313+1</f>
        <v>257</v>
      </c>
      <c r="B314" s="46" t="s">
        <v>94</v>
      </c>
      <c r="C314" s="55" t="s">
        <v>212</v>
      </c>
      <c r="D314" s="61" t="s">
        <v>164</v>
      </c>
      <c r="E314" s="59" t="s">
        <v>24</v>
      </c>
      <c r="F314" s="63">
        <f>467+30+50</f>
        <v>547</v>
      </c>
      <c r="G314" s="63">
        <f>F314*12</f>
        <v>6564</v>
      </c>
      <c r="H314" s="64"/>
      <c r="I314" s="39"/>
    </row>
    <row r="315" spans="1:9" ht="14.25" customHeight="1" x14ac:dyDescent="0.25">
      <c r="A315" s="24"/>
      <c r="B315" s="52" t="s">
        <v>159</v>
      </c>
      <c r="C315" s="55"/>
      <c r="D315" s="61"/>
      <c r="E315" s="59"/>
      <c r="F315" s="63"/>
      <c r="G315" s="63"/>
      <c r="H315" s="64"/>
      <c r="I315" s="39"/>
    </row>
    <row r="316" spans="1:9" ht="16.350000000000001" customHeight="1" x14ac:dyDescent="0.25">
      <c r="A316" s="24">
        <f>A314+1</f>
        <v>258</v>
      </c>
      <c r="B316" s="46" t="s">
        <v>210</v>
      </c>
      <c r="C316" s="55" t="s">
        <v>212</v>
      </c>
      <c r="D316" s="61" t="s">
        <v>164</v>
      </c>
      <c r="E316" s="59" t="s">
        <v>24</v>
      </c>
      <c r="F316" s="63">
        <f>617.72+30+50</f>
        <v>697.72</v>
      </c>
      <c r="G316" s="63">
        <f>F316*12</f>
        <v>8372.64</v>
      </c>
      <c r="H316" s="64"/>
      <c r="I316" s="39"/>
    </row>
    <row r="317" spans="1:9" ht="16.350000000000001" customHeight="1" x14ac:dyDescent="0.25">
      <c r="A317" s="24">
        <f>A316+1</f>
        <v>259</v>
      </c>
      <c r="B317" s="47" t="s">
        <v>205</v>
      </c>
      <c r="C317" s="55" t="s">
        <v>212</v>
      </c>
      <c r="D317" s="61" t="s">
        <v>164</v>
      </c>
      <c r="E317" s="59" t="s">
        <v>24</v>
      </c>
      <c r="F317" s="63">
        <f>437+30+50</f>
        <v>517</v>
      </c>
      <c r="G317" s="63">
        <f>F317*12</f>
        <v>6204</v>
      </c>
      <c r="H317" s="64"/>
      <c r="I317" s="39"/>
    </row>
    <row r="318" spans="1:9" ht="16.5" customHeight="1" x14ac:dyDescent="0.25">
      <c r="A318" s="24"/>
      <c r="B318" s="52" t="s">
        <v>160</v>
      </c>
      <c r="C318" s="55"/>
      <c r="D318" s="61"/>
      <c r="E318" s="59"/>
      <c r="F318" s="63"/>
      <c r="G318" s="63"/>
      <c r="H318" s="64"/>
      <c r="I318" s="39"/>
    </row>
    <row r="319" spans="1:9" s="9" customFormat="1" ht="14.25" customHeight="1" x14ac:dyDescent="0.25">
      <c r="A319" s="24">
        <f>A317+1</f>
        <v>260</v>
      </c>
      <c r="B319" s="46" t="s">
        <v>184</v>
      </c>
      <c r="C319" s="55" t="s">
        <v>212</v>
      </c>
      <c r="D319" s="61" t="s">
        <v>164</v>
      </c>
      <c r="E319" s="59" t="s">
        <v>24</v>
      </c>
      <c r="F319" s="63">
        <f>795+30+50</f>
        <v>875</v>
      </c>
      <c r="G319" s="63">
        <f>F319*12</f>
        <v>10500</v>
      </c>
      <c r="H319" s="64"/>
      <c r="I319" s="39"/>
    </row>
    <row r="320" spans="1:9" s="9" customFormat="1" ht="14.25" customHeight="1" x14ac:dyDescent="0.25">
      <c r="A320" s="24">
        <f>A319+1</f>
        <v>261</v>
      </c>
      <c r="B320" s="46" t="s">
        <v>95</v>
      </c>
      <c r="C320" s="55" t="s">
        <v>212</v>
      </c>
      <c r="D320" s="61" t="s">
        <v>164</v>
      </c>
      <c r="E320" s="59" t="s">
        <v>24</v>
      </c>
      <c r="F320" s="63">
        <f>517+30+50</f>
        <v>597</v>
      </c>
      <c r="G320" s="63">
        <f>F320*12</f>
        <v>7164</v>
      </c>
      <c r="H320" s="64"/>
      <c r="I320" s="39"/>
    </row>
    <row r="321" spans="1:9" ht="15.75" customHeight="1" x14ac:dyDescent="0.25">
      <c r="A321" s="24">
        <f>A320+1</f>
        <v>262</v>
      </c>
      <c r="B321" s="46" t="s">
        <v>183</v>
      </c>
      <c r="C321" s="55" t="s">
        <v>212</v>
      </c>
      <c r="D321" s="61" t="s">
        <v>164</v>
      </c>
      <c r="E321" s="59" t="s">
        <v>24</v>
      </c>
      <c r="F321" s="63">
        <f>417+50</f>
        <v>467</v>
      </c>
      <c r="G321" s="63">
        <f>F321*12</f>
        <v>5604</v>
      </c>
      <c r="H321" s="64"/>
      <c r="I321" s="39"/>
    </row>
    <row r="322" spans="1:9" ht="14.25" customHeight="1" x14ac:dyDescent="0.25">
      <c r="A322" s="24">
        <f>A321+1</f>
        <v>263</v>
      </c>
      <c r="B322" s="46" t="s">
        <v>96</v>
      </c>
      <c r="C322" s="55" t="s">
        <v>212</v>
      </c>
      <c r="D322" s="61" t="s">
        <v>164</v>
      </c>
      <c r="E322" s="59" t="s">
        <v>24</v>
      </c>
      <c r="F322" s="63">
        <f>554+30+50</f>
        <v>634</v>
      </c>
      <c r="G322" s="63">
        <f>F322*12</f>
        <v>7608</v>
      </c>
      <c r="H322" s="64"/>
      <c r="I322" s="39"/>
    </row>
    <row r="323" spans="1:9" ht="16.5" customHeight="1" x14ac:dyDescent="0.25">
      <c r="A323" s="24"/>
      <c r="B323" s="52" t="s">
        <v>127</v>
      </c>
      <c r="C323" s="69"/>
      <c r="D323" s="61"/>
      <c r="E323" s="59"/>
      <c r="F323" s="62">
        <f t="shared" ref="F323:H323" si="60">SUM(F227:F322)</f>
        <v>54110.240000000005</v>
      </c>
      <c r="G323" s="62">
        <f t="shared" si="60"/>
        <v>649322.87999999989</v>
      </c>
      <c r="H323" s="62">
        <f t="shared" si="60"/>
        <v>0</v>
      </c>
      <c r="I323" s="38"/>
    </row>
    <row r="324" spans="1:9" ht="15" customHeight="1" x14ac:dyDescent="0.25">
      <c r="A324" s="24">
        <f>A322+1</f>
        <v>264</v>
      </c>
      <c r="B324" s="56" t="s">
        <v>201</v>
      </c>
      <c r="C324" s="53" t="s">
        <v>147</v>
      </c>
      <c r="D324" s="58" t="s">
        <v>164</v>
      </c>
      <c r="E324" s="57" t="s">
        <v>24</v>
      </c>
      <c r="F324" s="63">
        <f>650+50+50</f>
        <v>750</v>
      </c>
      <c r="G324" s="63">
        <f>F324*12</f>
        <v>9000</v>
      </c>
      <c r="H324" s="64"/>
      <c r="I324" s="39"/>
    </row>
    <row r="325" spans="1:9" ht="24" customHeight="1" x14ac:dyDescent="0.25">
      <c r="A325" s="24">
        <f>A324+1</f>
        <v>265</v>
      </c>
      <c r="B325" s="83" t="s">
        <v>234</v>
      </c>
      <c r="C325" s="53" t="s">
        <v>147</v>
      </c>
      <c r="D325" s="58" t="s">
        <v>164</v>
      </c>
      <c r="E325" s="57" t="s">
        <v>24</v>
      </c>
      <c r="F325" s="63">
        <f>650+50</f>
        <v>700</v>
      </c>
      <c r="G325" s="63">
        <f>F325*12</f>
        <v>8400</v>
      </c>
      <c r="H325" s="64"/>
      <c r="I325" s="39"/>
    </row>
    <row r="326" spans="1:9" ht="27" customHeight="1" x14ac:dyDescent="0.25">
      <c r="A326" s="24">
        <f>A325+1</f>
        <v>266</v>
      </c>
      <c r="B326" s="84" t="s">
        <v>266</v>
      </c>
      <c r="C326" s="48" t="s">
        <v>147</v>
      </c>
      <c r="D326" s="61" t="s">
        <v>164</v>
      </c>
      <c r="E326" s="59" t="s">
        <v>24</v>
      </c>
      <c r="F326" s="63">
        <f>554+30+50</f>
        <v>634</v>
      </c>
      <c r="G326" s="63">
        <f>F326*12</f>
        <v>7608</v>
      </c>
      <c r="H326" s="64"/>
      <c r="I326" s="39"/>
    </row>
    <row r="327" spans="1:9" ht="12.75" customHeight="1" x14ac:dyDescent="0.25">
      <c r="A327" s="24">
        <f t="shared" ref="A327:A329" si="61">A326+1</f>
        <v>267</v>
      </c>
      <c r="B327" s="46" t="s">
        <v>26</v>
      </c>
      <c r="C327" s="48" t="s">
        <v>147</v>
      </c>
      <c r="D327" s="61" t="s">
        <v>164</v>
      </c>
      <c r="E327" s="59" t="s">
        <v>24</v>
      </c>
      <c r="F327" s="63">
        <v>547</v>
      </c>
      <c r="G327" s="63">
        <f>F327*12</f>
        <v>6564</v>
      </c>
      <c r="H327" s="64"/>
      <c r="I327" s="39"/>
    </row>
    <row r="328" spans="1:9" ht="13.5" customHeight="1" x14ac:dyDescent="0.25">
      <c r="A328" s="24">
        <f t="shared" si="61"/>
        <v>268</v>
      </c>
      <c r="B328" s="46" t="s">
        <v>97</v>
      </c>
      <c r="C328" s="48" t="s">
        <v>147</v>
      </c>
      <c r="D328" s="61" t="s">
        <v>164</v>
      </c>
      <c r="E328" s="59" t="s">
        <v>24</v>
      </c>
      <c r="F328" s="63">
        <f>612+30+50</f>
        <v>692</v>
      </c>
      <c r="G328" s="63">
        <f>F328*12</f>
        <v>8304</v>
      </c>
      <c r="H328" s="64"/>
      <c r="I328" s="39"/>
    </row>
    <row r="329" spans="1:9" ht="12" customHeight="1" x14ac:dyDescent="0.25">
      <c r="A329" s="24">
        <f t="shared" si="61"/>
        <v>269</v>
      </c>
      <c r="B329" s="46" t="s">
        <v>97</v>
      </c>
      <c r="C329" s="48" t="s">
        <v>147</v>
      </c>
      <c r="D329" s="61" t="s">
        <v>164</v>
      </c>
      <c r="E329" s="59" t="s">
        <v>24</v>
      </c>
      <c r="F329" s="63">
        <f>554+30+50</f>
        <v>634</v>
      </c>
      <c r="G329" s="63">
        <f t="shared" ref="G329:G339" si="62">F329*12</f>
        <v>7608</v>
      </c>
      <c r="H329" s="64"/>
      <c r="I329" s="39"/>
    </row>
    <row r="330" spans="1:9" ht="13.5" customHeight="1" x14ac:dyDescent="0.25">
      <c r="A330" s="24">
        <f t="shared" ref="A330:A336" si="63">A329+1</f>
        <v>270</v>
      </c>
      <c r="B330" s="46" t="s">
        <v>97</v>
      </c>
      <c r="C330" s="48" t="s">
        <v>147</v>
      </c>
      <c r="D330" s="61" t="s">
        <v>164</v>
      </c>
      <c r="E330" s="59" t="s">
        <v>24</v>
      </c>
      <c r="F330" s="63">
        <f>554+30+50</f>
        <v>634</v>
      </c>
      <c r="G330" s="63">
        <f t="shared" si="62"/>
        <v>7608</v>
      </c>
      <c r="H330" s="64"/>
      <c r="I330" s="39"/>
    </row>
    <row r="331" spans="1:9" ht="12.75" customHeight="1" x14ac:dyDescent="0.25">
      <c r="A331" s="24">
        <f t="shared" si="63"/>
        <v>271</v>
      </c>
      <c r="B331" s="46" t="s">
        <v>98</v>
      </c>
      <c r="C331" s="48" t="s">
        <v>147</v>
      </c>
      <c r="D331" s="61" t="s">
        <v>164</v>
      </c>
      <c r="E331" s="59" t="s">
        <v>24</v>
      </c>
      <c r="F331" s="63">
        <f>467+30+50</f>
        <v>547</v>
      </c>
      <c r="G331" s="63">
        <f>F331*12</f>
        <v>6564</v>
      </c>
      <c r="H331" s="64"/>
      <c r="I331" s="39"/>
    </row>
    <row r="332" spans="1:9" ht="12" customHeight="1" x14ac:dyDescent="0.25">
      <c r="A332" s="24">
        <f t="shared" si="63"/>
        <v>272</v>
      </c>
      <c r="B332" s="46" t="s">
        <v>199</v>
      </c>
      <c r="C332" s="48" t="s">
        <v>147</v>
      </c>
      <c r="D332" s="61" t="s">
        <v>164</v>
      </c>
      <c r="E332" s="59" t="s">
        <v>24</v>
      </c>
      <c r="F332" s="63">
        <f>417+30+50</f>
        <v>497</v>
      </c>
      <c r="G332" s="63">
        <f>F332*12</f>
        <v>5964</v>
      </c>
      <c r="H332" s="64"/>
      <c r="I332" s="39"/>
    </row>
    <row r="333" spans="1:9" ht="14.25" customHeight="1" x14ac:dyDescent="0.25">
      <c r="A333" s="24">
        <f t="shared" si="63"/>
        <v>273</v>
      </c>
      <c r="B333" s="46" t="s">
        <v>267</v>
      </c>
      <c r="C333" s="48" t="s">
        <v>147</v>
      </c>
      <c r="D333" s="61" t="s">
        <v>164</v>
      </c>
      <c r="E333" s="59" t="s">
        <v>24</v>
      </c>
      <c r="F333" s="63">
        <v>467</v>
      </c>
      <c r="G333" s="63">
        <f>F333*12</f>
        <v>5604</v>
      </c>
      <c r="H333" s="64"/>
      <c r="I333" s="39"/>
    </row>
    <row r="334" spans="1:9" ht="14.25" customHeight="1" x14ac:dyDescent="0.25">
      <c r="A334" s="24">
        <f t="shared" si="63"/>
        <v>274</v>
      </c>
      <c r="B334" s="46" t="s">
        <v>90</v>
      </c>
      <c r="C334" s="48" t="s">
        <v>147</v>
      </c>
      <c r="D334" s="61" t="s">
        <v>164</v>
      </c>
      <c r="E334" s="59" t="s">
        <v>24</v>
      </c>
      <c r="F334" s="63">
        <f>547+30+50</f>
        <v>627</v>
      </c>
      <c r="G334" s="63">
        <f t="shared" si="62"/>
        <v>7524</v>
      </c>
      <c r="H334" s="64"/>
      <c r="I334" s="39"/>
    </row>
    <row r="335" spans="1:9" ht="15" customHeight="1" x14ac:dyDescent="0.25">
      <c r="A335" s="24">
        <f t="shared" si="63"/>
        <v>275</v>
      </c>
      <c r="B335" s="46" t="s">
        <v>91</v>
      </c>
      <c r="C335" s="48" t="s">
        <v>147</v>
      </c>
      <c r="D335" s="61" t="s">
        <v>164</v>
      </c>
      <c r="E335" s="59" t="s">
        <v>24</v>
      </c>
      <c r="F335" s="63">
        <f>467+30+50</f>
        <v>547</v>
      </c>
      <c r="G335" s="63">
        <f>F335*12</f>
        <v>6564</v>
      </c>
      <c r="H335" s="64"/>
      <c r="I335" s="39"/>
    </row>
    <row r="336" spans="1:9" ht="13.5" customHeight="1" x14ac:dyDescent="0.25">
      <c r="A336" s="24">
        <f t="shared" si="63"/>
        <v>276</v>
      </c>
      <c r="B336" s="46" t="s">
        <v>91</v>
      </c>
      <c r="C336" s="48" t="s">
        <v>147</v>
      </c>
      <c r="D336" s="61" t="s">
        <v>164</v>
      </c>
      <c r="E336" s="59" t="s">
        <v>24</v>
      </c>
      <c r="F336" s="63">
        <f>467+30+50</f>
        <v>547</v>
      </c>
      <c r="G336" s="63">
        <f t="shared" si="62"/>
        <v>6564</v>
      </c>
      <c r="H336" s="64"/>
      <c r="I336" s="39"/>
    </row>
    <row r="337" spans="1:9" ht="15" customHeight="1" x14ac:dyDescent="0.25">
      <c r="A337" s="24">
        <f>A336+1</f>
        <v>277</v>
      </c>
      <c r="B337" s="46" t="s">
        <v>99</v>
      </c>
      <c r="C337" s="48" t="s">
        <v>147</v>
      </c>
      <c r="D337" s="61" t="s">
        <v>164</v>
      </c>
      <c r="E337" s="59" t="s">
        <v>24</v>
      </c>
      <c r="F337" s="63">
        <f>417+30+50</f>
        <v>497</v>
      </c>
      <c r="G337" s="63">
        <f>F337*12</f>
        <v>5964</v>
      </c>
      <c r="H337" s="64"/>
      <c r="I337" s="39"/>
    </row>
    <row r="338" spans="1:9" ht="13.5" x14ac:dyDescent="0.25">
      <c r="A338" s="24">
        <f>A337+1</f>
        <v>278</v>
      </c>
      <c r="B338" s="47" t="s">
        <v>198</v>
      </c>
      <c r="C338" s="48" t="s">
        <v>147</v>
      </c>
      <c r="D338" s="61" t="s">
        <v>164</v>
      </c>
      <c r="E338" s="59" t="s">
        <v>24</v>
      </c>
      <c r="F338" s="63">
        <v>417</v>
      </c>
      <c r="G338" s="63">
        <f>F338*12</f>
        <v>5004</v>
      </c>
      <c r="H338" s="64"/>
      <c r="I338" s="39"/>
    </row>
    <row r="339" spans="1:9" ht="13.5" x14ac:dyDescent="0.25">
      <c r="A339" s="24">
        <f>A338+1</f>
        <v>279</v>
      </c>
      <c r="B339" s="46" t="s">
        <v>100</v>
      </c>
      <c r="C339" s="48" t="s">
        <v>147</v>
      </c>
      <c r="D339" s="61" t="s">
        <v>164</v>
      </c>
      <c r="E339" s="59" t="s">
        <v>24</v>
      </c>
      <c r="F339" s="63">
        <f>581.72+30+50</f>
        <v>661.72</v>
      </c>
      <c r="G339" s="63">
        <f t="shared" si="62"/>
        <v>7940.64</v>
      </c>
      <c r="H339" s="64"/>
      <c r="I339" s="39"/>
    </row>
    <row r="340" spans="1:9" ht="13.5" x14ac:dyDescent="0.25">
      <c r="A340" s="24"/>
      <c r="B340" s="52" t="s">
        <v>161</v>
      </c>
      <c r="C340" s="81"/>
      <c r="D340" s="61"/>
      <c r="E340" s="59"/>
      <c r="F340" s="62">
        <f>SUM(F324:F339)</f>
        <v>9398.7199999999993</v>
      </c>
      <c r="G340" s="62">
        <f>SUM(G324:G339)</f>
        <v>112784.64</v>
      </c>
      <c r="H340" s="62">
        <f>SUM(H305:H339)</f>
        <v>0</v>
      </c>
      <c r="I340" s="38"/>
    </row>
    <row r="341" spans="1:9" ht="18" customHeight="1" thickBot="1" x14ac:dyDescent="0.3">
      <c r="A341" s="41"/>
      <c r="B341" s="42"/>
      <c r="C341" s="30" t="s">
        <v>136</v>
      </c>
      <c r="D341" s="29"/>
      <c r="E341" s="29"/>
      <c r="F341" s="32">
        <f>(F340+F323+F226+F190+F186+F182+F161)</f>
        <v>98291.27</v>
      </c>
      <c r="G341" s="32">
        <f>(G340+G323+G226+G190+G186+G182+G161)</f>
        <v>1179495.2399999998</v>
      </c>
      <c r="H341" s="32">
        <f>(H340+H323+H226+H190+H186+H182+H161+H158)</f>
        <v>0</v>
      </c>
      <c r="I341" s="32">
        <f t="shared" ref="I341" si="64">(I340+I323+I226+I190+I186+I182+I161)</f>
        <v>0</v>
      </c>
    </row>
    <row r="342" spans="1:9" ht="20.25" customHeight="1" thickBot="1" x14ac:dyDescent="0.3">
      <c r="A342" s="35"/>
      <c r="B342" s="89" t="s">
        <v>118</v>
      </c>
      <c r="C342" s="90"/>
      <c r="D342" s="90"/>
      <c r="E342" s="91"/>
      <c r="F342" s="33">
        <f t="shared" ref="F342:H342" si="65">SUM(F341,F159,F134,F85)</f>
        <v>179251.44</v>
      </c>
      <c r="G342" s="33">
        <f t="shared" si="65"/>
        <v>2151017.2799999998</v>
      </c>
      <c r="H342" s="33">
        <f t="shared" si="65"/>
        <v>15000</v>
      </c>
      <c r="I342" s="33">
        <f>SUM(I341,I159,I134,I85)</f>
        <v>236600</v>
      </c>
    </row>
    <row r="343" spans="1:9" x14ac:dyDescent="0.2">
      <c r="G343" s="10"/>
      <c r="H343" s="11"/>
    </row>
    <row r="344" spans="1:9" ht="13.5" x14ac:dyDescent="0.25">
      <c r="G344" s="21"/>
    </row>
  </sheetData>
  <mergeCells count="14">
    <mergeCell ref="I3:I5"/>
    <mergeCell ref="H4:H5"/>
    <mergeCell ref="A3:A5"/>
    <mergeCell ref="F3:G3"/>
    <mergeCell ref="E3:E5"/>
    <mergeCell ref="B3:B5"/>
    <mergeCell ref="C3:C5"/>
    <mergeCell ref="B342:E342"/>
    <mergeCell ref="G4:G5"/>
    <mergeCell ref="B41:C41"/>
    <mergeCell ref="B38:C38"/>
    <mergeCell ref="D3:D5"/>
    <mergeCell ref="F4:F5"/>
    <mergeCell ref="B159:C159"/>
  </mergeCells>
  <phoneticPr fontId="19" type="noConversion"/>
  <pageMargins left="0.59055118110236227" right="0.39370078740157483" top="0.78740157480314965" bottom="0.59055118110236227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SALARIO</vt:lpstr>
      <vt:lpstr>SALARIO!Área_de_impresión</vt:lpstr>
      <vt:lpstr>SALARIO!Títulos_a_imprimir</vt:lpstr>
    </vt:vector>
  </TitlesOfParts>
  <Company>ALCALDIA MUNICIPAL DE ACAJUTLA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RECURSOS HUMANOS</cp:lastModifiedBy>
  <cp:lastPrinted>2020-03-23T14:59:53Z</cp:lastPrinted>
  <dcterms:created xsi:type="dcterms:W3CDTF">2011-04-12T20:37:51Z</dcterms:created>
  <dcterms:modified xsi:type="dcterms:W3CDTF">2020-04-28T17:51:02Z</dcterms:modified>
</cp:coreProperties>
</file>