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an\Documents\1 CONTABILIDAD\1.5 INVENTARIO\1.5.10 INVENTARIO ACTUALIZADO 2017\"/>
    </mc:Choice>
  </mc:AlternateContent>
  <bookViews>
    <workbookView xWindow="1215" yWindow="-465" windowWidth="14115" windowHeight="5805" tabRatio="949"/>
  </bookViews>
  <sheets>
    <sheet name="INV GENERAL" sheetId="1" r:id="rId1"/>
    <sheet name="Hoja1" sheetId="23" r:id="rId2"/>
  </sheets>
  <calcPr calcId="152511"/>
</workbook>
</file>

<file path=xl/calcChain.xml><?xml version="1.0" encoding="utf-8"?>
<calcChain xmlns="http://schemas.openxmlformats.org/spreadsheetml/2006/main">
  <c r="E215" i="1" l="1"/>
  <c r="H363" i="1" l="1"/>
  <c r="C322" i="1"/>
  <c r="C302" i="1" l="1"/>
  <c r="O391" i="1"/>
  <c r="P384" i="1" l="1"/>
  <c r="E33" i="23" l="1"/>
  <c r="C51" i="23" l="1"/>
  <c r="C49" i="23"/>
  <c r="C46" i="23"/>
  <c r="C31" i="23"/>
  <c r="E5" i="23"/>
  <c r="E6" i="23" s="1"/>
  <c r="C52" i="23" l="1"/>
  <c r="C223" i="1" l="1"/>
  <c r="D311" i="1"/>
  <c r="P403" i="1"/>
  <c r="E58" i="23"/>
  <c r="R404" i="1" l="1"/>
  <c r="R402" i="1"/>
  <c r="S404" i="1"/>
  <c r="S401" i="1"/>
  <c r="T402" i="1" l="1"/>
  <c r="Q402" i="1"/>
  <c r="P404" i="1"/>
  <c r="O404" i="1"/>
  <c r="O401" i="1"/>
  <c r="O400" i="1"/>
  <c r="N402" i="1"/>
  <c r="N401" i="1"/>
  <c r="M402" i="1"/>
  <c r="L402" i="1"/>
  <c r="N404" i="1"/>
  <c r="E8" i="23" l="1"/>
  <c r="E32" i="23" l="1"/>
  <c r="E47" i="23" s="1"/>
  <c r="Q401" i="1"/>
  <c r="R362" i="1"/>
  <c r="E50" i="23" l="1"/>
  <c r="D302" i="1"/>
  <c r="W419" i="1" l="1"/>
  <c r="R435" i="1"/>
  <c r="X402" i="1"/>
  <c r="X401" i="1"/>
  <c r="W402" i="1"/>
  <c r="Q447" i="1"/>
  <c r="Q449" i="1" s="1"/>
  <c r="P447" i="1"/>
  <c r="P448" i="1" s="1"/>
  <c r="R443" i="1"/>
  <c r="R438" i="1"/>
  <c r="R433" i="1"/>
  <c r="S433" i="1" s="1"/>
  <c r="R428" i="1"/>
  <c r="R423" i="1"/>
  <c r="R418" i="1"/>
  <c r="Q445" i="1"/>
  <c r="P445" i="1"/>
  <c r="Q440" i="1"/>
  <c r="P440" i="1"/>
  <c r="P435" i="1"/>
  <c r="P425" i="1"/>
  <c r="Q425" i="1"/>
  <c r="Q430" i="1"/>
  <c r="P430" i="1"/>
  <c r="Q420" i="1"/>
  <c r="P420" i="1"/>
  <c r="R447" i="1" l="1"/>
  <c r="AN411" i="1"/>
  <c r="AD420" i="1"/>
  <c r="AD471" i="1"/>
  <c r="AI453" i="1"/>
  <c r="AI462" i="1"/>
  <c r="AD462" i="1"/>
  <c r="AD429" i="1"/>
  <c r="AN401" i="1"/>
  <c r="AC411" i="1"/>
  <c r="AM420" i="1"/>
  <c r="X404" i="1"/>
  <c r="AD400" i="1"/>
  <c r="X403" i="1"/>
  <c r="P402" i="1"/>
  <c r="R405" i="1"/>
  <c r="Y405" i="1" l="1"/>
  <c r="X400" i="1"/>
  <c r="X405" i="1" s="1"/>
  <c r="P401" i="1"/>
  <c r="Q403" i="1"/>
  <c r="Q400" i="1"/>
  <c r="R361" i="1"/>
  <c r="U405" i="1"/>
  <c r="V405" i="1"/>
  <c r="W405" i="1"/>
  <c r="W410" i="1" s="1"/>
  <c r="S411" i="1" l="1"/>
  <c r="S413" i="1" s="1"/>
  <c r="S415" i="1" s="1"/>
  <c r="X413" i="1"/>
  <c r="X416" i="1" s="1"/>
  <c r="X410" i="1"/>
  <c r="W413" i="1" s="1"/>
  <c r="Q405" i="1"/>
  <c r="T405" i="1"/>
  <c r="O405" i="1" l="1"/>
  <c r="S405" i="1"/>
  <c r="N405" i="1"/>
  <c r="M405" i="1"/>
  <c r="L405" i="1"/>
  <c r="K272" i="1"/>
  <c r="M276" i="1"/>
  <c r="N276" i="1"/>
  <c r="K274" i="1"/>
  <c r="L273" i="1"/>
  <c r="L276" i="1" s="1"/>
  <c r="K275" i="1"/>
  <c r="K273" i="1"/>
  <c r="J272" i="1"/>
  <c r="J273" i="1"/>
  <c r="J274" i="1"/>
  <c r="J275" i="1"/>
  <c r="J271" i="1"/>
  <c r="I276" i="1"/>
  <c r="H276" i="1"/>
  <c r="Q384" i="1"/>
  <c r="Q386" i="1" l="1"/>
  <c r="K276" i="1"/>
  <c r="J276" i="1"/>
  <c r="N384" i="1"/>
  <c r="P386" i="1"/>
  <c r="P405" i="1" s="1"/>
  <c r="M384" i="1"/>
  <c r="M386" i="1" s="1"/>
  <c r="T384" i="1"/>
  <c r="S384" i="1"/>
  <c r="S386" i="1" s="1"/>
  <c r="R384" i="1"/>
  <c r="R386" i="1" s="1"/>
  <c r="O384" i="1"/>
  <c r="O386" i="1" s="1"/>
  <c r="L384" i="1"/>
  <c r="P410" i="1" l="1"/>
  <c r="P412" i="1" s="1"/>
  <c r="O390" i="1"/>
  <c r="N386" i="1"/>
  <c r="T386" i="1"/>
  <c r="L386" i="1"/>
  <c r="O392" i="1" l="1"/>
  <c r="C42" i="1"/>
  <c r="C355" i="1" l="1"/>
  <c r="D86" i="1" l="1"/>
  <c r="C162" i="1"/>
  <c r="D284" i="1" l="1"/>
  <c r="C9" i="1" l="1"/>
  <c r="C19" i="1"/>
  <c r="C35" i="1"/>
  <c r="C55" i="1"/>
  <c r="C63" i="1"/>
  <c r="C75" i="1"/>
  <c r="C118" i="1"/>
  <c r="C203" i="1"/>
  <c r="C270" i="1"/>
  <c r="C10" i="1" l="1"/>
  <c r="C15" i="1" s="1"/>
  <c r="C20" i="1" s="1"/>
  <c r="C24" i="1" s="1"/>
  <c r="C31" i="1" s="1"/>
  <c r="C36" i="1" l="1"/>
  <c r="C40" i="1" l="1"/>
  <c r="C43" i="1" s="1"/>
  <c r="C48" i="1" s="1"/>
  <c r="C56" i="1" s="1"/>
  <c r="C61" i="1" s="1"/>
  <c r="C64" i="1" s="1"/>
  <c r="C69" i="1" s="1"/>
  <c r="C76" i="1" s="1"/>
  <c r="C84" i="1" s="1"/>
  <c r="C86" i="1" s="1"/>
  <c r="C91" i="1" s="1"/>
  <c r="C119" i="1" s="1"/>
  <c r="C123" i="1" s="1"/>
  <c r="C130" i="1" s="1"/>
  <c r="C135" i="1" s="1"/>
  <c r="C163" i="1" s="1"/>
  <c r="C170" i="1" s="1"/>
  <c r="C179" i="1" s="1"/>
  <c r="C188" i="1" s="1"/>
  <c r="C204" i="1" s="1"/>
  <c r="C214" i="1" s="1"/>
  <c r="C224" i="1" s="1"/>
  <c r="C229" i="1" s="1"/>
  <c r="C233" i="1" s="1"/>
  <c r="C240" i="1" s="1"/>
  <c r="C271" i="1" s="1"/>
  <c r="C279" i="1" s="1"/>
  <c r="C284" i="1" s="1"/>
  <c r="C289" i="1" l="1"/>
  <c r="C303" i="1" s="1"/>
  <c r="C308" i="1" l="1"/>
  <c r="C312" i="1" s="1"/>
  <c r="D233" i="1"/>
  <c r="C317" i="1" l="1"/>
  <c r="C323" i="1" s="1"/>
  <c r="C337" i="1" s="1"/>
  <c r="C356" i="1" s="1"/>
  <c r="D178" i="1"/>
  <c r="D179" i="1" s="1"/>
  <c r="D24" i="1"/>
  <c r="D130" i="1" l="1"/>
  <c r="E8" i="1" l="1"/>
  <c r="E10" i="1" s="1"/>
  <c r="E15" i="1" s="1"/>
  <c r="E16" i="1" s="1"/>
  <c r="E17" i="1" l="1"/>
  <c r="E18" i="1" s="1"/>
  <c r="E20" i="1" s="1"/>
  <c r="E24" i="1" l="1"/>
  <c r="E31" i="1" l="1"/>
  <c r="E32" i="1" s="1"/>
  <c r="E36" i="1" s="1"/>
  <c r="E40" i="1" l="1"/>
  <c r="E41" i="1" s="1"/>
  <c r="E43" i="1" s="1"/>
  <c r="E48" i="1" s="1"/>
  <c r="E49" i="1" l="1"/>
  <c r="E56" i="1" s="1"/>
  <c r="E61" i="1" s="1"/>
  <c r="E62" i="1" s="1"/>
  <c r="E64" i="1" s="1"/>
  <c r="E69" i="1" s="1"/>
  <c r="E70" i="1" s="1"/>
  <c r="E71" i="1" s="1"/>
  <c r="E74" i="1" l="1"/>
  <c r="E76" i="1" s="1"/>
  <c r="E84" i="1" l="1"/>
  <c r="E86" i="1" s="1"/>
  <c r="E91" i="1" s="1"/>
  <c r="E92" i="1" s="1"/>
  <c r="E97" i="1" s="1"/>
  <c r="E100" i="1" s="1"/>
  <c r="E105" i="1" l="1"/>
  <c r="E110" i="1" s="1"/>
  <c r="E111" i="1" s="1"/>
  <c r="E114" i="1" s="1"/>
  <c r="E119" i="1" s="1"/>
  <c r="E123" i="1" s="1"/>
  <c r="E130" i="1" s="1"/>
  <c r="E135" i="1" s="1"/>
  <c r="E136" i="1" l="1"/>
  <c r="E137" i="1" s="1"/>
  <c r="E138" i="1" s="1"/>
  <c r="E141" i="1" s="1"/>
  <c r="E144" i="1" s="1"/>
  <c r="E150" i="1" s="1"/>
  <c r="E157" i="1" s="1"/>
  <c r="E158" i="1" s="1"/>
  <c r="E159" i="1" s="1"/>
  <c r="E160" i="1" s="1"/>
  <c r="E161" i="1" l="1"/>
  <c r="E163" i="1" s="1"/>
  <c r="E170" i="1" s="1"/>
  <c r="E179" i="1" s="1"/>
  <c r="E188" i="1" s="1"/>
  <c r="E189" i="1" s="1"/>
  <c r="E191" i="1" l="1"/>
  <c r="E193" i="1" s="1"/>
  <c r="E195" i="1" s="1"/>
  <c r="E197" i="1" l="1"/>
  <c r="E200" i="1" s="1"/>
  <c r="E204" i="1" s="1"/>
  <c r="E214" i="1" s="1"/>
  <c r="E218" i="1" l="1"/>
  <c r="E222" i="1" s="1"/>
  <c r="E224" i="1" s="1"/>
  <c r="E229" i="1" s="1"/>
  <c r="E233" i="1" s="1"/>
  <c r="E240" i="1" s="1"/>
  <c r="E241" i="1" s="1"/>
  <c r="E244" i="1" s="1"/>
  <c r="E245" i="1" l="1"/>
  <c r="E249" i="1" s="1"/>
  <c r="E253" i="1" s="1"/>
  <c r="E257" i="1" s="1"/>
  <c r="E261" i="1" s="1"/>
  <c r="E265" i="1" s="1"/>
  <c r="E266" i="1" s="1"/>
  <c r="E267" i="1" s="1"/>
  <c r="E268" i="1" s="1"/>
  <c r="E269" i="1" s="1"/>
  <c r="E271" i="1" s="1"/>
  <c r="E248" i="1" l="1"/>
  <c r="E250" i="1"/>
  <c r="E252" i="1" s="1"/>
  <c r="E254" i="1" s="1"/>
  <c r="E256" i="1" s="1"/>
  <c r="E258" i="1" s="1"/>
  <c r="E260" i="1" s="1"/>
  <c r="E262" i="1" s="1"/>
  <c r="E264" i="1" s="1"/>
  <c r="E279" i="1"/>
  <c r="E284" i="1" s="1"/>
  <c r="E289" i="1" l="1"/>
  <c r="E290" i="1" s="1"/>
  <c r="E292" i="1" s="1"/>
  <c r="E294" i="1" l="1"/>
  <c r="E295" i="1" s="1"/>
  <c r="E296" i="1" s="1"/>
  <c r="E297" i="1" l="1"/>
  <c r="E298" i="1" s="1"/>
  <c r="E299" i="1" s="1"/>
  <c r="E300" i="1" s="1"/>
  <c r="E301" i="1" s="1"/>
  <c r="E303" i="1" l="1"/>
  <c r="E308" i="1" s="1"/>
  <c r="E312" i="1" s="1"/>
  <c r="E317" i="1" l="1"/>
  <c r="E318" i="1" l="1"/>
  <c r="E319" i="1" s="1"/>
  <c r="E320" i="1" s="1"/>
  <c r="E321" i="1" s="1"/>
  <c r="E323" i="1" s="1"/>
  <c r="E337" i="1" s="1"/>
  <c r="E338" i="1" s="1"/>
  <c r="E339" i="1" s="1"/>
  <c r="E340" i="1" s="1"/>
  <c r="E341" i="1" s="1"/>
  <c r="E342" i="1" s="1"/>
  <c r="E343" i="1" s="1"/>
  <c r="E344" i="1" s="1"/>
  <c r="E345" i="1" s="1"/>
  <c r="E346" i="1" s="1"/>
  <c r="E347" i="1" l="1"/>
  <c r="E348" i="1" s="1"/>
  <c r="E349" i="1" s="1"/>
  <c r="E350" i="1" l="1"/>
  <c r="E351" i="1" s="1"/>
  <c r="E352" i="1" s="1"/>
  <c r="E353" i="1" s="1"/>
  <c r="E354" i="1" s="1"/>
  <c r="E356" i="1" s="1"/>
  <c r="H368" i="1" l="1"/>
  <c r="H370" i="1" s="1"/>
  <c r="H376" i="1" s="1"/>
  <c r="L390" i="1"/>
  <c r="K392" i="1" s="1"/>
</calcChain>
</file>

<file path=xl/comments1.xml><?xml version="1.0" encoding="utf-8"?>
<comments xmlns="http://schemas.openxmlformats.org/spreadsheetml/2006/main">
  <authors>
    <author>Alc San Dionicio</author>
    <author>San Dionisio</author>
  </authors>
  <commentList>
    <comment ref="K272" authorId="0" shapeId="0">
      <text>
        <r>
          <rPr>
            <b/>
            <sz val="8"/>
            <color indexed="81"/>
            <rFont val="Tahoma"/>
            <family val="2"/>
          </rPr>
          <t>Alc San Dionicio:</t>
        </r>
        <r>
          <rPr>
            <sz val="8"/>
            <color indexed="81"/>
            <rFont val="Tahoma"/>
            <family val="2"/>
          </rPr>
          <t xml:space="preserve">
escritorios que se habían incorporado al edificio alc se realizo ajuste disminuyendo edificio y aumentando mobiliario $ 1,976.99 ver pda 1/0613    2015</t>
        </r>
      </text>
    </comment>
    <comment ref="L272" authorId="0" shapeId="0">
      <text>
        <r>
          <rPr>
            <b/>
            <sz val="8"/>
            <color indexed="81"/>
            <rFont val="Tahoma"/>
            <family val="2"/>
          </rPr>
          <t>Alc San Dionicio:</t>
        </r>
        <r>
          <rPr>
            <sz val="8"/>
            <color indexed="81"/>
            <rFont val="Tahoma"/>
            <family val="2"/>
          </rPr>
          <t xml:space="preserve">
se ajusta pda. 1/1146 por haber reg como mob una maq. Cort grama y se paso a cta 24119002 ver pda. 1/0609  2015</t>
        </r>
      </text>
    </comment>
    <comment ref="K273" authorId="0" shapeId="0">
      <text>
        <r>
          <rPr>
            <b/>
            <sz val="8"/>
            <color indexed="81"/>
            <rFont val="Tahoma"/>
            <family val="2"/>
          </rPr>
          <t>Alc San Dionicio:</t>
        </r>
        <r>
          <rPr>
            <sz val="8"/>
            <color indexed="81"/>
            <rFont val="Tahoma"/>
            <family val="2"/>
          </rPr>
          <t xml:space="preserve">
adicion de una maq cortagrama por haber la envia a 24119001 siendo la cuenta correcta 24119002 ver pda 1/0609 2015.
</t>
        </r>
      </text>
    </comment>
    <comment ref="L273" authorId="0" shapeId="0">
      <text>
        <r>
          <rPr>
            <b/>
            <sz val="8"/>
            <color indexed="81"/>
            <rFont val="Tahoma"/>
            <family val="2"/>
          </rPr>
          <t>Alc San Dionicio:</t>
        </r>
        <r>
          <rPr>
            <sz val="8"/>
            <color indexed="81"/>
            <rFont val="Tahoma"/>
            <family val="2"/>
          </rPr>
          <t xml:space="preserve">
Desc. De maquina cortagrama ver pda 1/3285    2015.
Se ajusta pda 1/1657 x haber registrado dos comput como maq. Y equipo, ver pda. 1/0611 2015</t>
        </r>
      </text>
    </comment>
    <comment ref="K274" authorId="0" shapeId="0">
      <text>
        <r>
          <rPr>
            <b/>
            <sz val="8"/>
            <color indexed="81"/>
            <rFont val="Tahoma"/>
            <family val="2"/>
          </rPr>
          <t>Alc San Dionicio:</t>
        </r>
        <r>
          <rPr>
            <sz val="8"/>
            <color indexed="81"/>
            <rFont val="Tahoma"/>
            <family val="2"/>
          </rPr>
          <t xml:space="preserve">
el 03/03/15 se registro dos cmputadora del ref valorada en $ 1028.00 porq se habia enviado a gasto pero por error se duplico el registro en la 24119004 $2056.00 ver pdas. 1/0615 y 1/0616 el 30/04/15 se elimino una de ella ver pda. 1/1135.
adicion de computadora que se habia registrado en la 24119002 ve pada corregida de fecha 03/03/15 1/0611</t>
        </r>
      </text>
    </comment>
    <comment ref="L274" authorId="0" shapeId="0">
      <text>
        <r>
          <rPr>
            <b/>
            <sz val="8"/>
            <color indexed="81"/>
            <rFont val="Tahoma"/>
            <family val="2"/>
          </rPr>
          <t>Alc San Dionicio:</t>
        </r>
        <r>
          <rPr>
            <sz val="8"/>
            <color indexed="81"/>
            <rFont val="Tahoma"/>
            <family val="2"/>
          </rPr>
          <t xml:space="preserve">
se elimina pda 1/0615 por duplicidad en registro de computadora  ver pda, 1/1135    2015</t>
        </r>
      </text>
    </comment>
    <comment ref="K275" authorId="0" shapeId="0">
      <text>
        <r>
          <rPr>
            <b/>
            <sz val="8"/>
            <color indexed="81"/>
            <rFont val="Tahoma"/>
            <family val="2"/>
          </rPr>
          <t>Alc San Dionicio:</t>
        </r>
        <r>
          <rPr>
            <sz val="8"/>
            <color indexed="81"/>
            <rFont val="Tahoma"/>
            <family val="2"/>
          </rPr>
          <t xml:space="preserve">
adicion por aires acondicionados que se habian registrado en edificio mpl. Ver pda. 1/0613   2015.
adicion de equipo de perifoneo donado por save the children $v1530.00 ver pda. 1/0612</t>
        </r>
      </text>
    </comment>
    <comment ref="L275" authorId="0" shapeId="0">
      <text>
        <r>
          <rPr>
            <b/>
            <sz val="8"/>
            <color indexed="81"/>
            <rFont val="Tahoma"/>
            <family val="2"/>
          </rPr>
          <t>Alc San Dionicio:</t>
        </r>
        <r>
          <rPr>
            <sz val="8"/>
            <color indexed="81"/>
            <rFont val="Tahoma"/>
            <family val="2"/>
          </rPr>
          <t xml:space="preserve">
desc. De un aire acondicionado ver pda 1/3284    2015</t>
        </r>
      </text>
    </comment>
    <comment ref="N359" authorId="1" shapeId="0">
      <text>
        <r>
          <rPr>
            <b/>
            <sz val="9"/>
            <color indexed="81"/>
            <rFont val="Tahoma"/>
            <family val="2"/>
          </rPr>
          <t>San Dionisio:</t>
        </r>
        <r>
          <rPr>
            <sz val="9"/>
            <color indexed="81"/>
            <rFont val="Tahoma"/>
            <family val="2"/>
          </rPr>
          <t xml:space="preserve">
desc. De un escritoio con auxiliar asifnado al alcalde FR 111 $1,234.51</t>
        </r>
      </text>
    </comment>
    <comment ref="O360" authorId="0" shapeId="0">
      <text>
        <r>
          <rPr>
            <b/>
            <sz val="8"/>
            <color indexed="81"/>
            <rFont val="Tahoma"/>
            <family val="2"/>
          </rPr>
          <t>Alc San Dionicio:</t>
        </r>
        <r>
          <rPr>
            <sz val="8"/>
            <color indexed="81"/>
            <rFont val="Tahoma"/>
            <family val="2"/>
          </rPr>
          <t xml:space="preserve">
desargo de una maquina cortagrama $ 690
</t>
        </r>
      </text>
    </comment>
    <comment ref="Q366" authorId="0" shapeId="0">
      <text>
        <r>
          <rPr>
            <b/>
            <sz val="8"/>
            <color indexed="81"/>
            <rFont val="Tahoma"/>
            <family val="2"/>
          </rPr>
          <t>Alc San Dionicio:</t>
        </r>
        <r>
          <rPr>
            <sz val="8"/>
            <color indexed="81"/>
            <rFont val="Tahoma"/>
            <family val="2"/>
          </rPr>
          <t xml:space="preserve">
descargo de un condensador y un evaporador $ 1745.10
</t>
        </r>
      </text>
    </comment>
    <comment ref="Q369" authorId="1" shapeId="0">
      <text>
        <r>
          <rPr>
            <b/>
            <sz val="9"/>
            <color indexed="81"/>
            <rFont val="Tahoma"/>
            <family val="2"/>
          </rPr>
          <t>San Dionisio:</t>
        </r>
        <r>
          <rPr>
            <sz val="9"/>
            <color indexed="81"/>
            <rFont val="Tahoma"/>
            <family val="2"/>
          </rPr>
          <t xml:space="preserve">
Alc San Dionicio:
descargo de una maquina copiadora marca aficio color blanco FR 110 $ 1,800.00
</t>
        </r>
      </text>
    </comment>
    <comment ref="Q403" authorId="0" shapeId="0">
      <text>
        <r>
          <rPr>
            <b/>
            <sz val="8"/>
            <color indexed="81"/>
            <rFont val="Tahoma"/>
            <family val="2"/>
          </rPr>
          <t>Alc San Dionicio:</t>
        </r>
        <r>
          <rPr>
            <sz val="8"/>
            <color indexed="81"/>
            <rFont val="Tahoma"/>
            <family val="2"/>
          </rPr>
          <t xml:space="preserve">
RESTARLO EN SAFIM DEL FODES 75% E INCORPORARLO A DONACION</t>
        </r>
      </text>
    </comment>
  </commentList>
</comments>
</file>

<file path=xl/sharedStrings.xml><?xml version="1.0" encoding="utf-8"?>
<sst xmlns="http://schemas.openxmlformats.org/spreadsheetml/2006/main" count="531" uniqueCount="363">
  <si>
    <t>BIENES MUEBLES ADQUIRIDOS EN EL AÑO 2,004</t>
  </si>
  <si>
    <t>BIENES MUEBLES ADQUIRIDOS EN EL AÑO 2,005</t>
  </si>
  <si>
    <t>TOTAL GENERAL</t>
  </si>
  <si>
    <t>BIENES MUEBLES ADQUIRIDOS EN EL AÑO 2,007</t>
  </si>
  <si>
    <t>SALDO INICIAL AL 01 DE ENERO DE 2,008</t>
  </si>
  <si>
    <t>BIENES MUEBLES ADQUIRIDOS EN EL AÑO 2,008</t>
  </si>
  <si>
    <t>SUBTOTAL AÑO 2008</t>
  </si>
  <si>
    <t>SALDO FINAL  DEL INVENTARIO AL 31 DIC 2008</t>
  </si>
  <si>
    <t xml:space="preserve">          San Dionisio</t>
  </si>
  <si>
    <t>San Dionisio</t>
  </si>
  <si>
    <t>MUNICIPALIDAD DE SAN DIONISIO</t>
  </si>
  <si>
    <t>DEPARTAMENTO DE USULUTAN,</t>
  </si>
  <si>
    <t>Nº</t>
  </si>
  <si>
    <t>CONCEPTO</t>
  </si>
  <si>
    <t>DEBE</t>
  </si>
  <si>
    <t xml:space="preserve">HABER </t>
  </si>
  <si>
    <t>SALDO</t>
  </si>
  <si>
    <t>SALDO INICIAL AL 01 DE ENERO DE 2,004 S/LIBRO DE INVENTARIO</t>
  </si>
  <si>
    <t>SUBTOTAL AÑO 2004</t>
  </si>
  <si>
    <t xml:space="preserve">SALDO INICIAL AL 01 DE ENERO DE 2,005 </t>
  </si>
  <si>
    <t xml:space="preserve">SALDO INICIAL AL 01 DE ENERO DE 2,006 </t>
  </si>
  <si>
    <t>SUBTOTAL AÑO 2006</t>
  </si>
  <si>
    <t>DESCARGOS REALIZADOS EL 31 DE DICIEMBRE DE 2,005</t>
  </si>
  <si>
    <t>TOTAL GLOBAL AL 31 DE DIC. 2,005 CON DESCARGOS APLICADOS</t>
  </si>
  <si>
    <t xml:space="preserve">TOTAL GLOBAL AL 31 DE DIC. 2,004 </t>
  </si>
  <si>
    <t>BIENES MUEBLES ADQUIRIDOS EN EL AÑO 2,006</t>
  </si>
  <si>
    <t>BIENES MUEBLES ADQUIRIDOS EN EL AÑO 2,009</t>
  </si>
  <si>
    <t>SALDO INICIAL AL 01 DE ENERO DE 2,009</t>
  </si>
  <si>
    <t>BIENES MUEBLES ADQUIRIDOS EN EL AÑO 2,010</t>
  </si>
  <si>
    <t>SALDO INICIAL AL 01 DE ENERO DE 2,010</t>
  </si>
  <si>
    <t>SALDO FINAL  DEL INVENTARIO AL 31 DIC 2009</t>
  </si>
  <si>
    <t>SUBTOTAL AÑO 2010</t>
  </si>
  <si>
    <t>SALDO FINAL  DEL INVENTARIO AL 31 DIC 2010</t>
  </si>
  <si>
    <t>EQUIPO DE COMPUTO MARCA COMPAQ, MONITOR MULTIMEDIA COLOR BEIG, PROCESADOR 700MHZ, DISCO DURO DE 10,2 GB, CÓDIGO NUMERO 05-17-04-05-1, DESCARGADO POR DONACION AL PROYECTO DE AGUA POTABLE DE ESTE MUNICIPIO</t>
  </si>
  <si>
    <t>IMPRESOR MARCA EPSON LQ-2090 MATRICIAL COLOR GRIS, SERIE FSZY026137,COMPRADA EL DIECINUEVE DE NOVIEMBRE DE DOS MIL OCHO, AL SERVICIO DE CUENTAS CORRIENTES  Y CATASTRO CÓDIGO Nº 05-17-05-04-01  DESCARGADO POR ENCONTRARSE EN ESTADO INSERVIBLE..</t>
  </si>
  <si>
    <t xml:space="preserve">CONSOLA DE EQUIPO DE SONIDO, AMPLIFICADA DE 50, CON 2 ESPIGAS METALICA MONDAURAL, 2 STAND PARA COLUMNAS, 20 TSJ-2X16, CABLE VULCAN, COMPRADA EL 19 DE OCTUBRE DE 2,006, UBICADA EN SALA DE REUNIONES, ASIGNADA AL CONCEJO MPAL. CÓDIGO 911701-1-1-08-02-01, VALORADA EN......... </t>
  </si>
  <si>
    <t xml:space="preserve">SISTEMA MECANIZADO DEL REGISTRO DEL ESTADO FAMILIAR VERSION 8.0.1.B, COMPRADO EL OCHO DE AGOSTO DE DOS MIL SIETE, UBICADO EN LA PC. DE LA JEFE DEL REGISTRO DEL ESTADO FAMILIAR, ASIGNADO A LA JEFE DEL R.E.F. CÓDIGO 911710-1-1-02-12-01, VALORADO EN………. </t>
  </si>
  <si>
    <t>MONITOR CÓDIGO    Nº 911706-1-1-02-02-01</t>
  </si>
  <si>
    <t>TECLADO CÓDIGO   Nº 911706-1-1-02-05-01</t>
  </si>
  <si>
    <t xml:space="preserve">MONITOR MARCA SAMSUNG CÓDIGO 911705-1-1-02-02-01 VALORADO EN…………. </t>
  </si>
  <si>
    <t xml:space="preserve">UN CONDENZADOR DE AIRE ACONDICIONADO DE 60, 000 BTU POR HORA, MARCA TEMPSTAR TIPO SPLIT. COMPRADO EN PROYECTO DE AMPLIACION Y REMODELACION DE LA ALCALDIA MUNICIPAL EL DIA 08/07/05, UBICADO EN CORREDOR INTERNO DE LA ALCALDIA, ASIGNADO AL CONCEJO MPAL. CÓDIGO 911701-1-1-05-01-01, VALORADO EN....................... </t>
  </si>
  <si>
    <t xml:space="preserve">UN CONDENZADOR DE AIRE ACONDICIONADO DE 60, 000  BTU POR HORA MARCA TEMPSTAR TIPO SPLIT. COMPRADO EN  PROYECTO DE AMPLIACION Y REMODELACION DE LA ALCALDIA MUNICIPAL EL DIA 08/07/05 UBICADO EN CORREDOR INTERNO DE LA ALCALDIA, ASIGNADO AL CONCEJO MPAL. CÓDIGO 911701-1-1-05-01-02, VALORADO EN....................... </t>
  </si>
  <si>
    <t xml:space="preserve">CREDENZA DE CHAPA DE MADERA 1-2000 DE 1.83X 0.48 CON GAVETAS Y PUERTAS COMPRADA EL 07 DE SEPT. DE 2,005 Y UBICADA EN LA SALA DE REUNIONES, ASIGNADA AL CONCEJO MPAL, CÓDIGO 911701-1-1-01-15-01, VALORADA EN…... </t>
  </si>
  <si>
    <t>COLUMNA DE SONIDO (BOCINA) MARCA INTENSE DE 15"8, COLOR NEGRO, COMPRADA EL 19 DE OCTUBRE DE 2,006, UBICADA EN SALA DE REUNIONES, ASIGNADA AL CONCEJO MPAL., CÓDIGO 911701-1-1-08-01-01</t>
  </si>
  <si>
    <t>COLUMNA DE SONIDO (BOCINA) MARCA INTENSE DE 15"8, COLOR NEGRO, COMPRADA EL 19 DE OCTUBRE DE 2,006, UBICADA EN SALA DE REUNIONES, ASIGNADA AL CONCEJO MPAL., CÓDIGO 911701-1-1-08-01-02</t>
  </si>
  <si>
    <t>VEHICULO NUEVO MARCA TOYOTA, MODELO LY235L-TBMFF, TIPO DINA, CLASE CAMIÓN, CHASIS VIN: SIN NUMERO; CHASIS GRAVADO:JTFUT33Y00K000174; NUMERO DE MOTOR 5L6124830; COLOR BLANCO; AÑO;2009, COMBUSTIBLE DIESEL, INVENTARIO 00098696. COMPRADO EL DÍA 17 DE ABRIL DE 2009, ASIGNADO AL CONCEJO MUNICIPAL. CÓDIGO 911701-1-1-09-02-01, VALORADO EN……………</t>
  </si>
  <si>
    <t>ALCALDIA MUNICIPALIDAD DE SAN DIONISIO</t>
  </si>
  <si>
    <t>EQUIPO SWINGFAG SN-50, PARA FUMIGACIÓN, COMPRADO EL DÍA 10 DE JUNIO DE 2010, UBICADO EN BODEGA DE ESTA OFICINA, ASIGNADA AL SÍNDICO MUNICIPAL. CÓDIGO 911704-1-1-10-05-01, VALORADA EN.</t>
  </si>
  <si>
    <t>MOTO SIERRA STIHL. MS 381 25´´, COLOR NARANJA / BLANCO, COMPRADA EL DÍA 3 DE AGOSTO DE 2010, UBICADA EN BODEGA, ASIGNADA AL ENCARGADO DE MANTENIMIENTO DEL PARQUE MUNICIPAL, CÓDIGO 911714-1-2-10-04-01, VALORADA EN.</t>
  </si>
  <si>
    <t>SALDO INICIAL</t>
  </si>
  <si>
    <t>DESCARGOS DE BIENES MUEBLES AL 15 DE OCTUBRE DE 2,010</t>
  </si>
  <si>
    <t>TOTAL GLOBAL AL 31 DE DICIEMBRE 2,010 CON DESCARGOS APLICADOS</t>
  </si>
  <si>
    <t>INVENTARIO DE BIENES INMUEBLES</t>
  </si>
  <si>
    <t>UN INMUEBLE DE NATURALEZA URBANA, SITUADO EN EL BARRIO LA PARROQUIA, SAN DIONISIO,CON UNA CAPACIDAD SUPERFICIAL DE QUINNIENTOS CINCO PUNTO NOVENTA Y SEIS METROS CUADRADOS (505.96 M2), SU ESTADO LEGAL: TITULO DE PROPIEDAD; ANTECEDENTE MATRICULA # 75041655-00000, FECHA DE INCRIPCION EN EL CENTRO NACIONAL DE REGISTROS, SEGUNDA SECCION DE ORIENTE, VEINTTIRES DE SEPTIEMBRE DE DOS MIL CINCO, CODIGO # 911701-2-3-1-2-02 (ALCALDIA Y CASA COMUNAL)</t>
  </si>
  <si>
    <t>INMUEBLE DE NATURALEZA URBANA SITUADO EN EL BARRIO LA PARROQUIA, SAN DIONISIO, CON UNA CAPACIDAD SUPERFICIAL DE UN MIL OCHOCIENTOS SETANTA Y SEIS PUNTO CERO SIETE METROS CUADRADOS (1,876.07 m2), DICHO INMUEBLE NO ES DOMINANTE NI SIRVIENTE, NI ESTA EN PROINDIVISION ALGUNA, SU ESTADO LEGAL: TITULO DE PROPIEDAD; ANTECEDENTE MATRICULA # 75040607-00000, FECHA DE INCRIPCION EN EL CENTRO NACIONAL DE REGISTROS, SEGUNDA SECCION DE ORIENTE, VEINTTIRES DE SEPTIEMBRE DE DOS MIL CINCO, CODIGO # 911701-2- 3-1-2-01 (PARQUE CENTRAL)</t>
  </si>
  <si>
    <t xml:space="preserve">      Julio Alberto Torres</t>
  </si>
  <si>
    <t xml:space="preserve">      Alcalde Municipal</t>
  </si>
  <si>
    <t>Secretario Municipal</t>
  </si>
  <si>
    <t>TOTAL GENERAL DE BIENES MUEBLES E INMUEBLES</t>
  </si>
  <si>
    <t>TOTAL GLOBAL AL 31 DE DICIEMBRE 2,011 CON DESCARGOS APLICADOS</t>
  </si>
  <si>
    <t>CONDENZADOR DE AIRE ACONDICIONADO CODIGO 911701-1-1-05-01-03</t>
  </si>
  <si>
    <t>COMPUTADORA CLON DE 24GB CPU COLOR BEIGE, MONITOR NEGRO, TECLADO, MOUSE, IMPRESOR COMPRADA EL 07- JULIO -2004 UBICADA EN EL DEPT. DE CONTABILIDAD. (CPU) CÓDIGO Nº 911706-1-1-02-01-01DESCARGADA POR ENCONTARSE EN ESTADO INSERVIBLE, VALORADA EN …………………………...</t>
  </si>
  <si>
    <t>COMPUTADORA CLON MONITOR MARCA SAMSUNG COLOR NEGRO, DISCO DURO 80GB, TECLADO MOUSE CPU, COLOR NEGRO, COMPRADO EL 02-MAYO DE 2,005 UBICADO EN EL DEPT. DE SECRETARÍA, SIGNADO AL SECRETARIO MPAL, CÓDIGO DE CPU 911705-1-1-02-01-01 DESCARGADA POR ENCONTARSE EN ESTADO INSERVIBLE, VALORADA EN ....................................................................................</t>
  </si>
  <si>
    <t xml:space="preserve">MOTO BOMBA WH2OX 5SHPS  # 0002-8809408 COMPRADA EL 23-MARZO-04 UBICADA EN BODEGA DE ESTA MUNICIPALIDAD ASIGNADA AL ENCARGADO DE MANTENIMIENTO, CÓDIGO Nº 911714-1-2-10-01-01,  VALORADO EN……….. </t>
  </si>
  <si>
    <t>BIENES MUEBLES ADQUIRIDOS EN EL AÑO 2,011</t>
  </si>
  <si>
    <t xml:space="preserve">MOTOR FUERA DE BORDA MARCA YAMAHA, MODELO E40XMHL. TIPO 66TKL, MOTOR # 1120440, AÑO 2012, COLOR NEGRO CON FRANJAS GRIS, COMBUSTIBLE GASOLINA, COMPRADO EL DIA 26 DE AGOSTO DE 2011,  ASIGNADO AL CONCEJO MUNICIPAL, CÓDIGO 911701-1-1-10-06-01, VALORADO EN  $3,700.00 </t>
  </si>
  <si>
    <t>SALDO INICIAL AL 01 DE ENERO DE 2,011</t>
  </si>
  <si>
    <t xml:space="preserve">TECLADO COLOR BLANCO  CÓDIGO 911705-1-1-02-05-01 VALORADO EN…………. </t>
  </si>
  <si>
    <t>UPS DE 600, MARCA MEGA, COLOR NEGRO, COMPRADA EL DIA 7 DE FEBRERO DEL 2011, UBICADO DEPARTAMENTO EN EL REGISTRO DEL ESTADO FAMILIAR. CÓIGO 911710-1-1-02-08-03, VALORADO EN ……………….</t>
  </si>
  <si>
    <t>DESCARGOS DE BIENES MUEBLES AL 31 DE DICIEMBRE DE 2011</t>
  </si>
  <si>
    <t>TOTAL BIENES ADQUIRIDOS HASTA 2011</t>
  </si>
  <si>
    <t>MONITOR, COLOR NEGRO, MARCA HP 18, COMPRADA EL DIA 7 DE FEBRERO DEL AÑO 2011, UBICADO EN EL DE PARTAMENTO DEL REGISTRO DEL ESTADO FAMILIAR,  ASIGNADO A LA JEFE DEL R.E.F, CÓDIGO 911710-1-1-02-02-03 VALORADO EN ………..</t>
  </si>
  <si>
    <t>CPU, COLOR NEGRO,  PROCESADOR CORE2 DUAL 2.93, MONITOR HP 18., CON DISCO DURO DE 320 GB , 1 MEMORIAS RAM DE 1 GB, 1 MEMORIAS RAM DE 2 GB ,  COMPRADO EL DÍA 7 DE FEBRERO DE 2011, UBICADO EN EL REGISTRO DE ESTADO FAMILIAR. CÓDIGO 911710-1-1-02-01-03, VALORADO EN.............</t>
  </si>
  <si>
    <t>TOTAL DE BIENES INMUEBLES AL 31 DIC. 2011</t>
  </si>
  <si>
    <t>BIENES MUEBLES ADQUIRIDOS EN EL AÑO 2,012</t>
  </si>
  <si>
    <t>COMPUTADORA CLON MARCA HP, COLOR NEGRO,DISCO DURO DE 500 GB, MEMORIA RAM 2.0 GB, DONADO A LA MUNICIPALIDAD POR ORGANIZACIÓN  SAVE THE CHILDREN, EL DIA DIEZ DE ABRIL DE 2012, UBICADO EN LA UNIDAD AMBIENTAL MUNICIPAL ASIGNADO AL ENCARGADO DE LA MISMA, CODIGO  911711-1-3-02-01-02 /2-01, VALORADO EN……………………………………………….</t>
  </si>
  <si>
    <t>MONITOR LCD MARCA HP, COLOR NEGRO, SERIE #  CNC201SGMK, DE 17 PULG.DONADO A LA MUNICIPALIDAD POR ORGANIZACIÓN  SAVE THE CHILDREN EL DIA DIEZ DE ABRIL DE 2012, UBICADO EN LA UNIDAD AMBIENTAL MUNICIPAL ASIGNADO AL ENCARGADO DE LA MISMA, CODIGO 911711-1-3-02-02-02 /2-01, VALORADO EN……………………………………………….</t>
  </si>
  <si>
    <t>TECLADO MARCA HP, COLOR NEGRO, DONADO A LA MUNICIPALIDAD POR ORGANIZACIÓN  SAVE THE CHILDREN EL DIA DIEZ DE ABRIL DE 2012, UBICADO EN LA UNIDAD AMBIENTAL MUNICIPAL ASIGNADO AL ENCARGADO DE LA MISMA, CODIGO 911711-1-3-02-05-02 /2-01, VALORADO EN……………………………………………….</t>
  </si>
  <si>
    <t>PROYECTOR COLOR BLANCO, MARCA EPON, SERIE PTPF1X0158L, COMPRADO EL 24 DE ENERO DE DOS MIL DOCE , ASIGNADODO AL DEPTO. DE SECRETARÍA, UBICADO EN EL MISMO DEPARTAMENTO, CODIGO 911705-1-1-03-03-01.  VORADO EN…………………….</t>
  </si>
  <si>
    <t>COMPUTADORA LAPTOP COLOR NEGRO/GRIS, MARCA TOSHIBA, L740-SP4148FL, SERIE  XB136377W,  WINDOW 7, MICROSOFT OFFICE 2010, COMPRADO EL 24 DE ENERO DE DOS MIL DOCE , ASIGNADODO AL DEPTO. DE SECRETARÍA, UBICADO EN EL MISMO DEPARTAMENTO, CODIGO 911705-1-1-02-12-01.  VORADO EN…………</t>
  </si>
  <si>
    <t>TOTAL BIENES ADQUIRIDOS  2011</t>
  </si>
  <si>
    <t>TOTAL BIENES ADQUIRIDOS  2005</t>
  </si>
  <si>
    <t>TOTAL BIENES ADQUIRIDOS HASTA 2005</t>
  </si>
  <si>
    <t xml:space="preserve">BIENES INMUEBLES ADQUIRIDOS </t>
  </si>
  <si>
    <t>Teclado CÓDIGO 911712-1-3-02-05-01</t>
  </si>
  <si>
    <t>PARLANTE MARCA TOA, COLOR BLANCO MARFIL, MODELO TC-631, DONADO A LA MUNICIPALIDAD POR ORGANIZACIÓN  SAVE THE CHILDREN EL DIA DIEZ DE ABRIL DE 2012, ASIGNADODO AL CONCEJO MUNICIPAL, BAJO LA RESPONSABILIDAD DEL TECNICO DE PROTECCION CIVIL, UBICADO EN EL PARQUE CENTRAL DE SAN DIONISIO, CODIGO 911701-1-3-08-05-02.  VORADO EN…………………….</t>
  </si>
  <si>
    <t>PARLANTE MARCA TOA, COLOR BLANCO MARFIL, MODELO TC-631, DONADO A LA MUNICIPALIDAD POR ORGANIZACIÓN  SAVE THE CHILDREN EL DIA DIEZ DE ABRIL DE 2012, ASIGNADODO AL CONCEJO MUNICIPAL, BAJO LA RESPONSABILIDAD DEL TECNICO DE PROTECCION CIVIL, UBICADO EN EL PARQUE CENTRAL DE SAN DIONISIO, CODIGO 911701-1-3-08-05-03.  VORADO EN…………………….</t>
  </si>
  <si>
    <t>PARLANTE MARCA TOA, COLOR BLANCO MARFIL, MODELO TC-631, DONADO A LA MUNICIPALIDAD POR ORGANIZACIÓN  SAVE THE CHILDREN EL DIA DIEZ DE ABRIL DE 2012, ASIGNADODO AL CONCEJO MUNICIPAL, BAJO LA RESPONSABILIDAD DEL TECNICO DE PROTECCION CIVIL, UBICADO EN EL PARQUE CENTRAL DE SAN DIONISIO, CODIGO 911701-1-3-08-05-04.  VALORADO EN…………………….</t>
  </si>
  <si>
    <t xml:space="preserve">MONITOR MARCA AOC, LCD DE 16, COLOR NEGRO COMPRADO EL 16 DE FEBRERO DE 2012, UBICADO EN EL DEPARATAMENTO DE U.A.C.I, ASIGNADO A LA JEFE DE MISMO, VALORADO EN  CODIGO 911709-1-1-02-02-02, </t>
  </si>
  <si>
    <t>UPS COLOR NEGRO, MARCA FORZA, COMPRADO EL 16 DE FEBRERO DE 2012, UBICADO EN EL DEPARATAMENTO DE U.A.C.I, ASIGNADO A LA JEFE DE MISMO, CODIGO  911709-1-1-02-08-01, VALORADO EN ……………………………</t>
  </si>
  <si>
    <t>COMPUTADORA CLON, MARCA AOC, INTEL PENTIUM D.CORE 3.0, DISCO DURO DE 500GB, DVD-RW, MEMORIA DDR3 2GB, WINDOWS 7  CON LECTOR DE MEMORIAS,  COMPRADA EL 16 DE FEBRERO DE 2012, UBICADA EN EL DEPARATAMENTO DE U.A.C.I, ASIGNADA A LA JEFE DE MISMO, CODIGO CPU. 911709-1-1-02-01-02  VALORADA EN ………………………………..</t>
  </si>
  <si>
    <t>PARLANTE MARCA TOA, COLOR BLANCO MARFIL, MODELO TC-631, DONADO A LA MUNICIPALIDAD POR ORGANIZACIÓN  SAVE THE CHILDREN EL DIA DIEZ DE ABRIL DE 2012, ASIGNADO AL CONCEJO MUNICIPAL, BAJO LA RESPONSABILIDAD DE LA TECNICO DE PROTECCION CIVIL, UBICADO EN EL PARQUE CENTRAL DE SAN DIONISIO, CODIGO 911701-1-3-08-05-01.  VORADO EN…………………….</t>
  </si>
  <si>
    <t>VEHICULO NUEVO MARCA TOYOTA, MODELO KUN26L-HRMSY; TIPO PICKUP DOBLE CABINA; CLASE PICKUP, CHASIS VIN: SIN NUMERO; CHASIS GRAVADO:MROFZ29G801654221; NUMERO DE MOTOR: 1KD5756557; COLOR GRIS OSCURO; AÑO;2012, COMBUSTIBLE DIESEL, COMPRADO EL DÍA 18 DE JULIO DE 2012, ASIGNADO AL CONCEJO MUNICIPAL. CÓDIGO 911701-1-1-09-01-02.</t>
  </si>
  <si>
    <t>DESCARGOS DE BIENES MUEBLES AL 31 DE DICIEMBRE DE 2012</t>
  </si>
  <si>
    <t xml:space="preserve">RELOJ MARCADOR DE HUELLA DIGITAL,MARCA EASY WAY BIOMETRICS, MODELO CONSTATION COMPRADA EL  20 DE NOVIEMBRE DE 2,012 UBICADO CONTIGUO A DESPACHO DE ALCALDE MUNICIPAL,  ASIGNADO A SINDICO MUNICIPAL, . CÓDIGO 911704-1-1-05-05-01, VALORADO EN…………... </t>
  </si>
  <si>
    <t>TOTAL BIENES ADQUIRIDOS  2012</t>
  </si>
  <si>
    <t>TOTAL BIENES ADQUIRIDOS HASTA 2012</t>
  </si>
  <si>
    <t>BIENES MUEBLES ADQUIRIDOS EN EL AÑO 2,013</t>
  </si>
  <si>
    <t>TOTAL BIENES DESCARGADOS  2012</t>
  </si>
  <si>
    <t>TOTAL BIENES ADQUIRIDOS  2013</t>
  </si>
  <si>
    <t>TOTAL BIENES ADQUIRIDOS HASTA 2013</t>
  </si>
  <si>
    <t>AMPLIFICADOR MARCA TOA, COLOR NEGRO, DONADO A LA MUNICIPALIDAD DE SAN DINISIO POR ORGANIZACIÓN  SAVE THE CHILDREN EL DIA DIEZ DE ABRIL DE 2012, ASIGNADODO AL CONCEJO MUNICIPAL, BAJO LA RESPONSABILIDAD DEL TECNICO DE PROTECCION CIVIL, UBICADO EN CASA COMUNAL SAN DIONISIO BARRIO EL CENTRO, CODIGO 911701-1-3-08-02-02,  VALORADO EN…………………….</t>
  </si>
  <si>
    <t>SALDO INICIAL AL 01 DE ENERO DE 2,012</t>
  </si>
  <si>
    <t>CANOPI COMPLETO ESTRUCTURA Y LONA, COLOR AZUL, DE 5X5 MTS, COMPRADO EL DIA 19 DE SEPTIEMBRE DE 2012, UBICADO EN CASA COMUNAL BARRIO EL CENTRO, ASIGNADO AL ENCARGADO DE MANTENIEMIENTO, CODIGO 911714-1-1-12-15-04, VALORADO EN………..</t>
  </si>
  <si>
    <t>CANOPI COMPLETO ESTRUCTURA Y LONA, COLOR AZUL, DE 5X10 MTS, COMPRADO EL DIA 19 DE SEPTIEMBRE DE 2012, UBICADO EN CASA COMUNAL BARRIO EL CENTRO, ASIGNADO AL ENCARGADO DE MANTENIEMIENTO, CODIGO 911714-1-1-12-15-03, VALORADO EN………..</t>
  </si>
  <si>
    <t>CANOPI COMPLETO ESTRUCTURA Y LONA, COLOR AZUL, DE 5X10 MTS, COMPRADO EL DIA 19 DE SEPTIEMBRE DE 2012, UBICADO EN CASA COMUNAL BARRIO EL CENTRO, ASIGNADO AL ENCARGADO DE MANTENIEMIENTO, CODIGO 911714-1-1-12-15-02, VALORADO EN………..</t>
  </si>
  <si>
    <t>TELEFONO TS 500 PANASONIC, COLOR NEGRO, COMPRADO EL DIA 14 DE MAYO DE 2012, UBICADO EN  UNIDAD DE LA MUJER, ASIGNADO A LA  ENC. DE LA MISMA, CODIGO 911712-1-1-06-02-01, VALORADO EN $ 20.00………………………………………………………….</t>
  </si>
  <si>
    <t>GABINETE PRINCIPAL  DE CENTRAL TELEFONICA KX-TM824, CAPACIDAD PARA INSTALAR TRES LINEAS Y DISTRIBUIR OCHO EXTENCIONES HIBRIDAS, COLOR BLANCO,  COMPRADA EL DIA 14 DE MAYO DE 2012, UBICADA CONTIGUO A DESPACHO DE ALCALDE, ASIGNADA AL SECRETARIO MUNIICPAL, CODIGO 911705-1-1-06-01-01, VALORADA EN  $ 670.00..................</t>
  </si>
  <si>
    <t>UN PICK-UP DOBLE CABINA TOYOTA COLOR GRIS, PLACAS 15-155, COMPRADO A DIDEA EL 6 DE FEBRERO DE 2001, ASIGNADO AL CONCEJO MUNICIPAL, CÓDIGO 911701-1-1-09-01-01, DESACARGADO POR VENTA EN SUBASTA VALORADO  EN……………………..</t>
  </si>
  <si>
    <t>COMPUTADORA SISTEMA COMPAQ, PROCESADOR INTEL CELERON DE 3.2GHZ MEMORIA DE 512 MB, CON UNIDAD OPTICA DE DVD-ROM / CD-RUM COMBO, INCLUYE LICENCIA DE WINDOWS XP PROFESIONAL 2007 ESPAÑOL, COMPRADO EL OCHO DE JUNIO DE DOS MIL SIETE; UBICADO EN EL DEPTO. DE UACI, ASIGNADO A LA ENC. DE U.A.C.I.  CÓDIGO#  (CPU) 911709-1-1-02-01-01, DESACARGADO POR ENCONTRARSE EN ESTADO INSERVIBLE  VALORADO EN…………</t>
  </si>
  <si>
    <t>MONITOR PLANO HP LCD 15 PULG. COLOR GRIS CLARO MODELO TS15011376;  COMPRADO EL OCHO DE JUNIO DE DOS MIL SIETE; UBICADA EN EL DEPTO. DE UACI, ASIGNADO A LA ENC. DE U.A.C.I.  CÓDIGO 911709-1-1-02-02-01DESACARGADO POR ENCONTRARSE EN ESTADO INSERVIBLE  VALORADO EN…………</t>
  </si>
  <si>
    <t>TECLADO;  COMPRADO EL OCHO DE JUNIO DE DOS MIL SIETE; UBICADO EN EL DEPTO. DE UACI, ASIGNADO A LA ENC. DE U.A.C.I.  CÓDIGO 911709-1-1-02-05-01DESACARGADO POR ENCONTRARSE EN ESTADO INSERVIBLE  VALORADO EN…………</t>
  </si>
  <si>
    <t>COMPUTADORA HEWETT PACK KARD COMPAG, MODELO D220M BUSINESS, DISCO DURO DE 80 GB, MONITOR DE 17 PULG. MARCA HP COMPAG, COLOR GRIS, MEMORIA DE 512MB, LICENCIA DE OFFICE 2,003, LICENCIA DE NORTON ANTIVIRUS, DONADO POR CONSORCIO CARE A ESTA MUNICIPALIDAD EL 20 DE MARZO DE 2,005 UBICADA EN UNIDAD AMBIENTAL, ASIGNADA AL ENC. DE UNIDAD AMBIENTAL, CÓDIGO (CPU) 911711-1-3-02-01-01/2-01, DESACARGADO POR ENCONTRARSE EN ESTADO INSERVIBLE  VALORADO EN…………</t>
  </si>
  <si>
    <t>MONITOR CÓDIGO  911711-1-3-02-02-01/2-01 DESACARGADO POR ENCONTRARSE EN ESTADO INSERVIBLE  VALORADO EN…………</t>
  </si>
  <si>
    <t>TECLADO COLOR NEGRO, MARCA HP DONADO POR CONSORCIO CARE HA ESTA MUNICIPALIDAD EL 30 DE MARZO DE 2,005 UBIDADO EN UNIDAD AMBIENTAL, ASIGNADO AL  ENC. DE UNIDAD AMBIENTAL CÓDIGO 911711-1-3-02-05-01/2-01, DESACARGADO POR ENCONTRARSE EN ESTADO INSERVIBLE  VALORADO EN…………</t>
  </si>
  <si>
    <t>COMPUTADORA CLON, DISCO DURO DE 500GB, DVD-RW, WINDOWS 7  CON LECTOR DE MEMORIAS, ,PROCESADOR INTEL PENTIUIM 3.0 GHZ, 2 GB DE RAM, CON SISTEMA OPERATIVO DE 64 BITS,  ADQUIRIDA EL DIA 17 DE SEPTIEMBRE DE 2013 CON EL PROYECTO AMPLIACION DE OFICINAS DE ALCALDIA MUNICIPAL, UBICADA EN LA UNIDAD DE ACCESO A LA INFORMACION, ASIGNADA AL ENCARGADO DE LA MISMA UNIDAD, CODIGO 911715-1-1-02-01-01   VALORADA EN.........................................................</t>
  </si>
  <si>
    <t>CONDENSADOR DE 24000 BTU, MARCA COMFORTSTAR, COLOR BLANCO , ADQUIRIDO EL DIA 17 DE SEPTIEMBRE DE 2013 CON EL PROYECTO AMPLIACION DE OFICINAS DE ALCALDIA MUNICIPAL, UBICADO EN ALCALDIA MUNICIPAL, ASIGNADO AL CONCEJO MUNICIPAL, CODIGO 911701-1-1-05-01-06 VALORADO EN ........................</t>
  </si>
  <si>
    <t>EVAPORADOR  MINI SPLIT DE 24000 BTU, MARCA COMFORTSTAR, COLOR BLANCO, ADQUIRIDO EL DIA 17 DE SEPTIEMBRE DE 2013 CON EL PROYECTO AMPLIACION DE OFICINAS DE ALCALDIA MUNICIPAL, UBICADO EN ALCALDIA MUNICIPAL, ASIGNADO AL CONCEJO MUNICIPAL, CODIGO 911701-1-1-05-02-04 VALORADO EN ........................</t>
  </si>
  <si>
    <t>COMPUTADORA CLON, DISCO DURO DE 500GB, DVD-RW, WINDOWS 7  CON LECTOR DE MEMORIAS, ,PROCESADOR INTEL PENTIUIM 3.0 GHZ, 2 GB DE RAM, CON SISTEMA OPERATIVO DE 64 BITS,  ADQUIRIDA EL DIA 17 DE SEPTIEMBRE DE 2013 CON EL PROYECTO AMPLIACION DE OFICINAS DE ALCALDIA MUNICIPAL, UBICADA EN LA UNIDAD DE LA MUJER, ASIGNADA A LA ENCARGADA DE LA MISMA UNIDAD, CODIGO 911712-1-1-02-01-02   VALORADA EN...........................................................................</t>
  </si>
  <si>
    <t>UPS MARCA ORBITEC, COLOR NEGRO, DE 4 SALIDAS,  ADQUIRIDO EL DIA 17 DE SEPTIEMBRE DE 2013 CON EL PROYECTO AMPLIACION DE OFICINAS DE ALCALDIA MUNICIPAL, UBICADA EN LA UNIDAD DE LA MUJER, ASIGNADA A LA ENCARGADA DE LA MISMA UNIDAD, CODIGO 911712-1-1-02-08-01 VALORADO EN.............</t>
  </si>
  <si>
    <t>MONITOR COLOR NEGRO, MARCA LG, MODELO 19EN33SA, SERIE 305NDVWJ3847, ADQUIRIDO EL DIA 17 DE SEPTIEMBRE DE 2013 CON EL PROYECTO AMPLIACION DE OFICINAS DE ALCALDIA MUNICIPAL, UBICADO EN LA UNIDAD DEACCESO A LA INFORMACION, ASIGNADO AL ENCARGADO DE LA MISMA UNIDAD, CODIGO 911715-1-1-02-02-01 VALORADO EN.............</t>
  </si>
  <si>
    <t>UPS MARCA ORBITEC, COLOR NEGRO, DE 4 SALIDAS,  ADQUIRIDO EL DIA 17 DE SEPTIEMBRE DE 2013 CON EL PROYECTO AMPLIACION DE OFICINAS DE ALCALDIA MUNICIPAL,  UBICADO EN LA UNIDAD DEACCESO A LA INFORMACION, ASIGNADO AL ENCARGADO DE LA MISMA UNIDAD, CODIGO 911715-1-1-02-08-01 VALORADO EN.............</t>
  </si>
  <si>
    <t>CONDENSADOR   DE 30,000 BTU, MARCA COMFORTSTAR, COLOR  GRIS, ADQUIRIDO EL DIA 17 DE SEPTIEMBRE DE 2013 CON EL PROYECTO AMPLIACION DE OFICINAS DE ALCALDIA MUNICIPAL, UBICADO SOBRE EL TECHO DE LA ALCALDIA, ASIGNADO AL CONCEJO MUNICIPAL, CODIGO 911701-1-1-05-01-04,  VALORADO EN ..........</t>
  </si>
  <si>
    <t>EVAPORADOR  MINI SPLIT DE 30,000 BTU, MARCA COMFORTSTAR, COLOR MARFIL, ADQUIRIDO EL DIA 17 DE SEPTIEMBRE DE 2013 CON EL PROYECTO AMPLIACION DE OFICINAS DE ALCALDIA MUNICIPAL, UBICADO EN PASILLO DE LA ALCALDIA, ASIGNADO AL CONCEJO MUNICIPAL, CODIGO 911701-1-1-05-02-03,  VALORADO EN ..........</t>
  </si>
  <si>
    <t>EVAPORADOR  MINI SPLIT DE 30,000 BTU, MARCA COMFORTSTAR, COLOR BLANCO, ADQUIRIDO EL DIA 17 DE SEPTIEMBRE DE 2013,CON EL PROYECTO AMPLIACION DE OFICINAS DE ALCALDIA MUNICIPAL, UBICADO EN LA UNIDAD DE MEDIO AMBIENTE, ASIGNADO AL CONCEJO MUNICIPAL, CODIGO 911701-1-1-05-02-02,  VALORADO EN ..........</t>
  </si>
  <si>
    <t>CONDENSADOR  DE 30,000 BTU, MARCA COMFORTSTAR, COLOR GRIS, ADQUIRIDO EL DIA 17 DE SEPTIEMBRE DE 2013, CON EL PROYECTO AMPLIACION DE OFICINAS DE ALCALDIA MUNICIPAL,UBICADO SOBRE EL TECHO DE LA ALCALDIA ASIGNADO AL CONCEJO MUNICIPAL, CODIGO 911701-1-1-05-01-05,  VALORADO EN ..........</t>
  </si>
  <si>
    <t>LANCHA COLOR ROJO, BLANCO Y AZÚL, TIPO TURISTICA, ESLORA 28', MANGA 72", PUNTAL 4', CALADO 1', CAPACIDAD BRUTA 30 PERSONAS, CASCO F/VIDRIO, COMPRADO EL 10 DE JUNIO DEL AÑO 2011, ASIGNADA AL CONCEJO MUNICIPAL, CÓDIGO 911701-1-1-09-05-01, VALORADA EN $ 2,800.00</t>
  </si>
  <si>
    <t>TECHO DE LANCHA TIPO CAPOTA, COLOR BLANCO, BARILLAS DE HIERRO, COMPRADA EL 12 DE JULIO DE 2011, ASIGNADA AL CONCEJO MUNICIPAL, CODIGO 911701-1-1-12-15-01, VALORADO EN   $ 200.00</t>
  </si>
  <si>
    <t>BIENES MUEBLES ADQUIRIDOS EN EL AÑO 2,014</t>
  </si>
  <si>
    <t>TOTAL BIENES ADQUIRIDOS  2014</t>
  </si>
  <si>
    <t>TOTAL BIENES ADQUIRIDOS HASTA 2014</t>
  </si>
  <si>
    <t xml:space="preserve">INVENTARIO DE BIENES MUEBLES </t>
  </si>
  <si>
    <t>DESCARGOS DE BIENES MUEBLES AL 31 DE DICIEMBRE DE 2014</t>
  </si>
  <si>
    <t>TOTAL GLOBAL AL 31 DE DICIEMBRE 2,014 CON DESCARGOS APLICADOS</t>
  </si>
  <si>
    <t>REVISION</t>
  </si>
  <si>
    <t>NO SE ENCONTRO</t>
  </si>
  <si>
    <t>COMPUTADORA DE ESCRITORIO, DISCO DURO DE 80 GB, MEMORIA RAM 512 , , UNIDAD COMBO DE DVD, MOUSE, CPU MARCA DELL CON SERIE N°21JD541 COLOR NEGRO  Y WINDOWS XP PROFESIONAL PRO INCLUIDA, LICENCIA DE OFFICE, DONADA EL DIECISEIS DE MAYO DE DOS MIL OCHO, UBICADA EN LA UNIDAD MPAL. DE LA MUJER, ASIGNADA A LA  ENC. DE LA MISMA UNIDAD CÓDIGO (CPU) 911712-1-3-02-01-01, DESCARGADO POR ENCONTARSE EN ESTADO INSERVIBLE VALORADA EN</t>
  </si>
  <si>
    <t>MONITOR DE 15 PULG.  MARCA DELL SERIE N° 06R644-47804-39R-NBY8, DONADA EL DIECISEIS DE MAYO DE DOS MIL OCHO, UBICADA EN LA UNIDAD MPAL. DE LA MUJER, ASIGNADA A LA  ENC. DE LA MISMA UNIDAD, CÓDIGO 911712-1-3-02-02-01, DESCARGADO POR ENCONTARSE EN ESTADO INSERVIBLE</t>
  </si>
  <si>
    <t>UPS COLOR NEGRO MARCA FORZA DE 650VA,. CÓDIGO 911708-1-1-02-08-03 DESCARGADO 31/12/14</t>
  </si>
  <si>
    <t>TECLADO COLOR NEGRO, MARCA OMEGA, ÓDIGO 911706-1-1-02-05-03  DESCRGADO 31/12/14</t>
  </si>
  <si>
    <t>DISCO DURO EXTERNO,DE 500 GB, COLOR NEGRO CÓDIGO 911706-1-01-02-11-01 DESCARGADO 31/12/14</t>
  </si>
  <si>
    <t>UPS COLOR NEGRO MARCA FORZA DE 650VA, CÓDIGO 911706-01-1-02-08-02, DESACARGADO 31/12/14</t>
  </si>
  <si>
    <t>IMPRESOR MARCA CANON IP 1800 COLOR NEGRO,  CÓDIGO  911707-1-1-02-03-01 DESCARGADO EL 31/12/14</t>
  </si>
  <si>
    <t>Teclado codigo  911707-1-1-02-05-01 DESCARGADO EL 31/12/14</t>
  </si>
  <si>
    <t>MUEBLE CON TOP PARA COMPUTADORA,   CÓDIGO  911707-1-1-01-12-01 DESCARGADO EL 31/12/14</t>
  </si>
  <si>
    <t>UPS MARCA FORZA DE 500 VA, CÓDIGO  911707-1-1-02-08-01, DESCARGADO EL 31/12/14</t>
  </si>
  <si>
    <t>TECLADO COLOR NEGRO, MARCA OMEGA,  CÓDIGO 911708-1-1-02-05-02, DESCARGADO 31/12/14</t>
  </si>
  <si>
    <t>TECLADO, COLOR NEGRO, MARCA MEGA, CÓDIGO 911710-1-1-02-05-05, DESCRGADO 31/12/14</t>
  </si>
  <si>
    <t xml:space="preserve">MOUSE, COLOR NEGRO, MARCA MEGA, C, CÓDIGO 911710-1-1-02-06-03, DESCRGADO 31/12/14 </t>
  </si>
  <si>
    <t>MONITOR COLOR NEGRO, MARCA LG,MODELO 19EN33SA, SERIE 305NDBPJ3845, ADQUIRIDO EL DIA 17 DE SEPTIEMBRE DE 2013 CON EL PROYECTO AMPLIACION DE OFICINAS DE ALCALDIA MUNICIPAL, UBICADA EN LA UNIDAD DE LA MUJER, ASIGNADA A LA ENCARGADA DE LA MISMA UNIDAD, CODIGO 911712-1-1-02-02-02   VALORADA EN....</t>
  </si>
  <si>
    <t>COMPUTADORA CLON, DISCO DURO DE 1TB, DVD-RW, WINDOWS 7 ULTIMATE,  CON LECTOR DE MEMORIAS, PROCESADOR INTEL CORE i5-4770, 3.20 GHZ, 4 GB DE RAM,  ADQUIRIDA EL DIA 21 DE MAYO DE 2014,UBICADA EN LA UNIDAD DE ARCHIVO INSTITUCIONAL, ASIGNADA AL ENCARGADO DE LA MISMA UNIDAD, CODIGO 911717-1-1-02-01-01   VALORADA EN...........</t>
  </si>
  <si>
    <t>MONITOR COLOR NEGRO, MARCA AOC, MODELO 185LM0019, SERIE FLVE2HA103770, ADQUIRIDO EL DIA 21 DE MAYO DE 2014,UBICADO EN LA UNIDAD DE ARCHIVO INSTITUCIONAL, ASIGNADO AL ENCARGADO DE LA MISMA UNIDAD, CODIGO 911717-1-1-02-02-01 VALORADO EN.............</t>
  </si>
  <si>
    <t>UPS MARCA APC BACK UP 550, COLOR NEGRO,  ADQUIRIDO EL DIA 21 DE MAYO DE 2014,UBICADO EN LA UNIDAD DE ARCHIVO INSTITUCIONAL, ASIGNADO AL ENCARGADO DE LA MISMA UNIDAD, CODIGO 911715-1-1-02-08-01 VALORADO EN.............</t>
  </si>
  <si>
    <r>
      <t>TECLADO COLOR NEGRO MARCA</t>
    </r>
    <r>
      <rPr>
        <b/>
        <sz val="9"/>
        <rFont val="Arial"/>
        <family val="2"/>
      </rPr>
      <t xml:space="preserve"> </t>
    </r>
    <r>
      <rPr>
        <sz val="9"/>
        <rFont val="Arial"/>
        <family val="2"/>
      </rPr>
      <t>RLIP XTREME</t>
    </r>
    <r>
      <rPr>
        <sz val="9"/>
        <rFont val="Arial"/>
        <family val="2"/>
      </rPr>
      <t xml:space="preserve"> , ADQUIRIDO EL DIA 21 DE MAYO DE 2014,UBICADO EN LA UNIDAD DE ARCHIVO INSTITUCIONAL, ASIGNADO AL ENCARGADO DE LA MISMA UNIDA, CÓDIGO 911717-1-1-02-05-01, VALORADO EN .................</t>
    </r>
  </si>
  <si>
    <t>MICROFONO MARCA TOA, COLOR NEGRO, DONADO A LA MUNICIPALIDAD DE SAN DINISIO POR ORGANIZACIÓN  SAVE THE CHILDREN EL DIA DIEZ DE ABRIL DE 2012, ASIGNADODO AL CONCEJO MUNICIPAL, BAJO LA RESPONSABILIDAD DEL TECNICO DE PROTECCION CIVIL, UBICADO EN CASA COMUNAL BARRIO EL CENTRO, CODIGO 911701-1-3-08-03-02,  VALORADO EN……………</t>
  </si>
  <si>
    <t>CPU COLOR  NEGRO, INTEL DUAL CORE 3.0, DISCO DURO 500 GB, MEMORIA RAM DE 2 GB, QUEMADOR 4 EN 1, LECTOR DE MEMORIAS INTERNO, MEMORIA RAM DDR 1 GB.333, CON LICENCIA DE WINDOWS 7, COMPRADO EL DÍA 8 DE ABRIL DE 2011, UBICADO EN LA UNIDAD DE AUDITORIA  ASIGNADO AL AUDITOR INTERNO, CÓDIGO  911702-1-1-02-01-01,  VALORADO EN................................</t>
  </si>
  <si>
    <t>MONITOR  COLOR NEGRO, MARCA BENQ,  DE 17 LCD, COMPRADO EL DIA 8 DE ABRIL DE 2011, UBICADO EN LA UNIDAD DE AUDITORIA , ASIGNADO AL AUDITOR INTERNO, CÓDIGO  911702-1-1-02-02-01,  VALORADO EN................................</t>
  </si>
  <si>
    <t>IMPRESOR MULTIFUNCIONAL , MARCA CANON, COLOR NEGRO CON GRIS,  COMPRADO EL DÍA 8 DE ABRIL DE 2011, UBICADO EN LA UNIDAD DE AUDITORIA , ASIGNADO AL AUDITOR INTERNO CÓDIGO  911702-1-1-02-03-01,  VALORADO EN................................</t>
  </si>
  <si>
    <t>TECLADO COLOR NEGRO, MARCA MEGA, COMPRADO EL DÍA 8 DE ABRIL DE 2011, UBICADO EN LA UNIDAD DE AUDITORIA , ASIGNADO AL AUDITOR INTERNO CÓDIGO  911702-1-1-02-05-01,  VALORADO EN................................</t>
  </si>
  <si>
    <t>COMPUTADORA CLON INTEL PENTIUM, MOTHER BOARD 775,  DISCO DURO DE 160GB, MEMORIA RAM 1GB, UNIDAD DE DVD-RW, CASE ATX USB FRONTALES, LICENCIA DE WINDOWS XP HOME, LICENCIA DE OFFICE BASICO 2007, COMPRADO EL NUEVE DE OCTUBRE DE DOS MIL OCHO; UBICADO EN LA UNIDAD DE TESORERIA ASIGNADO AL TESORERO MPAL. CÓDIGO (CPU) 911707-1-1-02-01-01, VALORADO EN…….</t>
  </si>
  <si>
    <t>MONITOR PLANO MARCA SAMSUNG, SERIE PE16H9NQ519481P, COLOR NEGRO, COMPRADO EL NUEVE DE OCTUBRE DE DOS MIL OCHO; UBICADO EN LA UNIDAD DE TESORERIA ASIGNADO AL TESORERO MPAL. CÓDIGO  911707-1-1-02-02-01</t>
  </si>
  <si>
    <t>COMPUTADORA, CLÓN COLOR NEGRO, PROCESADOR INTEL PENTIUM DUAL CORE 2.7 GHZ, MODEBOARD BIOSTAR 775,MEMORIA RAM DDR2 1GB, DISCO DURO 320 GB, QUEMADOR DE DVD-RW , SISTEMA OPERATIVO WINDOWS 7 PROFESIONAL, OFFICE 2007. COMPRADA EL DÍA 3 DE AGOSTO DE 2010, UBICADA EN LA UNIDAD DEL REGISTRO DEL ESTADO FAMILIAR, ASIGNADO A LA AUXILIAR DE R.E.F. CÓDIGO 911710-1-1-02-01-02, VALORADA EN.</t>
  </si>
  <si>
    <t>MONITOR COLOR NEGRO, MARCA AOC, LCD 15.6´´. COMPRADO EL DIA 3 DE AGOSTO DE 2010, UBICADO EN LA UNIDAD DEL REGISTRO DEL ESTADO FAMILIAR, ASIGNADO A LA AUXILIAR DEL R.E.F. CÓDIGO 911710-1-1-02-02-02, VALORADO EN.</t>
  </si>
  <si>
    <t>TECLADO COLOR NEGRO CON GRIS CON PUERTO USB, COMPRADO EL DÍA 3 DE AGOSTO DE 2010, UBICADO EN LA UNIDAD DEL REGISTRO DEL ESTADO FAMILIAR, ASIGNADO A LA AUXILIAR DEL R.E.F. CÓDIGO 911710-1-1-02-05-02, VALORADO EN.</t>
  </si>
  <si>
    <t>CPU COLOR NEGRO, PROCESADOR INTEL CORE2 DUAL 2.93, CON DISCO DURO DE 500 GB HITACHI, 2 MEMORIAS RAM DE 2 GB DDR2, CON LECTOR DE MEMORIA INCORPORADO EN LA PARTE FRONTAL, LIC DE WINDOWS 7 PROFECIONAL,  COMPRADO EL DÍA 6 DE ENERO DE 2011, UBICADO EN LA UNIDAD DEL CONTABILIDAD, ASIGNADO AL ENC. DE CONTABILIADAD. CÓDIGO 911706-1-1-02-01-02, VALORADO EN.............</t>
  </si>
  <si>
    <t>MONITOR COLOR NEGRO, LED DE 18.5, MARCA HP, COMPRADO EL DÍA 6 DE ENERO DE 2011, UBICADO EN LA UNIDAD DEL CONTABILIDAD, ASIGNADO AL ENC. DE CONTABILIADAD. CÓDIGO 911706-01-1-02-02-02, VALORADO EN.............</t>
  </si>
  <si>
    <t>CPU COLOR NEGRO, PROCESADOR INTEL CORE2 DUAL 2.93, CON DISCO DURO DE 500 GB , 2 MEMORIAS RAM DE 2 Y 1 GB DDR2, CON LECTOR DE MEMORIA INCORPORADO EN LA PARTE FRONTAL, LIC DE WINDOWS 7 PROFECIONAL, COMPRADO EL DÍA 18 DE ENERO DE 2011, UBICADO EN LA UNIDAD DE CUENTAS CORRIENTES Y CATASTRO, ASIGNADO AL ENC. DE EL MISMO DEPARTAMENTO. CÓDIGO 911708-1-1-02-01-02, VALORADO EN.............</t>
  </si>
  <si>
    <t>IMPRESOR LQ 2090, MARCA EPSON, COLOR GRIS, COMPRADO EL DIA 8 DE JUNIO DE 2011, UBICADO EN LA UNIDAD DE CUENTAS  CORRIENTES Y CATASTRO, ASIGNADO A LA JEFE DE EL MISMO DEPARTAMENTO, CÓDIGO 911708-1-2-02-03-02, VALORADO EN ……………………</t>
  </si>
  <si>
    <t>CPU COLOR NEGRO, INTEL PENTIUM DUAL CORRE 3.00 GHZ, MOTHERBOARD INTEL 775, 2 MEMORIAS DDR3 2 GB Y 1 GB, DISCO DURO DE 500 GB SEAGATE, QUEMADOR DVD-RW SAMSUMG, LIC. DE WINDOWS 7. COMPRADO EL DIA 21 DE SEPTIEMBRE DE 2011, UBICADO EN LA UNIDAD DE SECRETARÍA, ASIGNADO AL SECRETARIO MUNICIPAL. CÓDIGO 911705-1-1-02-01-02, VALORADO EN ................................................................................................................................................</t>
  </si>
  <si>
    <t>MONITOR COLOR NEGRO MARCA HP DE 20 PUL. LCD, COMPRADO EL DIA 21 DE SEPTIEMBRE DE 2011,  UBICADO EN LA UNIDAD DE SECRETARÍA, ASIGNADO AL SECRETARIO MUNICIPAL. CÓDIGO 911705-1-1-02-02-02, VALORADO EN ................................................................................................................................................</t>
  </si>
  <si>
    <t>TECLADO COLOR NEGRO MARCA OMEGA , COMPRADO EL DIA 21 DE SEPTIEMBRE DE 2011,  UBICADO EN LA UNIDAD DE SECRETARÍA, ASIGNADO AL SECRETARIO MUNICIPAL. CÓDIGO 911705-1-1-02-05-02, VALORADO EN .................</t>
  </si>
  <si>
    <t>TELEFONO MULTILINEAS PANASONIC (CONMUTADOR), MODELO Kx T 7730, CON PANTALLABOTON PARA LLAMADA TRIPARTITA, LLAMADAEN CONFERENCIA MANOS LIBRES Y ALTA VOZ, COLOR BLANCO, COMPRADO EL DIA 14 DE MAYO DE 2012, UBICADO EN LA UNIDAD DE SECRETARIA, ASIGNADO AL SECRETARIO MUNICIPAL, CODIGO 911705-1-1-06-02-01, VALORADA EN $ 130.00</t>
  </si>
  <si>
    <t>TELEFONO TS 500 PANASONIC, COLOR NEGRO, COMPRADO EL DIA 14 DE MAYO DE 2012, UBICADO EN LA UNIDAD U.A.C.I, ASIGNADO A LA JEFE DEL MISMO, CODIGO 911709-1-1-06-02-01, VALORADO EN $ 20.00………………………………………………………….</t>
  </si>
  <si>
    <t>TELEFONO TS 500 PANASONIC, COLOR BLANCO, COMPRADO EL DIA 14 DE MAYO DE 2012, UBICADO EN LA UNIDAD TESORERIA, ASIGNADO AL TESORERO MUNICPAL, CODIGO 911707-1-1-06-02-01, VALORADO EN $ 20.00………………………………………………………….</t>
  </si>
  <si>
    <t>TELEFONO TS 500 PANASONIC, COLOR BLANCO, COMPRADO EL DIA 14 DE MAYO DE 2012, UBICADO EN LA UNIDAD SINDICATURA, ASIGNADO AL SINDICO MUNICIPAL, CODIGO 911704-1-1-06-02-01, VALORADO EN  $ 20.00………………………………………………………….</t>
  </si>
  <si>
    <t>TELEFONO TS 500 PANASONIC, COLOR NEGRO, COMPRADO EL DIA 14 DE MAYO DE 2012, UBICADO EN LA UNIDAD CONTABILIDAD, ASIGNADO AL ENC. DE CONTABILIDAD, CODIGO 911706-1-1-06-02-01, VALORADO EN  $ 20.00………………………………………………………….</t>
  </si>
  <si>
    <t>CONDENSADOR DE AIRE  DE 9000 BTU, MARCA LENNOX, COLOR MARFIL, ADQUIRIDO EL DIA 17 DE SEPTIEMBRE DE 2013 CON EL PROYECTO AMPLIACION DE OFICINAS DE ALCALDIA MUNICIPAL, UBICADO EN LA UNIDAD DE SINDICATURA, ASIGNADO AL SINDICO MUNICIPAL, CODIGO 911704-1-1-05-01-01, VALORADO EN ..........</t>
  </si>
  <si>
    <t>EVAPORADOR DE AIRE  MINI SPLIT DE 9000 BTU, MARCA LENNOX, COLOR BLANCO, ADQUIRIDO EL DIA 17 DE SEPTIEMBRE DE 2013 CON EL PROYECTO AMPLIACION DE OFICINAS DE ALCALDIA MUNICIPAL, UBICADO EN LA UNIDAD DE SINDICATURA, ASIGNADO AL SINDICO MUNICIPAL, CODIGO 911704-1-1-05-02-01, VALORADO EN ..........</t>
  </si>
  <si>
    <t>DESCARGO</t>
  </si>
  <si>
    <t xml:space="preserve">SUGERIR DONACION </t>
  </si>
  <si>
    <t>BIENES MUEBLES ADQUIRIDOS EN EL AÑO 2,015</t>
  </si>
  <si>
    <t>TOTAL BIENES ADQUIRIDOS  2015</t>
  </si>
  <si>
    <t>TOTAL BIENES ADQUIRIDOS HASTA 2015</t>
  </si>
  <si>
    <t>canopy</t>
  </si>
  <si>
    <t xml:space="preserve">IMPRESOR  EPSON DM LQ-2090 WIDE 24 PINES COLOR GRIS  COMPRADA EL 19 DE JUNIO DEL 2015 UBICADA EN AREA DE CONTABILIDAD, ASIGNADA A ENCARGADO DE CONTABILIDAD, CODIGO 911706-1-1-02-03-04 VALORADA EN </t>
  </si>
  <si>
    <t>TECHO DE LANCHA TIPO CAPOTA, COLOR AZUL, DQUIRIDA COMO DONACION CON UNA COMTRAPARTIDA DE LA MUNICIPALIDAD EL 20 DE FEBRERO DE 2015, ASIGNADA AL CONCEJO MUNICIPAL, CODIGO 911701-1-1-12-15-02, VALORADO EN…………...</t>
  </si>
  <si>
    <r>
      <t xml:space="preserve">MOTOR FUERA DE BORDA MARCA TOHATSU EVERRUN DE DOS TIEMPOS 50 HP, SERIE # 015631AC, COLOR </t>
    </r>
    <r>
      <rPr>
        <sz val="9"/>
        <color rgb="FFFF0000"/>
        <rFont val="Arial"/>
        <family val="2"/>
      </rPr>
      <t>NEGRO CON FRANJAS GRIS</t>
    </r>
    <r>
      <rPr>
        <sz val="9"/>
        <rFont val="Arial"/>
        <family val="2"/>
      </rPr>
      <t xml:space="preserve">, ADQUIRIDA COMO DONACION CON UNA COMTRAPARTIDA DE LA MUNICIPALIDAD EL 20 DE FEBRERO DE 2015,  ASIGNADO AL CONCEJO MUNICIPAL, CÓDIGO 911701-1-1-10-06-02, VALORADO EN  </t>
    </r>
  </si>
  <si>
    <r>
      <t xml:space="preserve">CPU COLOR NEGRO MARCA DELL MODELO OPTIPLEX 3020, PROCESADOR INTEL CORE i5  VELOCIDAD DE 3 GHZ MEMORIA RAM DE 8 GB, WINDOWS 8 PROFECIOANAL 64 BIT EN ESPAÑOL PRE INSTALADO </t>
    </r>
    <r>
      <rPr>
        <sz val="9"/>
        <color rgb="FFFF0000"/>
        <rFont val="Arial"/>
        <family val="2"/>
      </rPr>
      <t>LICENCIA OFICCE 2013</t>
    </r>
    <r>
      <rPr>
        <sz val="9"/>
        <rFont val="Arial"/>
        <family val="2"/>
      </rPr>
      <t xml:space="preserve"> DONADO POR EL PFGL, EL 05 DE OCTUBRE DEL 2015 UBICADO EN LA UNIDAD DE CONTABILIDAD ASIGNADO A ENCARGADO DE CONTABILIDAD CODIGO 911701-1-3-02-01-03 VALORADO EN.........</t>
    </r>
  </si>
  <si>
    <t>MONITOR COLOR NEGRO MARCA DELL, 24 PULGADAS TIPO DE MONITOR PANTALLA PLANA LCD, DONADO POR EL PFGL, EL 05 DE OCTUBRE DEL 2015, UBICADO EN UNIDAD DE CONTABILIDAD, ASIGNADO A ENCARGADO DE CONTABILIDAD CODIGO 911706-1-3-02-02-03 VALORADO EN…………</t>
  </si>
  <si>
    <t>TACLADO COLOR NEGRO MARCA DELL DONADO POR EL PFGL, EL 05 DE OCTUBRE DEL 2015, UBICADO EN UNIDAD DE CONTABILIDAD, ASIGNADO A ENCARGADO DE CONTABILIDAD CODIGO 911706-1-3-02-05-04 VALORADO EN…………..</t>
  </si>
  <si>
    <r>
      <t xml:space="preserve">CPU COLOR NEGRO, MARCA DELL, MODELO OPTIPLEX 3020 PROCESADOR INTEL CORE i5, MEMORIA RAM DE 8 GB, SISTEMA OPERATIVO WINDOWS 8, </t>
    </r>
    <r>
      <rPr>
        <sz val="9"/>
        <color rgb="FFFF0000"/>
        <rFont val="Arial"/>
        <family val="2"/>
      </rPr>
      <t>OFFICE 2013</t>
    </r>
    <r>
      <rPr>
        <sz val="9"/>
        <rFont val="Arial"/>
        <family val="2"/>
      </rPr>
      <t>, DONADO POR EL PFGL, EL 05 DE OCTUBRE DEL 2015 UBICADO EN LA UNIDAD DE TESORERIA ASIGNADO A ENCARGADO DE TESORERIA CODIGO 911707-1-3-02-01-02 VALORADO EN............</t>
    </r>
  </si>
  <si>
    <t>TACLADO COLOR NEGRO MARCA DELL, DONADO POR EL PFGL, EL 05 DE OCTUBRE DEL 2015, UBICADO EN UNIDAD DE TESORERIA, ASIGNADO A ENCARGADO DE TESORERIA CODIGO 911707-1-3-02-05-02 VALORADO EN………</t>
  </si>
  <si>
    <t>TACLADO DONADO POR EL PFGL, EL 05 DE OCTUBRE DEL 2015, UBICADO EN UNIDAD DE UACI ASIGNADA A ENCARGADA DE UACI , CODIGO 911709-1-3-02-05-01 VALORADO EN………</t>
  </si>
  <si>
    <t>LANCHA AMBULANCIA COLOR BLANCO Y ASUL, DE FIBRA DE VIDRIO DE 25 PIES ESLORA, MANGA 70", 5" DE CALADO, BANCA PARA CAMILLA DE 2MTS DE LARGO, ADQUIRIDA COMO DONACION CON UNA COMTRAPARTIDA DE LA MUNICIPALIDAD EL 20 DE FEBRERO DE 2015, ASIGNADA AL CONCEJO MUNICIPAL, CÓDIGO 911701-1-3-09-05-02, VALORADA EN............</t>
  </si>
  <si>
    <t>MONITOR COLOR NEGRO MARCA DELL, 21 PULGADAS LCD, DONADO POR EL PFGL, EL 05 DE OCTUBRE DEL 2015, UBICADO EN LA UNIDAD DE CUENTAS CORRIENTES , ASIGNADO A ENCARGADO DE LA MISMA UNIDAD , CODIGO 911708-1-3-02-02-03, VALORADO EN…….</t>
  </si>
  <si>
    <t xml:space="preserve">MOUSE    DONADO POR EL PFGL, EL 05 DE OCTUBRE DEL 2015, UBICADO EN UNIDAD DE CUENTAS CORRIENTES, ASIGNADO A ENCARGADA DE LA MISMA UNIDAD , CODIGO 911708-1-3-02-06-02, VALORADO EN ……………………………... </t>
  </si>
  <si>
    <t>MOUSE OPTICO COLOR NEGRO MARCA DELL CON CABLE, DONADO POR EL PFGL, EL 05 DE OCTUBRE DEL 2015, UBICADO EN UNIDAD DE TESOREIA, ASIGNADO A ENCARGADO DE TESORERIA, CODIGO 911707-1-3-02-06-01 VALORADO EN………….</t>
  </si>
  <si>
    <t>MOUSE OPTICO COLOR NEGRO MARCA DELL OPTICO, CON CABLE, DONADO POR EL PFGL, EL 05 DE OCTUBRE DEL 2015, UBICADO EN UNIDAD DE CONTABILIDAD, ASIGNADO A ENCARGADO DE CONTABILIDAD CODIGO 911706-1-3-02-06-02 VALORADO EN…………….</t>
  </si>
  <si>
    <t>TACLADO    DONADO POR EL PFGL, EL 05 DE OCTUBRE DEL 2015, UBICADO EN UNIDAD DE CUENTAS CORRIENTES , ASIGNADA A ENCARGADA DE LA MISMA UNIDAD , CODIGO  911708-1-3-02-05-03, VALORADO EN…………………</t>
  </si>
  <si>
    <t>MONITOR COLOR NEGRO MARCA DELL, 21 PULGADAS LCD, DONADO POR EL PFGL, EL 05 DE OCTUBRE DEL 2015, UBICADO EN LA UNIDAD DE R.E.F. , ASIGNADO A ENCARGADO DE LA MISMA UNIDAD , CODIGO 911710-1-3-02-02-04,  VALORADO EN…….</t>
  </si>
  <si>
    <t>TACLADO    DONADO POR EL PFGL, EL 05 DE OCTUBRE DEL 2015, UBICADO EN UNIDAD DE R.E.F. , ASIGNADA A ENCARGADA DE LA MISMA UNIDAD , CODIGO 911710-1-3-02-05-06, VALORADO EN……………………………………</t>
  </si>
  <si>
    <r>
      <t xml:space="preserve">CPU COLOR NEGRO, MARCA DELL, MODELO OPTIPLEX 3020 PROCESADOR INTEL CORE i5, MEMORIA RAM DE 8 GB, SISTEMA OPERATIVO WINDOWS 8, </t>
    </r>
    <r>
      <rPr>
        <sz val="9"/>
        <color rgb="FFFF0000"/>
        <rFont val="Arial"/>
        <family val="2"/>
      </rPr>
      <t>OFFICE 2013,</t>
    </r>
    <r>
      <rPr>
        <sz val="9"/>
        <rFont val="Arial"/>
        <family val="2"/>
      </rPr>
      <t xml:space="preserve"> DONADO POR EL PFGL, EL 05 DE OCTUBRE DEL 2015 UBICADO EN LA UNIDAD DE CUENTAS CORRIENTES ,ASIGNADO AL ENCARGADO DE LA MISMA UNIDAD  CODIGO 911708-1-3-02-01-03,  VALORADO EN............</t>
    </r>
  </si>
  <si>
    <r>
      <t xml:space="preserve">CPU COLOR NEGRO, MARCA DELL, MODELO OPTIPLEX 3020 PROCESADOR INTEL CORE i5, MEMORIA RAM DE 8 GB, SISTEMA OPERATIVO WINDOWS 8, </t>
    </r>
    <r>
      <rPr>
        <sz val="9"/>
        <color rgb="FFFF0000"/>
        <rFont val="Arial"/>
        <family val="2"/>
      </rPr>
      <t>OFFICE 2013</t>
    </r>
    <r>
      <rPr>
        <sz val="9"/>
        <rFont val="Arial"/>
        <family val="2"/>
      </rPr>
      <t>, DONADO POR EL PFGL, EL 05 DE OCTUBRE DEL 2015 UBICADO EN LA UNIDAD DE R.E.F. ,ASIGNADO AL ENCARGADO DE LA MISMA UNIDAD  CODIGO 911710-1-3-02-01-04, VALORADO EN............</t>
    </r>
  </si>
  <si>
    <t>MOUSE    DONADO POR EL PFGL, EL 05 DE OCTUBRE DEL 2015, UBICADO EN UNIDAD DE R.E.F. , ASIGNADO A ENCARGADA DE LA MISMA UNIDAD , CODIGO 911710-1-3-02-06-04, VALORADO EN……</t>
  </si>
  <si>
    <t>ESCRITORIO TIPO L DE  MADERA PROCESADA COLOR CAFÉ Y BEIGE Y LÁMINA COLOR NEGRO  DE 3 GAVETAS  DONADO POR PFGL EL 05 DE OCTUBRE DEL 2015, UBICADO EN LA UNIDAD DE TABILIDAD ASIGNADO A ENCARGADO DE LA MISMA UNIDAD, CODIGO 911706-1-1-01-09-02 VALORADO EN…………………………………</t>
  </si>
  <si>
    <t>ESCRITORIO TIPO L DE  MADERA PROCESADA COLOR CAFÉ Y BEIGE Y LÁMINA COLOR NEGRO  DE 3 GAVETAS  DONADO POR PFGL EL 05 DE OCTUBRE DEL 2015, UBICADO EN LA UNIDAD DE TESORERIA ASIGNADO A LA ENCARGADA DE LA MISMA UNIDAD, CODIGO 911707-1-1-01-09-03 VALORADO EN………………………….</t>
  </si>
  <si>
    <t>DESCARGOS DE BIENES MUEBLES AL 31 DE DICIEMBRE DE 2015</t>
  </si>
  <si>
    <t>MUEBLE TIPO CLOSET PARA COLOR CAFÉ OSCURO, COMPRADA EL DÍA 27 DE OCTUBRE DE 2014, UBICADO CONTIGUO AL DESPACHO DEL ACLADE MUNICIPAL, ASIGNADO AL ENCARGADO DE PROMOCION SOCIAL, CODIGO 911716-1-1-01-28-18, VALORADO EN……………………, VALORADA EN.</t>
  </si>
  <si>
    <t>MOUSE OPTICO COLOR NEGRO MARCA DELL CON CABLE, DONADO POR EL PFGL, EL 05 DE OCTUBRE DEL 2015, UBICADO EN UNIDAD DE UACI, ASIGNADO A ENCARGADO DE LA MISMA UNIDAD  , CODIGO  911709-1-3-02-06-01 VALORADO EN………….</t>
  </si>
  <si>
    <t>MONITOR COLOR NEGRO MARCA DELL, 21 PULGADAS LCD, DONADO POR EL PFGL, EL 05 DE OCTUBRE DEL 2015, UBICADO EN LA UNIDAD DE UACI , ASIGNADO A ENCARGADO DE LA MISMA UNIDAD , CODIGO 911709-1-3-02-02-03   VALORADO EN…….</t>
  </si>
  <si>
    <t>MONITOR COLOR NEGRO MARCA DELL, 21 PULGADAS LCD, DONADO POR EL PFGL, EL 05 DE OCTUBRE DEL 2015, UBICADO EN UNIDAD DE TESORERIA, ASIGNADO A ENCARGADO DE TESORERIA, CODIGO 911707-1-3-02-02-02 VALORADO EN…….</t>
  </si>
  <si>
    <r>
      <t xml:space="preserve">CPU COLOR NEGRO, MARCA DELL, MODELO OPTIPLEX 3020 PROCESADOR INTEL CORE i5, MEMORIA RAM DE 8 GB, SISTEMA OPERATIVO WINDOWS 8, </t>
    </r>
    <r>
      <rPr>
        <sz val="9"/>
        <color rgb="FFFF0000"/>
        <rFont val="Arial"/>
        <family val="2"/>
      </rPr>
      <t>OFFICE 2013</t>
    </r>
    <r>
      <rPr>
        <sz val="9"/>
        <rFont val="Arial"/>
        <family val="2"/>
      </rPr>
      <t>, DONADO POR EL PFGL, EL 05 DE OCTUBRE DEL 2015 UBICADO EN LA UNIDAD DE UACI ASIGNADO AL ENCARGADO DE LA MISMA UNIDAD  CODIGO</t>
    </r>
    <r>
      <rPr>
        <sz val="9"/>
        <color theme="1"/>
        <rFont val="Arial"/>
        <family val="2"/>
      </rPr>
      <t xml:space="preserve"> 911709-1-3-02-01-03</t>
    </r>
    <r>
      <rPr>
        <sz val="9"/>
        <rFont val="Arial"/>
        <family val="2"/>
      </rPr>
      <t xml:space="preserve"> VALORADO EN............</t>
    </r>
  </si>
  <si>
    <t>ESCRITORIO TIPO L DE  MADERA PROCESADA COLOR CAFÉ Y BEIGE Y LÁMINA COLOR NEGRO  DE 3 GAVETAS  DONADO POR PFGL EL 05 DE OCTUBRE DEL 2015, UBICADO EN LA UNIDAD DE UACI ASIGNADO A LA ENCARGADA DE LA MISMA UNIDAD, CODIGO 911709-1-1-01-09-02 VALORADO EN………………………………..</t>
  </si>
  <si>
    <t>IMPRESOR MATRICIAL EPSON DM LQ-2090 WIDE 24 PINES COLOR GRIS DONADA POR PFGL EL 05  DE OCTUBRE  DEL 2015 UBICADO EN LA UNIDAD DETESORERIA, ASIGNADO A LA MISMA UNIDAD, CODIGO  911707-1-1-02-03-04 VALORADA EN……………………………………….</t>
  </si>
  <si>
    <t xml:space="preserve">FOTOCOPIADORA MULTIFUNCIONAL  MARCA KYOCERA MODELO ECOSY FS.6525MFP, DE DOS BANDEJAS TAMAÑO CARTA Y OFICIO DONADA POR EL PFGL EL 05 DE OCTUBRE DEL 2015, UBICADO EN LA UNIDAD DE UACI ASIGNADO A JEFA  ENCARGADA DE LA MISMA UNIDAD CODIGO 911709-1-1-03-01-01 VALORADA EN……................................   </t>
  </si>
  <si>
    <t>UPS COLOR NEGRO, MARCA OMEGA, CÓDIGO  911702-1-1-02-08-01, Descargado 31/12/2015</t>
  </si>
  <si>
    <t>MAUSE COLOR NEGRO MARCA OMEGA, CÓDIGO 911705-1-1-02-06-02, Descargado el 31/12/2015</t>
  </si>
  <si>
    <t>TOTAL GLOBAL AL 31 DE DICIEMBRE 2,015 CON DESCARGOS APLICADOS</t>
  </si>
  <si>
    <t>EDIFICIO DE LA ALCALDIA MUNICIPAL, SITUADO  EN BARRIO EL CENTRO SAN DIONISIO, CON FECHA DE CONSTRUCCION 23 DE DICIEMBRE DE DOS MIL CINCO, CODIGO # 911701-2-1-1-2-01</t>
  </si>
  <si>
    <t>MAQUINA CORTA GRAMA,COLOE AMARILLO Y NEGRO, MARCA POULAN PRO, MODELO PR675Y22RHP, COMPARDA EL DIA 29 DE JUNIO DE 2012, UBICADA EN CASA COMUNAL BARRIO EL CENTRO, ASIGNADA AL ENCARGADO DE MANTENIMIENTO, CODIGO 911714-1-1-10-02-03, DESACARGADO POR ENCONTRARSE EN ESTADO INSERVIBLE INSERVALORADA ……..</t>
  </si>
  <si>
    <t xml:space="preserve">UN EVAPORADOR DE AIRE ACONDICIONADO DE 18,000 BTU POR HORA MARCA TEMPSTAR TIPO MINI SPLIT. COMPRADO EN PREYECTO DE AMPLIACION Y REMODELACION DE LA ALCALDIA MUNICIPAL EL DIA 08/07/05, UBICADO EN LA SALA DE REUNIONES DE ESTA ALCALDIA,  ASIGNADO AL CONCEJO MPAL. CÓDIGO 911701-1-1-05-02-01,DESACARGADO POR ENCONTRARSE EN ESTADO INSERVIBLE  VALORADO EN.......................  </t>
  </si>
  <si>
    <t>AMPLIACION DE EDIFICIO MUNICIPAL  SEGÚN PROY AMPLIACION DE OFICINAS DE LA ALCALDIA MUNICIPAL DE SAN DIONISIO, SITUADO  EN BARRIO EL CENTRO SAN DIONISIO, CON FECHA DE FINALIZACION DE LA CONSTRUCCION 17 DE SEPTIEMBRE DOS MIL TRECE CODIGO # 911701-2-1-1-2-02</t>
  </si>
  <si>
    <t>SALDO INICIAL AL 01 DE MAYO DE 2,007</t>
  </si>
  <si>
    <t>SUBTOTAL AÑO 2007</t>
  </si>
  <si>
    <t>Repreciacion</t>
  </si>
  <si>
    <t>inv</t>
  </si>
  <si>
    <t>sicge</t>
  </si>
  <si>
    <t>total inv</t>
  </si>
  <si>
    <t>inventario</t>
  </si>
  <si>
    <t>Ddif sicge &amp; inv</t>
  </si>
  <si>
    <t>ajustes neg.</t>
  </si>
  <si>
    <t>ajuste positivo</t>
  </si>
  <si>
    <t>nota: no tomar en cuenta para nota explicativas los montos descargagos que estan incluidos en la culuna ajuste en (-)</t>
  </si>
  <si>
    <t>ajustes (-) sin descargos</t>
  </si>
  <si>
    <t>desacargo</t>
  </si>
  <si>
    <t>DONADA</t>
  </si>
  <si>
    <t>DONADO</t>
  </si>
  <si>
    <t>FOND P</t>
  </si>
  <si>
    <t>DONACION</t>
  </si>
  <si>
    <t>TOTAL</t>
  </si>
  <si>
    <t>UN INMUEBLE DE NATURALEZA RUSTICA, SITUADO EN CANTON MUNDO NUEVO, JURISDICCION DE SAN DIONISIO,CON UNA CAPACIDAD SUPERFICIAL DE VEINTICINCO PUNTO CERO CERO METROS CUADRADOS (25.00 M2), SU ESTADO LEGAL: ESCRITURA PUBLICA; ANTECEDENTE MATRICULA # 75025785-00000, FECHA DE INCRIPCION EN EL CENTRO NACIONAL DE REGISTROS, SEGUNDA SECCION DE ORIENTE, ONCE DE NOVIEMBRE DE DOS MIL CUATRO, CODIGO # 911701-2-1-2-2-03 (LOTE CON POZO PERFORADO PARA AGUA POTABLE)</t>
  </si>
  <si>
    <t>UN INMUEBLE DE NATURALEZA RUSTICA, SITUADO EN CANTON MUNDO NUEVO, JURISDICCION DE SAN DIONISIO,CON UNA CAPACIDAD SUPERFICIAL DE SETECIENTOS CINCUENTA PUNTO CERO CERO METROS CUADRADOS (750.00 M2), SU ESTADO LEGAL: ESCRITURA PUBLICA; ANTECEDENTE MATRICULA # 75026337-00000, FECHA DE INCRIPCION EN EL CENTRO NACIONAL DE REGISTROS, SEGUNDA SECCION DE ORIENTE, DOS DE MARZO DE DOS MIL CINCO, CODIGO # 911701-2-1-2-2-04 (CONSTRUCION DE TANQUE Y POZO DE AGUA POTABLE)</t>
  </si>
  <si>
    <t>UN INMUEBLE DE NATURALEZA URBANA, SITUADO  EN COLONIA ALTOS DE LA CEIBA I , SAN DIONISIO, CON UNA CAPACIDAD SUPERFICIAL DE UN MIL TRECE PUNTO CUARENTA METROS CUADRADOS (1013.40 M2), SU ESTADO LEGAL:  ESCRITURA, ANTECEDENTE DE MATRICULA 75099602-00000, FECHA DE INCRIPCION EN EL CENTRO NACIONAL DE REGISTROS, SEGUNDA SECCION DE ORIENTE, VEINTUINO DE JULIO DE DOS MIL NUEVE, CODIGO # 911701-2-3-1-2-07 (AREA ZONA DE ESCUELA, ZONA VERDE, CEIBA I)</t>
  </si>
  <si>
    <t>UN INMUEBLE DE NATURALEZA URBANA, SITUADO  EN COLONIA ALTOS DE LA CEIBA I , SAN DIONISIO, CON UNA CAPACIDAD SUPERFICIAL DE DOS MIL TRESCIENTOS SETENTA Y NUEVE PUNTO SESENTA Y SIETE METROS CUADRADOS (2,379.67 M2), SU ESTADO LEGAL:  ESCRITURA, ANTECEDENTE DE MATRICULA 75099605-00000, FECHA DE INCRIPCION EN EL CENTRO NACIONAL DE REGISTROS, SEGUNDA SECCION DE ORIENTE, VEINTUINO DE JULIO DE DOS MIL NUEVE, CODIGO # 911701-2-3-1-2-08 (AREA DE ZONA VERDE Nº UNO PARQUE CEIBA 1)</t>
  </si>
  <si>
    <t>UN INMUEBLE DE NATURALEZA URBANA, SITUADO  EN COLONIA ALTOS DE LA CEIBA I , SAN DIONISIO, CON UNA CAPACIDAD SUPERFICIAL DE CIENTO SESENTA Y SIETE PUNTO SETENTA Y UNO METROS CUADRADOS (167.71 M2), SU ESTADO LEGAL:  ESCRITURA, ANTECEDENTE DE MATRICULA 75099601-00000, FECHA DE INCRIPCION EN EL CENTRO NACIONAL DE REGISTROS, SEGUNDA SECCION DE ORIENTE, VEINTUINO DE JULIO DE DOS MIL NUEVE, CODIGO # 911701-2-3-1-1-09 (AREA DE ZONA VERDE Nº DOS EN CEIBA I)</t>
  </si>
  <si>
    <t>UN INMUEBLE DE NATURALEZA URBANA, SITUADO  EN COLONIA ALTOS DE LA CEIBA III , SAN DIONISIO, CON UNA CAPACIDAD SUPERFICIAL DE SEISCIENTOS CUARENTA PUNTO CUARENTA Y UNO METROS CUADRADOS (640.41M2), SU ESTADO LEGAL:  ESCRITURA, ANTECEDENTE DE MATRICULA 75100767-00000, FECHA DE INCRIPCION EN EL CENTRO NACIONAL DE REGISTROS, SEGUNDA SECCION DE ORIENTE, VEINTIOCHO DE AGOSTO DE DOS MIL NUEVE, CODIGO # 911701-2-3-1-1-10 (AREA DE ZONA VERDE EN CEIBA III)</t>
  </si>
  <si>
    <t>UN INMUEBLE DE NATURALEZA RUSTICA, SITUADO  EN CANTON IGLESIA VIEJA, JURISDICCION DE SAN DIONISIO, USULUTAN, CON UNA CAPACIDAD SUPERFICIAL DE CUATROCIENTOS VEINTITRES PUNTO CINCUENTA METROS CUADRADOS (423.50 M2), SU ESTADO LEGAL:  ESCRITURA, ANTECEDENTE DE MATRICULA 75100250-00000, FECHA DE INCRIPCION EN EL CENTRO NACIONAL DE REGISTROS, SEGUNDA SECCION DE ORIENTE, DOCE DE AGOSTO DE DOS MIL NUEVE, CODIGO # 911701-2-1-2-2-11 (CONSTRUCCION DE POZO PARA AGUA POBLE DE ISLAS)</t>
  </si>
  <si>
    <t>UN INMUEBLE DE NATURALEZA RUSTICA, SITUADO  EN ISLA SAN SEBASTIAN EN LA COSTA DEL MAR PACIFICO, JURISDICCION DE SAN DIONISIO, CON UNA CAPACIDAD SUPERFICIAL DE QUINIENTOS VEITUINO PUNTO CERO METROS CUADRADOS (521.00 M2), SU ESTADO LEGAL:  ESCRITURA PUBLICA, ANTECEDENTE DE MATRICULA 75026441-00000, FECHA DE INCRIPCION EN EL CENTRO NACIONAL DE REGISTROS, SEGUNDA SECCION DE ORIENTE, OCHO DE DICIEMBRE DE DOS MIL CUATRO, CODIGO # 911701-2-1-2-2-12 (RESTAURANTE ECOTURISTICO)</t>
  </si>
  <si>
    <t xml:space="preserve">Benjamin Ramos Martinez </t>
  </si>
  <si>
    <t>sfware</t>
  </si>
  <si>
    <t>dif.  No reg</t>
  </si>
  <si>
    <t>donaciones</t>
  </si>
  <si>
    <t>1</t>
  </si>
  <si>
    <t>DEPRECIACION</t>
  </si>
  <si>
    <t>FR 109</t>
  </si>
  <si>
    <t>2</t>
  </si>
  <si>
    <t>3</t>
  </si>
  <si>
    <t>4</t>
  </si>
  <si>
    <t>5</t>
  </si>
  <si>
    <t xml:space="preserve">ADICIONAR BIENES </t>
  </si>
  <si>
    <t>6</t>
  </si>
  <si>
    <t>7</t>
  </si>
  <si>
    <t>F. PROPIOS</t>
  </si>
  <si>
    <t>8</t>
  </si>
  <si>
    <t>FR 25%</t>
  </si>
  <si>
    <t>9</t>
  </si>
  <si>
    <t>Reg. Gasto ej. Ant</t>
  </si>
  <si>
    <t>Reg. Ing ej. Ant</t>
  </si>
  <si>
    <t>dep inst corr</t>
  </si>
  <si>
    <t>pda inicial</t>
  </si>
  <si>
    <t>dep inst 25%</t>
  </si>
  <si>
    <t>dep inst 75%</t>
  </si>
  <si>
    <t>corregido</t>
  </si>
  <si>
    <t>pda. Inic 75%</t>
  </si>
  <si>
    <t>pda. Inic 25%</t>
  </si>
  <si>
    <t>dep inst f. prop</t>
  </si>
  <si>
    <t>pda. Inic f. prop</t>
  </si>
  <si>
    <t>dep inst donac</t>
  </si>
  <si>
    <t>pda. Inic donac</t>
  </si>
  <si>
    <t>dep inst FR 109</t>
  </si>
  <si>
    <t>pda. Inic FR109</t>
  </si>
  <si>
    <r>
      <t xml:space="preserve">UN INMUEBLE DE NATURALEZA URBANA, SITUADO  EN COLONIA ALTOS DE LA CEIBA II , SAN DIONISIO, CON UNA CAPACIDAD SUPERFICIAL DE DIEZ MIL OCHOCIENTOS NOVENTA Y CINCO PUNTO CERO CERO METROS CUADRADOS (10,895.00 M2), SU ESTADO LEGAL:  SE ENCUENTRA ACTUALMENTE REGISTRADO JUNTO A LA PORCION TOTAL DE LA LOTIFICACION BAJO EL Nº DE MATRICULA </t>
    </r>
    <r>
      <rPr>
        <b/>
        <sz val="9"/>
        <color rgb="FFFF0000"/>
        <rFont val="Arial"/>
        <family val="2"/>
      </rPr>
      <t>75055982</t>
    </r>
    <r>
      <rPr>
        <sz val="9"/>
        <rFont val="Arial"/>
        <family val="2"/>
      </rPr>
      <t>, CODIGO # 911701-2-1-1-2-05 (ZONA VERDE MINI ESTADIO MUNICIPAL)</t>
    </r>
  </si>
  <si>
    <r>
      <t xml:space="preserve">UN INMUEBLE DE NATURALEZA URBANA, SITUADO  EN COLONIA ALTOS DE LA CEIBA II , SAN DIONISIO, CON UNA CAPACIDAD SUPERFICIAL DE UN MIL DOSCIENTOS SETENTA Y UNO PUNTO SESENTA Y SEIS METROS CUADRADOS (1,271.66 M2), SU ESTADO LEGAL:  SE ENCUENTRA ACTUALMENTE REGISTRADO JUNTO A LA PORCION TOTAL DE LA LOTIFICACION BAJO EL Nº DE MATRICULA </t>
    </r>
    <r>
      <rPr>
        <b/>
        <sz val="9"/>
        <color rgb="FFFF0000"/>
        <rFont val="Arial"/>
        <family val="2"/>
      </rPr>
      <t>75055981</t>
    </r>
    <r>
      <rPr>
        <sz val="9"/>
        <rFont val="Arial"/>
        <family val="2"/>
      </rPr>
      <t>, CODIGO # 911701-2-1-1-2-06 (AREA DE ESCUELA O EQUIPAMIENTO SOCIAL CONTIGUO A MINI ESTADIO)</t>
    </r>
  </si>
  <si>
    <t>donacion</t>
  </si>
  <si>
    <t>sumatoria biens</t>
  </si>
  <si>
    <t>total bienes</t>
  </si>
  <si>
    <t>BIENES MUEBLES ADQUIRIDOS EN EL AÑO 2,016</t>
  </si>
  <si>
    <t>CONDENSADOR DE AIRE  MINI SPLIX DE 18,000 BTU, MARCA COMFORSTAR  COLOR MARFIL, ADQUIRIDO EL DIA 15 DE FEBRERO DE 2016 CON EL PROYECTO AMPLIACION DE ARCHIVO GENERAL ALCALDIA MUNICIPAL SAN DIONISIO, UBICADO EN LA UNIDAD DE ARCHIVO GENERAL,  ASIGNADO AL ENCARGADO DE DICHA UNIDAD, CODIGO 911717-1-1-05-01-01, VALORADO EN ..........</t>
  </si>
  <si>
    <t>EVAPORADOR DE AIRE MINI SPLIX DE 18,000 BTU, MARCA COMFORSTAR, COLOR MARFIL,ADQUIRIDO EL DIA 15 DE FEBRERO DE 2016 CON EL PROYECTO AMPLIACION DE ARCHIVO GENERAL ALCALDIA MUNICIPAL SAN DIONISIO, UBICADO EN LA UNIDAD DE ARCHIVO GENERAL,  ASIGNADO AL ENCARGADO DE DICHA UNIDAD, CODIGO 911717-1-1-05-02-01, VALORADO EN ..........</t>
  </si>
  <si>
    <t>CONDENSADOR DE AIRE  MINI SPLIT DE 12,000 BTU, MARCA COMFORTSTAR COLOR BLANCO ADQUIRIDO EL DIA 15 DE FEBRERO DE 2016 CON EL PROYECTO CONSTRUCCION DE ARCHIVO GENERAL DE ALCALDIA MUNICIPAL DE SAN DIONSIO UBICADO EN LA UNIDAD DE ARCHIVO INSTITUCIONAL ASIGNADO AL ENC DE ARCHIVO, CODIGO 911717-1-1-05-01-02, VALORADO EN ..........</t>
  </si>
  <si>
    <t>EVAPORADOR DE AIRE  MINI SPLIT DE 12,000 BTU, MARCA COMFORTSTAR COLOR BLANCO ADQUIRIDO EL DIA 15 DE FEBRERO DE 2016 CON EL PROYECTO CONSTRUCCION DE ARCHIVO GENERAL DE ALCALDIA MUNICIPAL DE SAN DIONSIO UBICADO EN LA UNIDAD DE ARCHIVO INSTITUCIONAL ASIGNADO AL ENC DE ARCHIVO, CODIGO 911717-1-1-05-02-02, VALORADO EN ..........</t>
  </si>
  <si>
    <t xml:space="preserve">SISTEMA MECANIZADO PARA REGISTRO Y CONTROL DE INFORMACION DEL AREA TRIBUTARIA MUNICIPAL, DONADO POR EL PROYECTO FORTALECIMIENTO DE GOBIERNOS LOCALES (PFGL), EL DIA VEINTISIETE DE ABRIL DE DOS MIL DIECISEIS, INSTALADO EN LA PC DE LA ENC DE CUENTAS CORRIENTES Y CATASTRO, ASIGNADO A LA ENCARGADA DE DICHA UNIDAD. CÓDIGO 911708-1-3-02-12-01, VALORADO EN………. </t>
  </si>
  <si>
    <t xml:space="preserve">SOFTWARE PARA REGISTRO DEL ESTADO FAMILIAR (SIM-REF), DONADO POR EL PROYECTO FORTALECIMIENTO DE GOBIERNOS LOCALES (PFGL), EL DIA VEINTISIETE DE ABRIL DE DOS MIL DIECISEIS, INSTALADO EN LA PC DE LA ENC LA JEFE DEL REGISTRO DEL ESTADO FAMILIAR, ASIGNADO A LA JEFE DEL LA MISMA UNIDAD CÓDIGO 911710-1-3-02-12-02, VALORADO EN………. </t>
  </si>
  <si>
    <t>CAMION MARCA ISUZU DIESEL AÑO : 2017 CAPACIDAD: 3 ASIENTOS COLOR: BLANCO MODELO : FRR-2-S-03-FFR 7.5 TON CHASIS LARGO 5.2L T/M DSL GRABADO : JALFRR90NH7000017 MOTOR: 4HK1532354 COMPRADO EL DIA 30 DE SEPTIEMBRE DEL AÑO 2016 ASIGNADO AL CONCEJO MUNICIPAL  CODIGO 911701-1-3-09-01-03 CON FONDOS DONADOS POR PFGL $ 24,293.56 CONTRAPARTIDA FONDOS 75% INVERSION $ 27,797.98 VALORADO EN UN TOTAL DE.........................</t>
  </si>
  <si>
    <t>TOTAL BIENES DESCARGADOS AL 31 DIC/16</t>
  </si>
  <si>
    <t>TOTAL DE BIENES CON DESC. APLICADOS 31 DIC/16</t>
  </si>
  <si>
    <t>CONSTRUCION DE ARCHIVO INSTITUCIONAL DE LA ALCALDIA MUNICIPASL DE SAN DIONISIO  SEGÚN PROY CONSTRUCION DE ARCHIVO...., SITUADO  EN BARRIO EL CENTRO SAN DIONISIO, CON FECHA DE FINALIZACION DE LA CONSTRUCCION 26 DE FEBRERO DE DOS MIL DIECISEIS # 911701-2-1-1-2-03</t>
  </si>
  <si>
    <t>PFGL FR 109</t>
  </si>
  <si>
    <t>DEPRECIACION AL 31 DICIEMBRE 2016 POR FF Y FR</t>
  </si>
  <si>
    <t>BIENES MUEBLES ADQUIRIDOS EN PROYECTOS 2,016</t>
  </si>
  <si>
    <t>EQUIPO TERMONEBULIZADOR SUPER-HAWK, SERIE No. 13191 PARA FUMIGACIÓN, COMPRADO CON FONDOS DEL PROYECTO PREVENCION DE ENFERMEDADES TRANSMITIDAS POR EL ZANCUDO EL DÍA 27 DE SEPTIEMBRE DE 2016, UBICADO EN BODEGA DE ESTA OFICINA, ASIGNADA AL SÍNDICO MUNICIPAL. CÓDIGO 911704-1-1-10-05-02, VALORADA EN.</t>
  </si>
  <si>
    <t xml:space="preserve">RELOJ MARCADOR DE HUELLA DIGITAL, CON SISTEMA DE SEGURIDAD CONTROL DE ACCESO , MARCA ACCESS PRO, COMPRADA EL  17 DE AGOSTO DE 2,016 UBICADO CONTIGUO A LA AMPLIACION DE LA ALCALDIA MUNICIPAL   ASIGNADO A ENC. DE CONTABILIDAD, . CÓDIGO 911706-1-1-05-05-01, VALORADO EN…………... </t>
  </si>
  <si>
    <t>TOTAL DE BIENES NO INCORPORADOS AL SAFIM</t>
  </si>
  <si>
    <t xml:space="preserve">MESA DE REUNIONES TIPO U DE MADERA, EN PROY MODIFICACION DE INFRAESTRUCTURA DE ALCALDIA MUNICIPAL SD, COMPRADA EL 08 DE ABRIL 2,016,Y UBICADA EN LA SALA DE REUNIONES, ASIGNADA AL CONCEJO MPAL, CÓDIGO 911701-1-1-01-14-03, VALORADA EN…... </t>
  </si>
  <si>
    <t>ADQUISICION DE UN SERVIDOR CENTARAL PARA ELAREA TRIBUTARIA Y FINANCIERA , DONADO POR EL PFGL, EL 08 DE JULIO DE 2016, UBICADO EN LA UNIDAD DE CONTABILIDAD ASIGNADO A ENCARGADO DE CONTABILIDAD CODIGO 911706-1-3-02-15-01 VALORADO EN.........</t>
  </si>
  <si>
    <t xml:space="preserve">dep. </t>
  </si>
  <si>
    <t>BIENES NO REG SAFIM</t>
  </si>
  <si>
    <t>BIENES MUEBLES ADQUIRIDOS EN donacion 2,016</t>
  </si>
  <si>
    <r>
      <t>COMPUTADORA MARCA HP, CLIENTE LIVIANO,</t>
    </r>
    <r>
      <rPr>
        <sz val="10"/>
        <color rgb="FFC00000"/>
        <rFont val="Arial"/>
        <family val="2"/>
      </rPr>
      <t xml:space="preserve"> </t>
    </r>
    <r>
      <rPr>
        <sz val="10"/>
        <rFont val="Arial"/>
        <family val="2"/>
      </rPr>
      <t>DONADA POR PROYECTO FORTALECIMIENTO  DE GOBIERNOS LOCALES (PFGL) A ESTA MUNICIPALIDAD CON FECHA DE RECEPCION 30 DE ABRIL DE 2014, Y EL ACTA DE DONACION CON FECHA QUINCE DE ABRIL DE 2016, UBICADA EN EL PASILLO DE ENTRADA DE LA ALCALDÍA, ASIGNADA AL ENCARGADO DE LA UNIDAD DE ACCESO A LA INFORMACION, CODIGO 911715-1-3-02-01-02  VALORADA EN...........</t>
    </r>
  </si>
  <si>
    <t>MONITOR COLOR NEGRO, MARCA HP, SERIE CNC4020MYB, DONADA POR PROYECTO FORTALECIMIENTO  DE GOBIERNOS LOCALES (PFGL) A ESTA MUNICIPALIDAD CON FECHA DE RECEPCION 30 DE ABRIL DE 2014, Y EL ACTA DE DONACION CON FECHA QUINCE DE ABRIL DE 2016, UBICADA EN EL PASILLO DE ENTRADA DE LA ALCALDÍA, ASIGNADA AL ENCARGADO DE LA UNIDAD DE ACCESO A LA INFORMACION, CODIGO 911715-1-3-02-02-02 VALORADO EN.............</t>
  </si>
  <si>
    <t>TECLADO HP</t>
  </si>
  <si>
    <t>DESCARGOS DE BIENES MUEBLES AL 31 DE DICIEMBRE DE 2,016</t>
  </si>
  <si>
    <t>ESCRITORIO EN CHAPA DE MADERA LINEA 2000, 1.83MX 0.75 CON CUERPO DE GAVETAS CON AUXILIAR DE 1.10X0.48MTS CON UN CUERPO DE PEDESTAL DE F/F  EN REGULAR ESTADO DE FUNCIONAMIENTO, COMPRADA EL 07-SEPT. DE 2,005 UBICADA EN El DESPACHO DEL SR. ALCALDE, ASIGNADO AL SR. ALCALDE MPAL. CÓDIGO 911703-1-1-01-09-01, DESCARGADO POR DONACION,</t>
  </si>
  <si>
    <t>MAQUINA COPIADORA MARCA AFICIO 1500, SERIE N° L6786100855, COLOR BLANCO, COMPRADA EL VEINTINUEVE DE AGOSTO DE DOS MIL OCHO, UBICADA EN EL PASILLLO DE ESTA ALCALDÍA MUNICIPAL, ASIGNADA AL CONCEJO MUNICIPAL. CÓDIGO 911701-1-1-03-01-01, DESCARGADA POR ENCONTRARSE EN ESTADO INSERVIBLE</t>
  </si>
  <si>
    <t>75% y 109</t>
  </si>
  <si>
    <t>MOTOGUADAÑA MARCA STIHL FS-280, 2.6 HP SERIE 366419687, COMPRADA EL DIECINUEVE DE MAYO DE DOS MIL DIECISEIS, CON FONDOS DEL PROYECTO FOMENTO AL DEPORTE, UBICADA EN BODEGA DE ESTA MUNICIPALIDAD, ASIGNADA AL ENC. DE MANTENIMIENTO, CÓDIGO 911714-1-1-10-03-02,.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</si>
  <si>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911717-1-1-01-08-01,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</si>
  <si>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911717-1-1-01-08-02,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</si>
  <si>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911717-1-1-01-08-03,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</si>
  <si>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911717-1-1-01-08-04,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</si>
  <si>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911717-1-1-01-08-05,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</si>
  <si>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911717-1-1-01-08-07,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</si>
  <si>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911717-1-1-01-08-08,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</si>
  <si>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911717-1-1-01-08-09,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</si>
  <si>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911717-1-1-01-08-10,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</si>
  <si>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911717-1-1-01-08-11,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</si>
  <si>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911717-1-1-01-08-12,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</si>
  <si>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911717-1-1-01-08-13,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</si>
  <si>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911717-1-1-01-08-14,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</si>
  <si>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911717-1-1-01-08-15, VALORADO EN</t>
  </si>
  <si>
    <t>EXTINTOR MARCA COMBAT FIRE, 10 LBS.QUIMICO ABC, COLOR ROJO, ADQUIRIDO EL DIA 15 DE FEBRERO DE 2016 CON EL PROYECTO CONSTRUCCION DE ARCHIVO GENERAL ALCALDIA MUNICIPAL SAN DIONISIO, UBICADO EN LA UNIDAD DE ARCHIVO GENERAL,  ASIGNADO AL ENCARGADO DE DICHA UNIDAD,  CODIGO 911717-1-1-16-01-01 VALORADO EN ……………………………</t>
  </si>
  <si>
    <t>EXTINTOR MARCA COMBAT FIRE, 10 LBS.QUIMICO ABC, COLOR ROJO, ADQUIRIDO EL DIA 15 DE FEBRERO DE 2016 CON EL PROYECTO CONSTRUCCION DE ARCHIVO GENERAL ALCALDIA MUNICIPAL SAN DIONISIO, UBICADO EN LA UNIDAD DE ARCHIVO GENERAL,  ASIGNADO AL ENCARGADO DE DICHA UNIDAD,  CODIGO 911717-1-1-16-01-02 VALORADO EN ……………………………</t>
  </si>
  <si>
    <t>SILLA TIPO SECRETARIAL GIRATORIA CON RESPALDO DE MAYA Y PEDESTAL DE ACERO, COLOR NEGRO, ADQUIRIDA EL DIA 15 DE FEBRERO DE 2016 CON EL PROYECTO CONSTRUCCION DE ARCHIVO GENERAL ALCALDIA MUNICIPAL SAN DIONISIO, UBICADO EN LA UNIDAD DE ARCHIVO GENERAL,  ASIGNADO AL ENCARGADO DE DICHA UNIDAD, CODIGO  911717-1-1-01-17-01, VALORADO EN …</t>
  </si>
  <si>
    <t>SILLA TIPO SECRETARIAL GIRATORIA CON RESPALDO DE MAYA Y PEDESTAL DE ACERO, COLOR NEGRO, ADQUIRIDA EL DIA 15 DE FEBRERO DE 2016 CON EL PROYECTO CONSTRUCCION DE ARCHIVO GENERAL ALCALDIA MUNICIPAL SAN DIONISIO, UBICADO EN LA UNIDAD DE ARCHIVO GENERAL,  ASIGNADO AL ENCARGADO DE DICHA UNIDAD, CODIGO  911717-1-1-01-17-02, VALORADO EN …</t>
  </si>
  <si>
    <t>SILLA TIPO SECRETARIAL GIRATORIA CON RESPALDO DE MAYA Y PEDESTAL DE ACERO, COLOR NEGRO, ADQUIRIDA EL DIA 15 DE FEBRERO DE 2016 CON EL PROYECTO CONSTRUCCION DE ARCHIVO GENERAL ALCALDIA MUNICIPAL SAN DIONISIO, UBICADO EN LA UNIDAD DE ARCHIVO GENERAL,  ASIGNADO AL ENCARGADO DE DICHA UNIDAD, CODIGO  911717-1-1-01-17-03, VALORADO EN …</t>
  </si>
  <si>
    <t>ESCRITORIO EJECUTIVO TIPO L, MADERA Y LAMINA, COLOR CAFÉ Y NEGRO, DE 1.75 X 0.65, ADQUIRIDO EL DIA 15 DE FEBRERO DE 2016 CON EL PROYECTO CONSTRUCCION DE ARCHIVO GENERAL ALCALDIA MUNICIPAL SAN DIONISIO, UBICADO EN LA UNIDAD DE ARCHIVO GENERAL,  ASIGNADO AL ENCARGADO DE DICHA UNIDAD, CODIGO 911717-1-1-01-09-01, VALORADO EN .........................................</t>
  </si>
  <si>
    <r>
      <t>MAQUINA CORTA GRAMA MARCA POULAN, COLOR NARANJA</t>
    </r>
    <r>
      <rPr>
        <sz val="9"/>
        <color rgb="FFC00000"/>
        <rFont val="Arial"/>
        <family val="2"/>
      </rPr>
      <t xml:space="preserve">; </t>
    </r>
    <r>
      <rPr>
        <sz val="9"/>
        <rFont val="Arial"/>
        <family val="2"/>
      </rPr>
      <t>DE 6HP, COMPRADA EL VEINTIDOS DE ABRIL DE 2016, EN PROY FOMENTO AL DEPORTE, UBICADA EN BODEGA DE ESTA ALCALDIA MUNICIPAL, ASIGNADA AL ENC. DE MANTENIMIENTO, CÓDIGO 911714-1-1-10-02-05 VALORADA EN</t>
    </r>
  </si>
  <si>
    <t>SILLA SECRETARIAL CON MALLA Y CON BRAZOZ, BASE DE HIERRO CON CINCO RODOS INCLINACION DE RESPALDOS, COLOR NEGRO COMPRADAS EL 29 DE AGOSTO DEL 2016, UBICADA EN LA SALA DE REUNIONES, ASIGNADA AL CONCEJO MUNICIPAL, CODIGO 911701-1-1-01-17-01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</si>
  <si>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911701-1-1-01-17-02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</si>
  <si>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911701-1-1-01-17-03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</si>
  <si>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911701-1-1-01-17-04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</si>
  <si>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911701-1-1-01-17-05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</si>
  <si>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911701-1-1-01-17-06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</si>
  <si>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911701-1-1-01-17-07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</si>
  <si>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911701-1-1-01-17-08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</si>
  <si>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911701-1-1-01-17-09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</si>
  <si>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911701-1-1-01-17-10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</si>
  <si>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911701-1-1-01-17-11 (PROY MODIFICACION DE INFRAEST ALCALDIA MPAL.)  VALORADA EN.........................</t>
  </si>
  <si>
    <t>AUMENTO AL VALOR DE EDIFICIO DE LA ALCALDIA MUNICIPAL POR MEJORAS REALIZAS EN PROYECTO MEJORANIENTO DE INFRAESTRUCTURA DE ALCALDIA MUNICIPAL, SITUADO  EN BARRIO EL CENTRO SAN DIONISIO,  FECHA DE MEJORAS REALIZADAS TREINTA Y UNO DE DICEIMBRE DE 2017, CODIGO # 911701-2-1-1-2-01</t>
  </si>
  <si>
    <t>SAFIM</t>
  </si>
  <si>
    <t>total Safim</t>
  </si>
  <si>
    <t>EQUIPO TERMONEBULIZADOR SUPER-HAWK, SERIE No. 13191 PARA FUMIGACIÓN, COMPRADO EL DÍA 27 DE SEPTIEMBRE DE 2016, UBICADO EN BODEGA DE ESTA OFICINA, ASIGNADA AL SÍNDICO MUNICIPAL. CÓDIGO 911704-1-1-10-05-02, VALORADA EN.</t>
  </si>
  <si>
    <t>COMPUTADORA MARCA ACER, COLOR NEGRO, PANTALLA LED DE 21.5´´, PROCESADOR INTER CORE I3,  COMPRADA EL 04 DE MAYO DE D 2017,  UBICADA EN LA UNIDAD DE PROMOCION SOCIAL ASIGNADA AL ENCARGADO DE LA UNIDAD, CODIGO 911716-1-1-02-01-01  VALORADA EN...........</t>
  </si>
  <si>
    <t>BIENES MUEBLES ADQUIRIDOS EN EL AÑO 2,017</t>
  </si>
  <si>
    <t>TOTAL BIENES ADQUIRIDOS  2017</t>
  </si>
  <si>
    <t>TOTAL BIENES ADQUIRIDOS HASTA 2017</t>
  </si>
  <si>
    <t>UN PROYECTOR MARCA EPSON, COLOR BLANCO, COMPRADO EL 10 DE AGOSTO DE 2017,   UBICADO EN LA UNIDAD DE SECRETARÍA ASIGNADO AL SECRETARIO MUNICIPAL, CODIGO 911705-1-1-03-03-02  VALORADA EN...........</t>
  </si>
  <si>
    <t>UN DESHUMIFICADOR DE 70 PINTAS MONOFASICO 220V COLOR BLANCO/NEGRO, MARCA EXCEEL, COMPRADO EL 11 DE OCTUBRE DE 2017,   UBICADO EN LA UNIDAD DE ARCIVO INSTITUCIONAL ASIGNADO AL ENCARGADO DE DICHA UNIDAD, CODIGO 911717-1-1-16-02-01  VALORADA EN...........</t>
  </si>
  <si>
    <t>UN TRACTOR JARDINERO MARCA JHON DEER  DE 70 PINTAS MONOFASICO 220V COLOR BLANCO/NEGRO, MARCA EXCEEL, COMPRADO EL 11 DE OCTUBRE DE 2017,   UBICADO EN LA UNIDAD DE ARCIVO INSTITUCIONAL ASIGNADO AL ENCARGADO DE DICHA UNIDAD, CODIGO 911717-1-1-16-02-01  VALORADA EN...........</t>
  </si>
  <si>
    <t>UN INMUEBLE DE NATURALEZA RUSTICA, SITUADO CONTIGUO AL CEMENTERIO MUNICIPAL , JURISDICCION DE SAN DIONISIO, CON UNA CAPACIDAD SUPERFICIAL DE DOS MANZANAS DE TERRENO, SU ESTADO LEGAL EN TRAMITE DE REGISTRO:FECHA DE ADQUISICION 16 DE OCTUBRE DE 2017, CODIGO  911701-2-1-1-1-13</t>
  </si>
  <si>
    <t>software</t>
  </si>
  <si>
    <t>pendiente de ingresar a safim</t>
  </si>
  <si>
    <t>LEVANTADO AL 31 DE DICIEMBRE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</si>
</sst>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_-&quot;$&quot;* #,##0.00_-;\-&quot;$&quot;* #,##0.00_-;_-&quot;$&quot;* &quot;-&quot;??_-;_-@_-"/>
    <numFmt numFmtId="165" formatCode="_([$$-440A]* #,##0.00_);_([$$-440A]* \(#,##0.00\);_([$$-440A]* &quot;-&quot;??_);_(@_)"/>
    <numFmt numFmtId="166" formatCode="_-[$$-440A]* #,##0.00_ ;_-[$$-440A]* \-#,##0.00\ ;_-[$$-440A]* &quot;-&quot;??_ ;_-@_ "/>
    <numFmt numFmtId="167" formatCode="_-[$$-440A]* #,##0.00_-;\-[$$-440A]* #,##0.00_-;_-[$$-440A]* &quot;-&quot;??_-;_-@_-"/>
  </numFmts>
  <fonts count="33" x14ac:knownFonts="1">
    <font>
      <sz val="10"/>
      <name val="Arial"/>
    </font>
    <font>
      <sz val="8"/>
      <name val="Arial"/>
      <family val="2"/>
    </font>
    <font>
      <b/>
      <sz val="10"/>
      <name val="Arial"/>
      <family val="2"/>
    </font>
    <font>
      <b/>
      <u/>
      <sz val="10"/>
      <name val="Arial"/>
      <family val="2"/>
    </font>
    <font>
      <sz val="12"/>
      <name val="Arial"/>
      <family val="2"/>
    </font>
    <font>
      <sz val="10"/>
      <name val="Arial"/>
      <family val="2"/>
    </font>
    <font>
      <b/>
      <u/>
      <sz val="11"/>
      <name val="Arial"/>
      <family val="2"/>
    </font>
    <font>
      <b/>
      <sz val="9"/>
      <name val="Arial"/>
      <family val="2"/>
    </font>
    <font>
      <sz val="9"/>
      <name val="Arial"/>
      <family val="2"/>
    </font>
    <font>
      <b/>
      <u/>
      <sz val="9"/>
      <name val="Arial"/>
      <family val="2"/>
    </font>
    <font>
      <b/>
      <sz val="11"/>
      <name val="Arial"/>
      <family val="2"/>
    </font>
    <font>
      <sz val="11"/>
      <name val="Arial"/>
      <family val="2"/>
    </font>
    <font>
      <sz val="10"/>
      <name val="Arial"/>
      <family val="2"/>
    </font>
    <font>
      <b/>
      <sz val="9"/>
      <color rgb="FFFF0000"/>
      <name val="Arial"/>
      <family val="2"/>
    </font>
    <font>
      <sz val="10"/>
      <color rgb="FFFF0000"/>
      <name val="Arial"/>
      <family val="2"/>
    </font>
    <font>
      <sz val="7"/>
      <name val="Arial"/>
      <family val="2"/>
    </font>
    <font>
      <sz val="9"/>
      <color rgb="FFFF0000"/>
      <name val="Arial"/>
      <family val="2"/>
    </font>
    <font>
      <sz val="8"/>
      <color indexed="81"/>
      <name val="Tahoma"/>
      <family val="2"/>
    </font>
    <font>
      <b/>
      <sz val="8"/>
      <color indexed="81"/>
      <name val="Tahoma"/>
      <family val="2"/>
    </font>
    <font>
      <sz val="9"/>
      <color theme="3"/>
      <name val="Arial"/>
      <family val="2"/>
    </font>
    <font>
      <sz val="10"/>
      <color theme="3"/>
      <name val="Arial"/>
      <family val="2"/>
    </font>
    <font>
      <sz val="9"/>
      <color theme="1"/>
      <name val="Arial"/>
      <family val="2"/>
    </font>
    <font>
      <b/>
      <sz val="9"/>
      <color theme="3"/>
      <name val="Arial"/>
      <family val="2"/>
    </font>
    <font>
      <b/>
      <i/>
      <sz val="10"/>
      <name val="Arial"/>
      <family val="2"/>
    </font>
    <font>
      <sz val="8"/>
      <color theme="3"/>
      <name val="Arial"/>
      <family val="2"/>
    </font>
    <font>
      <sz val="8"/>
      <color rgb="FFFF0000"/>
      <name val="Arial"/>
      <family val="2"/>
    </font>
    <font>
      <sz val="16"/>
      <name val="Arial"/>
      <family val="2"/>
    </font>
    <font>
      <u/>
      <sz val="10"/>
      <name val="Arial"/>
      <family val="2"/>
    </font>
    <font>
      <b/>
      <sz val="8"/>
      <name val="Arial"/>
      <family val="2"/>
    </font>
    <font>
      <sz val="9"/>
      <color indexed="81"/>
      <name val="Tahoma"/>
      <family val="2"/>
    </font>
    <font>
      <b/>
      <sz val="9"/>
      <color indexed="81"/>
      <name val="Tahoma"/>
      <family val="2"/>
    </font>
    <font>
      <sz val="10"/>
      <color rgb="FFC00000"/>
      <name val="Arial"/>
      <family val="2"/>
    </font>
    <font>
      <sz val="9"/>
      <color rgb="FFC00000"/>
      <name val="Arial"/>
      <family val="2"/>
    </font>
  </fonts>
  <fills count="14">
    <fill>
      <patternFill patternType="none"/>
    </fill>
    <fill>
      <patternFill patternType="gray125"/>
    </fill>
    <fill>
      <patternFill patternType="solid">
        <fgColor indexed="40"/>
        <bgColor indexed="64"/>
      </patternFill>
    </fill>
    <fill>
      <patternFill patternType="solid">
        <fgColor theme="0"/>
        <bgColor indexed="64"/>
      </patternFill>
    </fill>
    <fill>
      <patternFill patternType="solid">
        <fgColor theme="2" tint="-9.9978637043366805E-2"/>
        <bgColor indexed="64"/>
      </patternFill>
    </fill>
    <fill>
      <patternFill patternType="solid">
        <fgColor rgb="FFDDD9C3"/>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rgb="FFFFFF00"/>
        <bgColor indexed="64"/>
      </patternFill>
    </fill>
    <fill>
      <patternFill patternType="solid">
        <fgColor theme="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3"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s>
  <cellStyleXfs count="2">
    <xf numFmtId="0" fontId="0" fillId="0" borderId="0"/>
    <xf numFmtId="164" fontId="12" fillId="0" borderId="0" applyFont="0" applyFill="0" applyBorder="0" applyAlignment="0" applyProtection="0"/>
  </cellStyleXfs>
  <cellXfs count="369">
    <xf numFmtId="0" fontId="0" fillId="0" borderId="0" xfId="0"/>
    <xf numFmtId="0" fontId="8" fillId="0" borderId="3" xfId="0" applyFont="1" applyBorder="1" applyAlignment="1">
      <alignment horizontal="center" vertical="center" wrapText="1"/>
    </xf>
    <xf numFmtId="165" fontId="8" fillId="0" borderId="1" xfId="0" applyNumberFormat="1" applyFont="1" applyBorder="1"/>
    <xf numFmtId="0" fontId="5" fillId="0" borderId="0" xfId="0" applyFont="1"/>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xf>
    <xf numFmtId="0" fontId="8" fillId="0" borderId="0" xfId="0" applyFont="1" applyBorder="1" applyAlignment="1">
      <alignment horizontal="center" vertical="center" wrapText="1"/>
    </xf>
    <xf numFmtId="0" fontId="0" fillId="0" borderId="0" xfId="0" applyFill="1"/>
    <xf numFmtId="0" fontId="8" fillId="0" borderId="5" xfId="0" applyFont="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165" fontId="8" fillId="0" borderId="1" xfId="0" applyNumberFormat="1" applyFont="1" applyBorder="1" applyAlignment="1">
      <alignment vertical="center"/>
    </xf>
    <xf numFmtId="165" fontId="8" fillId="0" borderId="1" xfId="0" applyNumberFormat="1" applyFont="1" applyFill="1" applyBorder="1" applyAlignment="1">
      <alignment vertical="center"/>
    </xf>
    <xf numFmtId="165" fontId="7" fillId="0" borderId="1" xfId="0" applyNumberFormat="1" applyFont="1" applyBorder="1" applyAlignment="1">
      <alignment vertical="center"/>
    </xf>
    <xf numFmtId="0" fontId="8" fillId="0" borderId="3" xfId="0" applyFont="1" applyFill="1" applyBorder="1" applyAlignment="1">
      <alignment horizontal="center" vertical="center" wrapText="1"/>
    </xf>
    <xf numFmtId="0" fontId="7" fillId="0" borderId="1" xfId="0" applyFont="1" applyFill="1" applyBorder="1" applyAlignment="1">
      <alignment wrapText="1"/>
    </xf>
    <xf numFmtId="0" fontId="0" fillId="0" borderId="0" xfId="0" applyBorder="1"/>
    <xf numFmtId="0" fontId="10" fillId="0" borderId="1" xfId="0" applyFont="1" applyFill="1" applyBorder="1" applyAlignment="1">
      <alignment horizontal="left" vertical="center"/>
    </xf>
    <xf numFmtId="0" fontId="3" fillId="0" borderId="1" xfId="0" applyFont="1" applyFill="1" applyBorder="1" applyAlignment="1">
      <alignment horizontal="left" vertical="center"/>
    </xf>
    <xf numFmtId="0" fontId="6" fillId="0" borderId="0" xfId="0" applyFont="1" applyFill="1" applyBorder="1" applyAlignment="1">
      <alignment horizontal="left" vertical="center"/>
    </xf>
    <xf numFmtId="0" fontId="2" fillId="0" borderId="1" xfId="0" applyFont="1" applyFill="1" applyBorder="1" applyAlignment="1">
      <alignment horizontal="left" vertical="center"/>
    </xf>
    <xf numFmtId="0" fontId="7" fillId="0" borderId="1" xfId="0" applyFont="1" applyFill="1" applyBorder="1" applyAlignment="1">
      <alignment horizontal="left" vertical="center"/>
    </xf>
    <xf numFmtId="0" fontId="0" fillId="0" borderId="0" xfId="0" applyFill="1" applyBorder="1" applyAlignment="1">
      <alignment horizontal="left" vertical="center" wrapText="1"/>
    </xf>
    <xf numFmtId="0" fontId="3" fillId="0" borderId="0" xfId="0" applyFont="1" applyFill="1" applyBorder="1" applyAlignment="1">
      <alignment horizontal="left" vertical="center"/>
    </xf>
    <xf numFmtId="0" fontId="7" fillId="0" borderId="1"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Border="1"/>
    <xf numFmtId="0" fontId="0" fillId="0" borderId="0" xfId="0" applyAlignment="1">
      <alignment horizontal="center" vertical="center"/>
    </xf>
    <xf numFmtId="0" fontId="7" fillId="0" borderId="1" xfId="0" applyFont="1" applyFill="1" applyBorder="1" applyAlignment="1">
      <alignment vertical="center" wrapText="1"/>
    </xf>
    <xf numFmtId="0" fontId="10" fillId="0" borderId="1" xfId="0" applyFont="1" applyFill="1" applyBorder="1" applyAlignment="1">
      <alignment horizontal="center" vertical="center"/>
    </xf>
    <xf numFmtId="0" fontId="7" fillId="0" borderId="1" xfId="0" applyFont="1" applyFill="1" applyBorder="1" applyAlignment="1">
      <alignment horizontal="center" vertical="center"/>
    </xf>
    <xf numFmtId="165" fontId="7" fillId="0" borderId="1" xfId="0" applyNumberFormat="1" applyFont="1" applyFill="1" applyBorder="1" applyAlignment="1">
      <alignment vertical="center"/>
    </xf>
    <xf numFmtId="0" fontId="8" fillId="0" borderId="0" xfId="0" applyFont="1" applyFill="1" applyBorder="1" applyAlignment="1">
      <alignment horizontal="center" vertical="center" wrapText="1"/>
    </xf>
    <xf numFmtId="0" fontId="7" fillId="0" borderId="1" xfId="0" applyFont="1" applyBorder="1" applyAlignment="1">
      <alignment horizontal="center" vertical="center" wrapText="1"/>
    </xf>
    <xf numFmtId="0" fontId="2" fillId="0" borderId="0" xfId="0" applyFont="1" applyFill="1" applyBorder="1" applyAlignment="1">
      <alignment horizontal="center" vertical="center" wrapText="1"/>
    </xf>
    <xf numFmtId="165" fontId="8" fillId="0" borderId="1"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165" fontId="8" fillId="0" borderId="0" xfId="0" applyNumberFormat="1" applyFont="1" applyFill="1" applyBorder="1" applyAlignment="1">
      <alignment vertical="center"/>
    </xf>
    <xf numFmtId="0" fontId="7" fillId="0" borderId="0" xfId="0" applyFont="1" applyFill="1" applyBorder="1" applyAlignment="1">
      <alignment horizontal="left" vertical="center" wrapText="1"/>
    </xf>
    <xf numFmtId="0" fontId="9"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xf numFmtId="0" fontId="2"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0" borderId="0" xfId="0" applyFill="1" applyAlignment="1">
      <alignment horizontal="left" vertical="center" wrapText="1"/>
    </xf>
    <xf numFmtId="0" fontId="8" fillId="0" borderId="0" xfId="0" applyFont="1" applyFill="1" applyBorder="1" applyAlignment="1">
      <alignment horizontal="left" vertical="center" wrapText="1"/>
    </xf>
    <xf numFmtId="0" fontId="0" fillId="0" borderId="0" xfId="0" applyFill="1" applyAlignment="1">
      <alignment horizontal="left" vertical="center"/>
    </xf>
    <xf numFmtId="165" fontId="2" fillId="0" borderId="1" xfId="0" applyNumberFormat="1" applyFont="1" applyFill="1" applyBorder="1" applyAlignment="1">
      <alignment horizontal="center"/>
    </xf>
    <xf numFmtId="0" fontId="7" fillId="0" borderId="1" xfId="0" applyFont="1" applyFill="1" applyBorder="1" applyAlignment="1">
      <alignment horizontal="center" vertical="center" wrapText="1"/>
    </xf>
    <xf numFmtId="165" fontId="8" fillId="0" borderId="1" xfId="0" applyNumberFormat="1" applyFont="1" applyBorder="1" applyAlignment="1"/>
    <xf numFmtId="165" fontId="8" fillId="0" borderId="6" xfId="0" applyNumberFormat="1" applyFont="1" applyBorder="1" applyAlignment="1"/>
    <xf numFmtId="165" fontId="2" fillId="0" borderId="1" xfId="0" applyNumberFormat="1" applyFont="1" applyBorder="1"/>
    <xf numFmtId="0" fontId="8" fillId="3" borderId="1" xfId="0" applyFont="1" applyFill="1" applyBorder="1" applyAlignment="1">
      <alignment horizontal="left" vertical="center" wrapText="1"/>
    </xf>
    <xf numFmtId="165" fontId="7" fillId="0" borderId="6" xfId="0" applyNumberFormat="1" applyFont="1" applyBorder="1" applyAlignment="1">
      <alignment vertical="center"/>
    </xf>
    <xf numFmtId="0" fontId="8" fillId="0" borderId="1" xfId="0" applyFont="1" applyBorder="1" applyAlignment="1">
      <alignment horizontal="center" vertical="center"/>
    </xf>
    <xf numFmtId="0" fontId="7" fillId="0" borderId="0" xfId="0" applyFont="1" applyFill="1" applyBorder="1" applyAlignment="1">
      <alignment wrapText="1"/>
    </xf>
    <xf numFmtId="0" fontId="5" fillId="0" borderId="0"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165" fontId="7" fillId="0" borderId="1" xfId="0" applyNumberFormat="1" applyFont="1" applyFill="1" applyBorder="1" applyAlignment="1">
      <alignment horizontal="center"/>
    </xf>
    <xf numFmtId="0" fontId="7" fillId="0" borderId="0" xfId="0" applyFont="1" applyFill="1" applyBorder="1" applyAlignment="1">
      <alignment vertical="center" wrapText="1"/>
    </xf>
    <xf numFmtId="0" fontId="5" fillId="0" borderId="1" xfId="0" applyNumberFormat="1" applyFont="1" applyFill="1" applyBorder="1" applyAlignment="1">
      <alignment horizontal="left" vertical="center" wrapText="1"/>
    </xf>
    <xf numFmtId="0" fontId="5" fillId="0" borderId="3" xfId="0" applyFont="1" applyFill="1" applyBorder="1" applyAlignment="1">
      <alignment horizontal="center" vertical="center"/>
    </xf>
    <xf numFmtId="165" fontId="5" fillId="0" borderId="1" xfId="0" applyNumberFormat="1" applyFont="1" applyFill="1" applyBorder="1" applyAlignment="1">
      <alignment vertical="center" wrapText="1"/>
    </xf>
    <xf numFmtId="0" fontId="8" fillId="0" borderId="7" xfId="0" applyFont="1" applyFill="1" applyBorder="1" applyAlignment="1">
      <alignment horizontal="center" vertical="center" wrapText="1"/>
    </xf>
    <xf numFmtId="0" fontId="8" fillId="0" borderId="0" xfId="0" applyFont="1" applyAlignment="1">
      <alignment horizontal="center"/>
    </xf>
    <xf numFmtId="0" fontId="10" fillId="0" borderId="1" xfId="0" applyFont="1" applyFill="1" applyBorder="1" applyAlignment="1">
      <alignment horizontal="center"/>
    </xf>
    <xf numFmtId="165" fontId="8" fillId="0" borderId="1" xfId="0" applyNumberFormat="1" applyFont="1" applyFill="1" applyBorder="1" applyAlignment="1"/>
    <xf numFmtId="0" fontId="0" fillId="0" borderId="0" xfId="0" applyAlignment="1"/>
    <xf numFmtId="165" fontId="7" fillId="0" borderId="1" xfId="0" applyNumberFormat="1" applyFont="1" applyBorder="1" applyAlignment="1"/>
    <xf numFmtId="165" fontId="7" fillId="0" borderId="0" xfId="0" applyNumberFormat="1" applyFont="1" applyBorder="1" applyAlignment="1"/>
    <xf numFmtId="165" fontId="8" fillId="0" borderId="0" xfId="0" applyNumberFormat="1" applyFont="1" applyBorder="1" applyAlignment="1"/>
    <xf numFmtId="0" fontId="0" fillId="0" borderId="1" xfId="0" applyBorder="1" applyAlignment="1"/>
    <xf numFmtId="166" fontId="7" fillId="0" borderId="1" xfId="0" applyNumberFormat="1" applyFont="1" applyFill="1" applyBorder="1" applyAlignment="1"/>
    <xf numFmtId="166" fontId="7" fillId="0" borderId="0" xfId="0" applyNumberFormat="1" applyFont="1" applyFill="1" applyBorder="1" applyAlignment="1"/>
    <xf numFmtId="166" fontId="8" fillId="0" borderId="0" xfId="0" applyNumberFormat="1" applyFont="1" applyFill="1" applyBorder="1" applyAlignment="1"/>
    <xf numFmtId="166" fontId="5" fillId="0" borderId="0" xfId="0" applyNumberFormat="1" applyFont="1" applyFill="1" applyBorder="1" applyAlignment="1"/>
    <xf numFmtId="166" fontId="2" fillId="0" borderId="0" xfId="0" applyNumberFormat="1" applyFont="1" applyFill="1" applyBorder="1" applyAlignment="1"/>
    <xf numFmtId="165" fontId="2" fillId="0" borderId="0" xfId="0" applyNumberFormat="1" applyFont="1" applyBorder="1" applyAlignment="1"/>
    <xf numFmtId="165" fontId="0" fillId="0" borderId="0" xfId="0" applyNumberFormat="1" applyBorder="1" applyAlignment="1"/>
    <xf numFmtId="0" fontId="7" fillId="0" borderId="1" xfId="0" applyFont="1" applyFill="1" applyBorder="1" applyAlignment="1">
      <alignment horizontal="center"/>
    </xf>
    <xf numFmtId="165" fontId="7" fillId="0" borderId="1" xfId="0" applyNumberFormat="1" applyFont="1" applyFill="1" applyBorder="1" applyAlignment="1"/>
    <xf numFmtId="165" fontId="2" fillId="0" borderId="1" xfId="0" applyNumberFormat="1" applyFont="1" applyBorder="1" applyAlignment="1"/>
    <xf numFmtId="165" fontId="7" fillId="0" borderId="0" xfId="0" applyNumberFormat="1" applyFont="1" applyFill="1" applyBorder="1" applyAlignment="1"/>
    <xf numFmtId="165" fontId="8" fillId="0" borderId="1" xfId="0" applyNumberFormat="1" applyFont="1" applyBorder="1" applyAlignment="1">
      <alignment horizontal="center" wrapText="1"/>
    </xf>
    <xf numFmtId="165" fontId="0" fillId="0" borderId="0" xfId="0" applyNumberFormat="1" applyAlignment="1"/>
    <xf numFmtId="165" fontId="5" fillId="0" borderId="1" xfId="0" applyNumberFormat="1" applyFont="1" applyBorder="1" applyAlignment="1"/>
    <xf numFmtId="165" fontId="8" fillId="3" borderId="1" xfId="0" applyNumberFormat="1" applyFont="1" applyFill="1" applyBorder="1" applyAlignment="1"/>
    <xf numFmtId="165" fontId="2" fillId="0" borderId="6" xfId="0" applyNumberFormat="1" applyFont="1" applyBorder="1" applyAlignment="1">
      <alignment horizontal="center"/>
    </xf>
    <xf numFmtId="165" fontId="5" fillId="0" borderId="6" xfId="0" applyNumberFormat="1" applyFont="1" applyBorder="1" applyAlignment="1"/>
    <xf numFmtId="165" fontId="2" fillId="0" borderId="6" xfId="0" applyNumberFormat="1" applyFont="1" applyBorder="1" applyAlignment="1"/>
    <xf numFmtId="165" fontId="5" fillId="0" borderId="1" xfId="0" applyNumberFormat="1" applyFont="1" applyBorder="1" applyAlignment="1"/>
    <xf numFmtId="165" fontId="8" fillId="0" borderId="1" xfId="0" applyNumberFormat="1" applyFont="1" applyBorder="1" applyAlignment="1">
      <alignment wrapText="1"/>
    </xf>
    <xf numFmtId="165" fontId="7" fillId="0" borderId="1" xfId="0" applyNumberFormat="1" applyFont="1" applyBorder="1" applyAlignment="1">
      <alignment horizontal="center" wrapText="1"/>
    </xf>
    <xf numFmtId="165" fontId="8" fillId="0" borderId="0" xfId="0" applyNumberFormat="1" applyFont="1" applyBorder="1" applyAlignment="1">
      <alignment wrapText="1"/>
    </xf>
    <xf numFmtId="165" fontId="2" fillId="0" borderId="1" xfId="0" applyNumberFormat="1" applyFont="1" applyBorder="1" applyAlignment="1">
      <alignment horizontal="center"/>
    </xf>
    <xf numFmtId="165" fontId="2" fillId="0" borderId="0" xfId="0" applyNumberFormat="1" applyFont="1" applyBorder="1" applyAlignment="1">
      <alignment horizontal="center"/>
    </xf>
    <xf numFmtId="0" fontId="7" fillId="0" borderId="1" xfId="0" applyFont="1" applyFill="1" applyBorder="1" applyAlignment="1">
      <alignment horizontal="center" wrapText="1"/>
    </xf>
    <xf numFmtId="165" fontId="7" fillId="0" borderId="1" xfId="0" applyNumberFormat="1" applyFont="1" applyBorder="1" applyAlignment="1">
      <alignment wrapText="1"/>
    </xf>
    <xf numFmtId="44" fontId="8" fillId="0" borderId="1" xfId="0" applyNumberFormat="1" applyFont="1" applyBorder="1" applyAlignment="1"/>
    <xf numFmtId="166" fontId="0" fillId="0" borderId="1" xfId="0" applyNumberFormat="1" applyBorder="1" applyAlignment="1"/>
    <xf numFmtId="165" fontId="7" fillId="0" borderId="0" xfId="0" applyNumberFormat="1" applyFont="1" applyBorder="1" applyAlignment="1">
      <alignment horizontal="center" wrapText="1"/>
    </xf>
    <xf numFmtId="165" fontId="5" fillId="0" borderId="0" xfId="0" applyNumberFormat="1" applyFont="1" applyBorder="1" applyAlignment="1">
      <alignment horizontal="center"/>
    </xf>
    <xf numFmtId="165" fontId="8" fillId="0" borderId="8" xfId="0" applyNumberFormat="1" applyFont="1" applyFill="1" applyBorder="1" applyAlignment="1"/>
    <xf numFmtId="165" fontId="0" fillId="0" borderId="0" xfId="0" applyNumberFormat="1" applyFill="1" applyBorder="1" applyAlignment="1"/>
    <xf numFmtId="0" fontId="11" fillId="0" borderId="0" xfId="0" applyFont="1" applyAlignment="1">
      <alignment horizontal="center"/>
    </xf>
    <xf numFmtId="0" fontId="8" fillId="0" borderId="0" xfId="0" applyFont="1" applyAlignment="1"/>
    <xf numFmtId="165" fontId="8" fillId="0" borderId="0" xfId="0" applyNumberFormat="1" applyFont="1" applyAlignment="1"/>
    <xf numFmtId="0" fontId="0" fillId="8" borderId="0" xfId="0" applyFill="1"/>
    <xf numFmtId="165" fontId="8" fillId="0" borderId="6" xfId="0" applyNumberFormat="1" applyFont="1" applyFill="1" applyBorder="1" applyAlignment="1"/>
    <xf numFmtId="0" fontId="15" fillId="0" borderId="1" xfId="0" applyFont="1" applyFill="1" applyBorder="1" applyAlignment="1">
      <alignment horizontal="left" vertical="center" wrapText="1"/>
    </xf>
    <xf numFmtId="0" fontId="15" fillId="6" borderId="1" xfId="0" applyFont="1" applyFill="1" applyBorder="1" applyAlignment="1">
      <alignment horizontal="left" vertical="center" wrapText="1"/>
    </xf>
    <xf numFmtId="165" fontId="5" fillId="0" borderId="8" xfId="0" applyNumberFormat="1" applyFont="1" applyFill="1" applyBorder="1" applyAlignment="1">
      <alignment horizontal="center" wrapText="1"/>
    </xf>
    <xf numFmtId="0" fontId="2" fillId="0" borderId="6" xfId="0" applyFont="1" applyFill="1" applyBorder="1" applyAlignment="1">
      <alignment horizontal="left" vertical="center" wrapText="1"/>
    </xf>
    <xf numFmtId="0" fontId="1" fillId="0" borderId="1" xfId="0" applyFont="1" applyFill="1" applyBorder="1" applyAlignment="1">
      <alignment horizontal="left" vertical="center" wrapText="1"/>
    </xf>
    <xf numFmtId="165" fontId="7" fillId="0" borderId="6" xfId="0" applyNumberFormat="1" applyFont="1" applyBorder="1" applyAlignment="1">
      <alignment wrapText="1"/>
    </xf>
    <xf numFmtId="165" fontId="8" fillId="0" borderId="6" xfId="0" applyNumberFormat="1" applyFont="1" applyBorder="1" applyAlignment="1">
      <alignment wrapText="1"/>
    </xf>
    <xf numFmtId="0" fontId="8" fillId="0" borderId="1" xfId="0" applyNumberFormat="1" applyFont="1" applyFill="1" applyBorder="1" applyAlignment="1">
      <alignment vertical="center" wrapText="1"/>
    </xf>
    <xf numFmtId="165" fontId="7" fillId="0" borderId="1" xfId="0" applyNumberFormat="1" applyFont="1" applyFill="1" applyBorder="1" applyAlignment="1">
      <alignment horizontal="center" vertical="center"/>
    </xf>
    <xf numFmtId="165" fontId="7" fillId="0" borderId="0" xfId="0" applyNumberFormat="1" applyFont="1" applyFill="1" applyBorder="1" applyAlignment="1">
      <alignment vertical="center"/>
    </xf>
    <xf numFmtId="0" fontId="5" fillId="0" borderId="0" xfId="0" applyFont="1" applyFill="1"/>
    <xf numFmtId="0" fontId="8" fillId="0" borderId="0" xfId="0" applyFont="1" applyFill="1" applyBorder="1" applyAlignment="1">
      <alignment horizontal="left" vertical="center"/>
    </xf>
    <xf numFmtId="165" fontId="8" fillId="0" borderId="0" xfId="0" applyNumberFormat="1" applyFont="1" applyFill="1" applyBorder="1" applyAlignment="1">
      <alignment horizontal="center"/>
    </xf>
    <xf numFmtId="0" fontId="8" fillId="0" borderId="0" xfId="0" applyFont="1" applyFill="1"/>
    <xf numFmtId="165" fontId="2" fillId="7" borderId="0" xfId="0" applyNumberFormat="1" applyFont="1" applyFill="1" applyBorder="1" applyAlignment="1">
      <alignment horizontal="center"/>
    </xf>
    <xf numFmtId="165" fontId="2" fillId="6" borderId="0" xfId="0" applyNumberFormat="1" applyFont="1" applyFill="1" applyBorder="1" applyAlignment="1">
      <alignment horizontal="center"/>
    </xf>
    <xf numFmtId="0" fontId="0" fillId="9" borderId="0" xfId="0" applyFill="1"/>
    <xf numFmtId="164" fontId="0" fillId="0" borderId="0" xfId="0" applyNumberFormat="1" applyFill="1"/>
    <xf numFmtId="165" fontId="5" fillId="0" borderId="1" xfId="0" applyNumberFormat="1" applyFont="1" applyFill="1" applyBorder="1" applyAlignment="1">
      <alignment horizontal="center" vertical="center" wrapText="1"/>
    </xf>
    <xf numFmtId="165" fontId="5" fillId="0" borderId="8"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165" fontId="19" fillId="0" borderId="1" xfId="0" applyNumberFormat="1" applyFont="1" applyFill="1" applyBorder="1" applyAlignment="1">
      <alignment vertical="center"/>
    </xf>
    <xf numFmtId="0" fontId="20" fillId="0" borderId="0" xfId="0" applyFont="1"/>
    <xf numFmtId="0" fontId="19" fillId="0" borderId="1" xfId="0" applyFont="1" applyBorder="1" applyAlignment="1">
      <alignment horizontal="center" vertical="center" wrapText="1"/>
    </xf>
    <xf numFmtId="165" fontId="20" fillId="0" borderId="8" xfId="0" applyNumberFormat="1" applyFont="1" applyFill="1" applyBorder="1" applyAlignment="1">
      <alignment horizontal="center" vertical="center" wrapText="1"/>
    </xf>
    <xf numFmtId="165" fontId="5" fillId="0" borderId="1" xfId="0" applyNumberFormat="1" applyFont="1" applyFill="1" applyBorder="1" applyAlignment="1">
      <alignment vertical="center"/>
    </xf>
    <xf numFmtId="165" fontId="0" fillId="0" borderId="0" xfId="0" applyNumberFormat="1"/>
    <xf numFmtId="165" fontId="5" fillId="0" borderId="8" xfId="0" applyNumberFormat="1" applyFont="1" applyFill="1" applyBorder="1" applyAlignment="1">
      <alignment vertical="center" wrapText="1"/>
    </xf>
    <xf numFmtId="0" fontId="8" fillId="3" borderId="1" xfId="0" applyFont="1" applyFill="1" applyBorder="1" applyAlignment="1">
      <alignment horizontal="center" vertical="center" wrapText="1"/>
    </xf>
    <xf numFmtId="0" fontId="0" fillId="3" borderId="0" xfId="0" applyFill="1"/>
    <xf numFmtId="0" fontId="8" fillId="3" borderId="1" xfId="0" applyFont="1" applyFill="1" applyBorder="1" applyAlignment="1">
      <alignment vertical="center" wrapText="1"/>
    </xf>
    <xf numFmtId="0" fontId="8" fillId="3" borderId="3"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3" borderId="1" xfId="0" applyFont="1" applyFill="1" applyBorder="1" applyAlignment="1">
      <alignment horizontal="left" vertical="center"/>
    </xf>
    <xf numFmtId="0" fontId="10" fillId="3" borderId="1" xfId="0" applyFont="1" applyFill="1" applyBorder="1" applyAlignment="1">
      <alignment horizontal="center"/>
    </xf>
    <xf numFmtId="0" fontId="2" fillId="3" borderId="1" xfId="0" applyFont="1" applyFill="1" applyBorder="1" applyAlignment="1">
      <alignment horizontal="left" vertical="center" wrapText="1"/>
    </xf>
    <xf numFmtId="165" fontId="7" fillId="3" borderId="1" xfId="0" applyNumberFormat="1" applyFont="1" applyFill="1" applyBorder="1" applyAlignment="1"/>
    <xf numFmtId="165" fontId="5" fillId="3" borderId="1" xfId="0" applyNumberFormat="1" applyFont="1" applyFill="1" applyBorder="1" applyAlignment="1">
      <alignment vertical="center"/>
    </xf>
    <xf numFmtId="0" fontId="1" fillId="3" borderId="1" xfId="0" applyFont="1" applyFill="1" applyBorder="1" applyAlignment="1">
      <alignment horizontal="left" vertical="center" wrapText="1"/>
    </xf>
    <xf numFmtId="0" fontId="8" fillId="3" borderId="1" xfId="0" applyFont="1" applyFill="1" applyBorder="1" applyAlignment="1">
      <alignment horizontal="center" vertical="center"/>
    </xf>
    <xf numFmtId="44" fontId="8" fillId="3" borderId="1" xfId="0" applyNumberFormat="1" applyFont="1" applyFill="1" applyBorder="1" applyAlignment="1"/>
    <xf numFmtId="0" fontId="5" fillId="3" borderId="1" xfId="0" applyFont="1" applyFill="1" applyBorder="1" applyAlignment="1">
      <alignment horizontal="left" vertical="center" wrapText="1"/>
    </xf>
    <xf numFmtId="165" fontId="8" fillId="0" borderId="1" xfId="0" applyNumberFormat="1" applyFont="1" applyFill="1" applyBorder="1" applyAlignment="1">
      <alignment horizontal="center" wrapText="1"/>
    </xf>
    <xf numFmtId="0" fontId="22" fillId="0" borderId="0" xfId="0" applyFont="1" applyFill="1" applyBorder="1" applyAlignment="1">
      <alignment horizontal="left" vertical="center" wrapText="1"/>
    </xf>
    <xf numFmtId="164" fontId="0" fillId="0" borderId="0" xfId="1" applyFont="1" applyFill="1"/>
    <xf numFmtId="0" fontId="0" fillId="11" borderId="0" xfId="0" applyFill="1"/>
    <xf numFmtId="164" fontId="2" fillId="11" borderId="0" xfId="1" applyFont="1" applyFill="1"/>
    <xf numFmtId="4" fontId="0" fillId="0" borderId="0" xfId="0" applyNumberFormat="1"/>
    <xf numFmtId="164" fontId="0" fillId="0" borderId="0" xfId="1" applyFont="1"/>
    <xf numFmtId="164" fontId="0" fillId="11" borderId="0" xfId="1" applyFont="1" applyFill="1"/>
    <xf numFmtId="164" fontId="2" fillId="0" borderId="0" xfId="0" applyNumberFormat="1" applyFont="1" applyFill="1"/>
    <xf numFmtId="164" fontId="0" fillId="5" borderId="0" xfId="1" applyFont="1" applyFill="1"/>
    <xf numFmtId="164" fontId="2" fillId="0" borderId="0" xfId="0" applyNumberFormat="1" applyFont="1"/>
    <xf numFmtId="164" fontId="2" fillId="11" borderId="0" xfId="0" applyNumberFormat="1" applyFont="1" applyFill="1"/>
    <xf numFmtId="164" fontId="0" fillId="11" borderId="0" xfId="0" applyNumberFormat="1" applyFill="1"/>
    <xf numFmtId="164" fontId="0" fillId="0" borderId="0" xfId="0" applyNumberFormat="1"/>
    <xf numFmtId="166" fontId="0" fillId="0" borderId="0" xfId="0" applyNumberFormat="1"/>
    <xf numFmtId="164" fontId="23" fillId="0" borderId="0" xfId="1" applyFont="1"/>
    <xf numFmtId="4" fontId="2" fillId="0" borderId="0" xfId="0" applyNumberFormat="1" applyFont="1"/>
    <xf numFmtId="4" fontId="0" fillId="0" borderId="0" xfId="0" applyNumberFormat="1" applyFill="1"/>
    <xf numFmtId="4" fontId="2" fillId="0" borderId="0" xfId="0" applyNumberFormat="1" applyFont="1" applyFill="1"/>
    <xf numFmtId="4" fontId="14" fillId="0" borderId="0" xfId="0" applyNumberFormat="1" applyFont="1" applyFill="1"/>
    <xf numFmtId="0" fontId="14" fillId="0" borderId="0" xfId="0" applyFont="1"/>
    <xf numFmtId="0" fontId="5" fillId="0" borderId="0" xfId="0" applyFont="1" applyFill="1" applyAlignment="1">
      <alignment wrapText="1"/>
    </xf>
    <xf numFmtId="164" fontId="2" fillId="0" borderId="0" xfId="1" applyFont="1"/>
    <xf numFmtId="164" fontId="5" fillId="0" borderId="0" xfId="1" applyFont="1"/>
    <xf numFmtId="0" fontId="5" fillId="0" borderId="0" xfId="0" applyFont="1" applyFill="1" applyBorder="1"/>
    <xf numFmtId="164" fontId="0" fillId="0" borderId="0" xfId="0" applyNumberFormat="1" applyFill="1" applyBorder="1"/>
    <xf numFmtId="0" fontId="14" fillId="0" borderId="0" xfId="0" applyFont="1" applyFill="1" applyBorder="1"/>
    <xf numFmtId="0" fontId="24" fillId="0" borderId="0" xfId="0" applyFont="1" applyAlignment="1">
      <alignment wrapText="1"/>
    </xf>
    <xf numFmtId="0" fontId="25" fillId="0" borderId="0" xfId="0" applyFont="1" applyAlignment="1">
      <alignment wrapText="1"/>
    </xf>
    <xf numFmtId="0" fontId="0" fillId="0" borderId="0" xfId="0" applyAlignment="1">
      <alignment horizontal="right"/>
    </xf>
    <xf numFmtId="9" fontId="0" fillId="0" borderId="0" xfId="0" applyNumberFormat="1" applyAlignment="1">
      <alignment horizontal="right"/>
    </xf>
    <xf numFmtId="0" fontId="8" fillId="0" borderId="0" xfId="0" applyFont="1" applyAlignment="1">
      <alignment horizontal="center"/>
    </xf>
    <xf numFmtId="0" fontId="5" fillId="9" borderId="0" xfId="0" applyFont="1" applyFill="1"/>
    <xf numFmtId="164" fontId="0" fillId="9" borderId="0" xfId="1" applyFont="1" applyFill="1"/>
    <xf numFmtId="0" fontId="2" fillId="0" borderId="0" xfId="0" applyFont="1" applyFill="1"/>
    <xf numFmtId="4" fontId="0" fillId="9" borderId="0" xfId="0" applyNumberFormat="1" applyFill="1"/>
    <xf numFmtId="4" fontId="0" fillId="11" borderId="0" xfId="0" applyNumberFormat="1" applyFill="1"/>
    <xf numFmtId="164" fontId="0" fillId="7" borderId="0" xfId="1" applyFont="1" applyFill="1"/>
    <xf numFmtId="164" fontId="2" fillId="9" borderId="0" xfId="1" applyFont="1" applyFill="1"/>
    <xf numFmtId="0" fontId="5" fillId="0" borderId="0" xfId="0" applyFont="1" applyAlignment="1">
      <alignment horizontal="center"/>
    </xf>
    <xf numFmtId="0" fontId="0" fillId="0" borderId="2" xfId="0" applyBorder="1"/>
    <xf numFmtId="0" fontId="0" fillId="0" borderId="10" xfId="0" applyBorder="1"/>
    <xf numFmtId="0" fontId="0" fillId="0" borderId="13" xfId="0" applyBorder="1"/>
    <xf numFmtId="0" fontId="0" fillId="0" borderId="0" xfId="0" applyBorder="1" applyAlignment="1">
      <alignment horizontal="center"/>
    </xf>
    <xf numFmtId="0" fontId="0" fillId="0" borderId="0" xfId="0" applyBorder="1" applyAlignment="1"/>
    <xf numFmtId="49" fontId="0" fillId="0" borderId="0" xfId="0" applyNumberFormat="1" applyBorder="1"/>
    <xf numFmtId="49" fontId="0" fillId="0" borderId="0" xfId="0" applyNumberFormat="1"/>
    <xf numFmtId="49" fontId="5" fillId="0" borderId="0" xfId="0" applyNumberFormat="1" applyFont="1" applyBorder="1"/>
    <xf numFmtId="4" fontId="0" fillId="0" borderId="13" xfId="0" applyNumberFormat="1" applyBorder="1"/>
    <xf numFmtId="4" fontId="0" fillId="0" borderId="5" xfId="0" applyNumberFormat="1" applyBorder="1"/>
    <xf numFmtId="164" fontId="0" fillId="0" borderId="12" xfId="1" applyFont="1" applyBorder="1"/>
    <xf numFmtId="4" fontId="0" fillId="0" borderId="2" xfId="0" applyNumberFormat="1" applyBorder="1"/>
    <xf numFmtId="4" fontId="0" fillId="0" borderId="10" xfId="0" applyNumberFormat="1" applyBorder="1"/>
    <xf numFmtId="4" fontId="0" fillId="0" borderId="12" xfId="0" applyNumberFormat="1" applyBorder="1"/>
    <xf numFmtId="4" fontId="0" fillId="7" borderId="13" xfId="0" applyNumberFormat="1" applyFill="1" applyBorder="1"/>
    <xf numFmtId="0" fontId="26" fillId="0" borderId="0" xfId="0" applyFont="1"/>
    <xf numFmtId="0" fontId="0" fillId="0" borderId="3" xfId="0" applyBorder="1" applyAlignment="1">
      <alignment horizontal="center"/>
    </xf>
    <xf numFmtId="0" fontId="0" fillId="0" borderId="4" xfId="0" applyBorder="1" applyAlignment="1">
      <alignment horizontal="center"/>
    </xf>
    <xf numFmtId="9" fontId="0" fillId="0" borderId="2" xfId="0" applyNumberFormat="1" applyBorder="1" applyAlignment="1">
      <alignment horizontal="center"/>
    </xf>
    <xf numFmtId="0" fontId="0" fillId="0" borderId="2" xfId="0" applyBorder="1" applyAlignment="1">
      <alignment horizontal="center"/>
    </xf>
    <xf numFmtId="4" fontId="0" fillId="0" borderId="0" xfId="1" applyNumberFormat="1" applyFont="1"/>
    <xf numFmtId="4" fontId="5" fillId="0" borderId="0" xfId="0" applyNumberFormat="1" applyFont="1"/>
    <xf numFmtId="9" fontId="0" fillId="0" borderId="0" xfId="0" applyNumberFormat="1"/>
    <xf numFmtId="0" fontId="27" fillId="0" borderId="1" xfId="0" applyFont="1" applyFill="1" applyBorder="1" applyAlignment="1">
      <alignment horizontal="center" vertical="center"/>
    </xf>
    <xf numFmtId="0" fontId="0" fillId="0" borderId="1" xfId="0" applyBorder="1" applyAlignment="1">
      <alignment horizontal="center" vertical="center"/>
    </xf>
    <xf numFmtId="0" fontId="11" fillId="0" borderId="3" xfId="0" applyFont="1" applyFill="1" applyBorder="1" applyAlignment="1">
      <alignment horizontal="center" vertical="center"/>
    </xf>
    <xf numFmtId="44" fontId="8" fillId="3" borderId="1" xfId="0" applyNumberFormat="1" applyFont="1" applyFill="1" applyBorder="1" applyAlignment="1">
      <alignment horizontal="center" vertical="center"/>
    </xf>
    <xf numFmtId="0" fontId="5" fillId="3" borderId="3" xfId="0" applyFont="1" applyFill="1" applyBorder="1" applyAlignment="1">
      <alignment horizontal="center" vertical="center"/>
    </xf>
    <xf numFmtId="165" fontId="5" fillId="3" borderId="1" xfId="0" applyNumberFormat="1" applyFont="1" applyFill="1" applyBorder="1" applyAlignment="1">
      <alignment horizontal="left" vertical="center" wrapText="1"/>
    </xf>
    <xf numFmtId="0" fontId="28" fillId="0" borderId="1" xfId="0" applyFont="1" applyFill="1" applyBorder="1" applyAlignment="1">
      <alignment wrapText="1"/>
    </xf>
    <xf numFmtId="0" fontId="28" fillId="0" borderId="1" xfId="0" applyFont="1" applyBorder="1" applyAlignment="1">
      <alignment vertical="center" wrapText="1"/>
    </xf>
    <xf numFmtId="165" fontId="5" fillId="0" borderId="8" xfId="0" applyNumberFormat="1" applyFont="1" applyFill="1" applyBorder="1" applyAlignment="1">
      <alignment horizontal="center" vertical="center" wrapText="1"/>
    </xf>
    <xf numFmtId="0" fontId="0" fillId="0" borderId="1" xfId="0" applyBorder="1" applyAlignment="1">
      <alignment horizontal="center" vertical="center"/>
    </xf>
    <xf numFmtId="4" fontId="0" fillId="13" borderId="0" xfId="0" applyNumberFormat="1" applyFill="1"/>
    <xf numFmtId="165" fontId="8" fillId="0" borderId="3" xfId="0" applyNumberFormat="1" applyFont="1" applyFill="1" applyBorder="1" applyAlignment="1">
      <alignment horizontal="center" vertical="center"/>
    </xf>
    <xf numFmtId="44" fontId="8" fillId="3" borderId="3" xfId="0" applyNumberFormat="1" applyFont="1" applyFill="1" applyBorder="1" applyAlignment="1">
      <alignment horizontal="center" vertical="center"/>
    </xf>
    <xf numFmtId="165" fontId="5" fillId="3" borderId="3" xfId="0" applyNumberFormat="1" applyFont="1" applyFill="1" applyBorder="1" applyAlignment="1">
      <alignment horizontal="left" vertical="center" wrapText="1"/>
    </xf>
    <xf numFmtId="167" fontId="0" fillId="0" borderId="1" xfId="0" applyNumberFormat="1" applyBorder="1"/>
    <xf numFmtId="44" fontId="8" fillId="0" borderId="0" xfId="0" applyNumberFormat="1" applyFont="1" applyFill="1"/>
    <xf numFmtId="167" fontId="0" fillId="0" borderId="0" xfId="0" applyNumberFormat="1"/>
    <xf numFmtId="164" fontId="8" fillId="0" borderId="0" xfId="0" applyNumberFormat="1" applyFont="1"/>
    <xf numFmtId="164" fontId="7" fillId="0" borderId="0" xfId="0" applyNumberFormat="1" applyFont="1"/>
    <xf numFmtId="44" fontId="8" fillId="0" borderId="0" xfId="0" applyNumberFormat="1" applyFont="1"/>
    <xf numFmtId="0" fontId="5" fillId="0" borderId="0" xfId="0" applyFont="1" applyAlignment="1">
      <alignment horizontal="right"/>
    </xf>
    <xf numFmtId="165" fontId="5" fillId="0" borderId="8"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Fill="1" applyBorder="1" applyAlignment="1">
      <alignment vertical="center" wrapText="1"/>
    </xf>
    <xf numFmtId="165" fontId="2" fillId="0" borderId="8" xfId="0" applyNumberFormat="1" applyFont="1" applyBorder="1" applyAlignment="1">
      <alignment horizontal="center" vertical="center"/>
    </xf>
    <xf numFmtId="0" fontId="8" fillId="3" borderId="3" xfId="0" applyFont="1" applyFill="1" applyBorder="1" applyAlignment="1">
      <alignment horizontal="center" vertical="center"/>
    </xf>
    <xf numFmtId="44" fontId="7" fillId="3" borderId="3" xfId="0" applyNumberFormat="1" applyFont="1" applyFill="1" applyBorder="1" applyAlignment="1">
      <alignment horizontal="center" vertical="center"/>
    </xf>
    <xf numFmtId="0" fontId="11" fillId="0" borderId="0" xfId="0" applyFont="1" applyFill="1" applyBorder="1" applyAlignment="1">
      <alignment horizontal="center" vertical="center"/>
    </xf>
    <xf numFmtId="167" fontId="0" fillId="0" borderId="0" xfId="0" applyNumberFormat="1" applyBorder="1"/>
    <xf numFmtId="165" fontId="7" fillId="0" borderId="0" xfId="0" applyNumberFormat="1" applyFont="1" applyFill="1" applyBorder="1" applyAlignment="1">
      <alignment horizontal="center" vertical="center"/>
    </xf>
    <xf numFmtId="165" fontId="2" fillId="3" borderId="3" xfId="0" applyNumberFormat="1" applyFont="1" applyFill="1" applyBorder="1" applyAlignment="1">
      <alignment horizontal="left" vertical="center" wrapText="1"/>
    </xf>
    <xf numFmtId="165" fontId="8" fillId="0" borderId="8" xfId="0" applyNumberFormat="1" applyFont="1" applyBorder="1" applyAlignment="1">
      <alignment horizontal="center" vertical="center" wrapText="1"/>
    </xf>
    <xf numFmtId="165" fontId="5" fillId="0" borderId="8" xfId="0" applyNumberFormat="1" applyFont="1" applyFill="1" applyBorder="1" applyAlignment="1">
      <alignment horizontal="center" vertical="center" wrapText="1"/>
    </xf>
    <xf numFmtId="164" fontId="0" fillId="0" borderId="0" xfId="1" applyFont="1" applyAlignment="1"/>
    <xf numFmtId="164" fontId="8" fillId="0" borderId="0" xfId="1" applyFont="1"/>
    <xf numFmtId="167" fontId="8" fillId="0" borderId="0" xfId="0" applyNumberFormat="1" applyFont="1"/>
    <xf numFmtId="165" fontId="5" fillId="0" borderId="6" xfId="0" applyNumberFormat="1" applyFont="1" applyBorder="1" applyAlignment="1">
      <alignment horizontal="center" vertical="center"/>
    </xf>
    <xf numFmtId="165" fontId="5" fillId="0" borderId="8" xfId="0" applyNumberFormat="1" applyFont="1" applyBorder="1" applyAlignment="1">
      <alignment horizontal="center" vertical="center"/>
    </xf>
    <xf numFmtId="165" fontId="5" fillId="0" borderId="6" xfId="0" applyNumberFormat="1" applyFont="1" applyFill="1" applyBorder="1" applyAlignment="1">
      <alignment horizontal="center" vertical="center" wrapText="1"/>
    </xf>
    <xf numFmtId="165" fontId="5" fillId="0" borderId="8" xfId="0" applyNumberFormat="1" applyFont="1" applyFill="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0" fontId="5" fillId="0" borderId="2" xfId="0" applyFont="1" applyBorder="1" applyAlignment="1">
      <alignment horizontal="center"/>
    </xf>
    <xf numFmtId="0" fontId="0" fillId="0" borderId="0" xfId="0" applyBorder="1" applyAlignment="1">
      <alignment horizontal="center"/>
    </xf>
    <xf numFmtId="9" fontId="0" fillId="0" borderId="2" xfId="0" applyNumberFormat="1" applyBorder="1" applyAlignment="1">
      <alignment horizontal="center"/>
    </xf>
    <xf numFmtId="0" fontId="0" fillId="0" borderId="2" xfId="0" applyBorder="1" applyAlignment="1">
      <alignment horizontal="center"/>
    </xf>
    <xf numFmtId="0" fontId="4" fillId="0" borderId="0" xfId="0" applyFont="1" applyAlignment="1">
      <alignment horizontal="center"/>
    </xf>
    <xf numFmtId="0" fontId="0" fillId="0" borderId="14" xfId="0" applyBorder="1" applyAlignment="1">
      <alignment horizontal="center"/>
    </xf>
    <xf numFmtId="0" fontId="24" fillId="0" borderId="0" xfId="0" applyFont="1" applyAlignment="1">
      <alignment horizontal="center" wrapText="1"/>
    </xf>
    <xf numFmtId="164" fontId="5" fillId="0" borderId="0" xfId="1" applyFont="1" applyFill="1" applyAlignment="1">
      <alignment horizontal="left"/>
    </xf>
    <xf numFmtId="164" fontId="5" fillId="0" borderId="0" xfId="1" applyFont="1" applyFill="1" applyAlignment="1"/>
    <xf numFmtId="0" fontId="6" fillId="5" borderId="10" xfId="0" applyFont="1" applyFill="1" applyBorder="1" applyAlignment="1">
      <alignment horizontal="center"/>
    </xf>
    <xf numFmtId="0" fontId="6" fillId="5" borderId="2" xfId="0" applyFont="1" applyFill="1" applyBorder="1" applyAlignment="1">
      <alignment horizontal="center"/>
    </xf>
    <xf numFmtId="0" fontId="6" fillId="5" borderId="9" xfId="0" applyFont="1" applyFill="1" applyBorder="1" applyAlignment="1">
      <alignment horizontal="center"/>
    </xf>
    <xf numFmtId="165" fontId="8" fillId="0" borderId="6" xfId="0" applyNumberFormat="1" applyFont="1" applyBorder="1" applyAlignment="1">
      <alignment horizontal="center"/>
    </xf>
    <xf numFmtId="165" fontId="8" fillId="0" borderId="8" xfId="0" applyNumberFormat="1" applyFont="1" applyBorder="1" applyAlignment="1">
      <alignment horizontal="center"/>
    </xf>
    <xf numFmtId="0" fontId="4" fillId="2" borderId="0" xfId="0" applyFont="1" applyFill="1" applyAlignment="1">
      <alignment horizont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165" fontId="8" fillId="0" borderId="7" xfId="0" applyNumberFormat="1" applyFont="1" applyBorder="1" applyAlignment="1">
      <alignment horizontal="center"/>
    </xf>
    <xf numFmtId="0" fontId="2" fillId="5"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165" fontId="8" fillId="3" borderId="6" xfId="0" applyNumberFormat="1" applyFont="1" applyFill="1" applyBorder="1" applyAlignment="1">
      <alignment horizontal="center"/>
    </xf>
    <xf numFmtId="165" fontId="8" fillId="3" borderId="8" xfId="0" applyNumberFormat="1" applyFont="1" applyFill="1" applyBorder="1" applyAlignment="1">
      <alignment horizontal="center"/>
    </xf>
    <xf numFmtId="0" fontId="3" fillId="5" borderId="3"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4" xfId="0" applyFont="1" applyFill="1" applyBorder="1" applyAlignment="1">
      <alignment horizontal="center" vertical="center"/>
    </xf>
    <xf numFmtId="165" fontId="5" fillId="0" borderId="6" xfId="0" applyNumberFormat="1" applyFont="1" applyFill="1" applyBorder="1" applyAlignment="1">
      <alignment horizontal="center" vertical="center"/>
    </xf>
    <xf numFmtId="165" fontId="5" fillId="0" borderId="7" xfId="0" applyNumberFormat="1" applyFont="1" applyFill="1" applyBorder="1" applyAlignment="1">
      <alignment horizontal="center" vertical="center"/>
    </xf>
    <xf numFmtId="165" fontId="5" fillId="0" borderId="8" xfId="0" applyNumberFormat="1" applyFont="1" applyFill="1" applyBorder="1" applyAlignment="1">
      <alignment horizontal="center" vertical="center"/>
    </xf>
    <xf numFmtId="165" fontId="8" fillId="0" borderId="6" xfId="0" applyNumberFormat="1" applyFont="1" applyFill="1" applyBorder="1" applyAlignment="1">
      <alignment horizontal="center" vertical="center"/>
    </xf>
    <xf numFmtId="165" fontId="8" fillId="0" borderId="7" xfId="0" applyNumberFormat="1" applyFont="1" applyFill="1" applyBorder="1" applyAlignment="1">
      <alignment horizontal="center" vertical="center"/>
    </xf>
    <xf numFmtId="165" fontId="5" fillId="0" borderId="6" xfId="0" applyNumberFormat="1" applyFont="1" applyFill="1" applyBorder="1" applyAlignment="1">
      <alignment horizontal="center" wrapText="1"/>
    </xf>
    <xf numFmtId="165" fontId="5" fillId="0" borderId="7" xfId="0" applyNumberFormat="1" applyFont="1" applyFill="1" applyBorder="1" applyAlignment="1">
      <alignment horizontal="center" wrapText="1"/>
    </xf>
    <xf numFmtId="165" fontId="5" fillId="0" borderId="8" xfId="0" applyNumberFormat="1" applyFont="1" applyFill="1" applyBorder="1" applyAlignment="1">
      <alignment horizontal="center" wrapText="1"/>
    </xf>
    <xf numFmtId="165" fontId="10" fillId="4" borderId="2" xfId="0" applyNumberFormat="1" applyFont="1" applyFill="1" applyBorder="1" applyAlignment="1">
      <alignment horizontal="center"/>
    </xf>
    <xf numFmtId="165" fontId="11" fillId="4" borderId="2" xfId="0" applyNumberFormat="1" applyFont="1" applyFill="1" applyBorder="1" applyAlignment="1">
      <alignment horizontal="center"/>
    </xf>
    <xf numFmtId="165" fontId="5" fillId="0" borderId="7"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165" fontId="8" fillId="0" borderId="8" xfId="0" applyNumberFormat="1" applyFont="1" applyFill="1" applyBorder="1" applyAlignment="1">
      <alignment horizontal="center" vertical="center"/>
    </xf>
    <xf numFmtId="165" fontId="8" fillId="0" borderId="6" xfId="0" applyNumberFormat="1" applyFont="1" applyBorder="1" applyAlignment="1">
      <alignment horizontal="center" vertical="center"/>
    </xf>
    <xf numFmtId="165" fontId="8" fillId="0" borderId="7" xfId="0" applyNumberFormat="1" applyFont="1" applyBorder="1" applyAlignment="1">
      <alignment horizontal="center" vertical="center"/>
    </xf>
    <xf numFmtId="165" fontId="8" fillId="0" borderId="8" xfId="0" applyNumberFormat="1" applyFont="1" applyBorder="1" applyAlignment="1">
      <alignment horizontal="center" vertical="center"/>
    </xf>
    <xf numFmtId="0" fontId="0" fillId="0" borderId="7" xfId="0" applyFill="1" applyBorder="1" applyAlignment="1"/>
    <xf numFmtId="0" fontId="0" fillId="0" borderId="8" xfId="0" applyFill="1" applyBorder="1" applyAlignment="1"/>
    <xf numFmtId="165" fontId="8" fillId="3" borderId="7" xfId="0" applyNumberFormat="1" applyFont="1" applyFill="1" applyBorder="1" applyAlignment="1">
      <alignment horizontal="center"/>
    </xf>
    <xf numFmtId="165" fontId="8" fillId="0" borderId="6" xfId="0" applyNumberFormat="1" applyFont="1" applyFill="1" applyBorder="1" applyAlignment="1">
      <alignment horizontal="center"/>
    </xf>
    <xf numFmtId="165" fontId="8" fillId="0" borderId="7" xfId="0" applyNumberFormat="1" applyFont="1" applyFill="1" applyBorder="1" applyAlignment="1">
      <alignment horizontal="center"/>
    </xf>
    <xf numFmtId="165" fontId="8" fillId="0" borderId="8" xfId="0" applyNumberFormat="1" applyFont="1" applyFill="1" applyBorder="1" applyAlignment="1">
      <alignment horizontal="center"/>
    </xf>
    <xf numFmtId="0" fontId="8" fillId="0" borderId="8" xfId="0"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165" fontId="7" fillId="0" borderId="6" xfId="0" applyNumberFormat="1" applyFont="1" applyFill="1" applyBorder="1" applyAlignment="1">
      <alignment horizontal="center" vertical="center"/>
    </xf>
    <xf numFmtId="165" fontId="7" fillId="0" borderId="7" xfId="0" applyNumberFormat="1" applyFont="1" applyFill="1" applyBorder="1" applyAlignment="1">
      <alignment horizontal="center" vertical="center"/>
    </xf>
    <xf numFmtId="165" fontId="7" fillId="0" borderId="8" xfId="0" applyNumberFormat="1" applyFont="1" applyFill="1" applyBorder="1" applyAlignment="1">
      <alignment horizontal="center" vertical="center"/>
    </xf>
    <xf numFmtId="0" fontId="3" fillId="3" borderId="3"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4" xfId="0" applyFont="1" applyFill="1" applyBorder="1" applyAlignment="1">
      <alignment horizontal="center" vertical="center"/>
    </xf>
    <xf numFmtId="165" fontId="8" fillId="0" borderId="6" xfId="0" applyNumberFormat="1" applyFont="1" applyBorder="1" applyAlignment="1">
      <alignment horizontal="center" wrapText="1"/>
    </xf>
    <xf numFmtId="165" fontId="8" fillId="0" borderId="7" xfId="0" applyNumberFormat="1" applyFont="1" applyBorder="1" applyAlignment="1">
      <alignment horizontal="center" wrapText="1"/>
    </xf>
    <xf numFmtId="165" fontId="8" fillId="0" borderId="8" xfId="0" applyNumberFormat="1" applyFont="1" applyBorder="1" applyAlignment="1">
      <alignment horizontal="center" wrapText="1"/>
    </xf>
    <xf numFmtId="165" fontId="5" fillId="0" borderId="1" xfId="0" applyNumberFormat="1" applyFont="1" applyFill="1" applyBorder="1" applyAlignment="1">
      <alignment horizontal="center" vertical="center" wrapText="1"/>
    </xf>
    <xf numFmtId="165" fontId="8" fillId="0" borderId="6" xfId="0" applyNumberFormat="1" applyFont="1" applyFill="1" applyBorder="1" applyAlignment="1">
      <alignment horizontal="center" wrapText="1"/>
    </xf>
    <xf numFmtId="165" fontId="8" fillId="0" borderId="7" xfId="0" applyNumberFormat="1" applyFont="1" applyFill="1" applyBorder="1" applyAlignment="1">
      <alignment horizontal="center" wrapText="1"/>
    </xf>
    <xf numFmtId="165" fontId="8" fillId="0" borderId="8" xfId="0" applyNumberFormat="1" applyFont="1" applyFill="1" applyBorder="1" applyAlignment="1">
      <alignment horizontal="center" wrapText="1"/>
    </xf>
    <xf numFmtId="165" fontId="10" fillId="5" borderId="1" xfId="0" applyNumberFormat="1" applyFont="1" applyFill="1" applyBorder="1" applyAlignment="1">
      <alignment horizontal="center"/>
    </xf>
    <xf numFmtId="165" fontId="11" fillId="5" borderId="1" xfId="0" applyNumberFormat="1" applyFont="1" applyFill="1" applyBorder="1" applyAlignment="1">
      <alignment horizontal="center"/>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3" fillId="5" borderId="0" xfId="0" applyFont="1" applyFill="1" applyAlignment="1">
      <alignment horizontal="center"/>
    </xf>
    <xf numFmtId="0" fontId="3" fillId="10" borderId="10" xfId="0" applyFont="1" applyFill="1" applyBorder="1" applyAlignment="1">
      <alignment horizontal="center"/>
    </xf>
    <xf numFmtId="0" fontId="3" fillId="10" borderId="2" xfId="0" applyFont="1" applyFill="1" applyBorder="1" applyAlignment="1">
      <alignment horizontal="center"/>
    </xf>
    <xf numFmtId="0" fontId="3" fillId="10" borderId="9" xfId="0" applyFont="1" applyFill="1" applyBorder="1" applyAlignment="1">
      <alignment horizontal="center"/>
    </xf>
    <xf numFmtId="165" fontId="10" fillId="5" borderId="2" xfId="0" applyNumberFormat="1" applyFont="1" applyFill="1" applyBorder="1" applyAlignment="1">
      <alignment horizontal="center"/>
    </xf>
    <xf numFmtId="165" fontId="11" fillId="5" borderId="2" xfId="0" applyNumberFormat="1" applyFont="1" applyFill="1" applyBorder="1" applyAlignment="1">
      <alignment horizontal="center"/>
    </xf>
    <xf numFmtId="0" fontId="5" fillId="2" borderId="0" xfId="0" applyFont="1" applyFill="1" applyAlignment="1">
      <alignment horizontal="center"/>
    </xf>
    <xf numFmtId="0" fontId="5" fillId="2" borderId="0" xfId="0" applyFont="1" applyFill="1" applyBorder="1" applyAlignment="1">
      <alignment horizontal="center"/>
    </xf>
    <xf numFmtId="0" fontId="6" fillId="3" borderId="10" xfId="0" applyFont="1" applyFill="1" applyBorder="1" applyAlignment="1">
      <alignment horizontal="center"/>
    </xf>
    <xf numFmtId="0" fontId="6" fillId="3" borderId="2" xfId="0" applyFont="1" applyFill="1" applyBorder="1" applyAlignment="1">
      <alignment horizontal="center"/>
    </xf>
    <xf numFmtId="0" fontId="6" fillId="3" borderId="9" xfId="0" applyFont="1" applyFill="1" applyBorder="1" applyAlignment="1">
      <alignment horizontal="center"/>
    </xf>
    <xf numFmtId="165" fontId="10" fillId="5" borderId="10" xfId="0" applyNumberFormat="1" applyFont="1" applyFill="1" applyBorder="1" applyAlignment="1">
      <alignment horizontal="center"/>
    </xf>
    <xf numFmtId="165" fontId="11" fillId="5" borderId="9" xfId="0" applyNumberFormat="1" applyFont="1" applyFill="1" applyBorder="1" applyAlignment="1">
      <alignment horizontal="center"/>
    </xf>
    <xf numFmtId="165" fontId="5" fillId="0" borderId="6" xfId="0" applyNumberFormat="1" applyFont="1" applyBorder="1" applyAlignment="1">
      <alignment horizontal="center"/>
    </xf>
    <xf numFmtId="165" fontId="5" fillId="0" borderId="7" xfId="0" applyNumberFormat="1" applyFont="1" applyBorder="1" applyAlignment="1">
      <alignment horizontal="center"/>
    </xf>
    <xf numFmtId="165" fontId="5" fillId="0" borderId="8" xfId="0" applyNumberFormat="1" applyFont="1" applyBorder="1" applyAlignment="1">
      <alignment horizontal="center"/>
    </xf>
    <xf numFmtId="165" fontId="10" fillId="3" borderId="10" xfId="0" applyNumberFormat="1" applyFont="1" applyFill="1" applyBorder="1" applyAlignment="1">
      <alignment horizontal="center"/>
    </xf>
    <xf numFmtId="165" fontId="11" fillId="3" borderId="2" xfId="0" applyNumberFormat="1" applyFont="1" applyFill="1" applyBorder="1" applyAlignment="1">
      <alignment horizontal="center"/>
    </xf>
    <xf numFmtId="165" fontId="11" fillId="3" borderId="9" xfId="0" applyNumberFormat="1" applyFont="1" applyFill="1" applyBorder="1" applyAlignment="1">
      <alignment horizontal="center"/>
    </xf>
    <xf numFmtId="165" fontId="5" fillId="0" borderId="1" xfId="0" applyNumberFormat="1" applyFont="1" applyBorder="1" applyAlignment="1"/>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2" fillId="12" borderId="0" xfId="0" applyFont="1" applyFill="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44" fontId="8" fillId="0" borderId="6" xfId="0" applyNumberFormat="1" applyFont="1" applyBorder="1" applyAlignment="1">
      <alignment horizontal="center"/>
    </xf>
    <xf numFmtId="44" fontId="8" fillId="0" borderId="7" xfId="0" applyNumberFormat="1" applyFont="1" applyBorder="1" applyAlignment="1">
      <alignment horizontal="center"/>
    </xf>
    <xf numFmtId="44" fontId="8" fillId="0" borderId="8" xfId="0" applyNumberFormat="1" applyFont="1" applyBorder="1" applyAlignment="1">
      <alignment horizontal="center"/>
    </xf>
    <xf numFmtId="165" fontId="10" fillId="5" borderId="3" xfId="0" applyNumberFormat="1" applyFont="1" applyFill="1" applyBorder="1" applyAlignment="1">
      <alignment horizontal="center"/>
    </xf>
    <xf numFmtId="165" fontId="11" fillId="5" borderId="11" xfId="0" applyNumberFormat="1" applyFont="1" applyFill="1" applyBorder="1" applyAlignment="1">
      <alignment horizontal="center"/>
    </xf>
    <xf numFmtId="165" fontId="11" fillId="5" borderId="4" xfId="0" applyNumberFormat="1" applyFont="1" applyFill="1" applyBorder="1" applyAlignment="1">
      <alignment horizontal="center"/>
    </xf>
  </cellXfs>
  <cellStyles count="2">
    <cellStyle name="Moneda" xfId="1" builtinId="4"/>
    <cellStyle name="Normal" xfId="0" builtinId="0"/>
  </cellStyles>
  <dxfs count="0"/>
  <tableStyles count="0" defaultTableStyle="TableStyleMedium9" defaultPivotStyle="PivotStyleLight16"/>
  <colors>
    <mruColors>
      <color rgb="FFFFFF66"/>
      <color rgb="FFDDD9C3"/>
      <color rgb="FFCCCC00"/>
      <color rgb="FFC2D69A"/>
      <color rgb="FFA4A000"/>
      <color rgb="FF898600"/>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57150</xdr:colOff>
      <xdr:row>229</xdr:row>
      <xdr:rowOff>0</xdr:rowOff>
    </xdr:from>
    <xdr:ext cx="1085850" cy="457200"/>
    <xdr:sp macro="" textlink="">
      <xdr:nvSpPr>
        <xdr:cNvPr id="2" name="1 Rectángulo"/>
        <xdr:cNvSpPr/>
      </xdr:nvSpPr>
      <xdr:spPr>
        <a:xfrm>
          <a:off x="7134225" y="341299800"/>
          <a:ext cx="1085850" cy="457200"/>
        </a:xfrm>
        <a:prstGeom prst="rect">
          <a:avLst/>
        </a:prstGeom>
        <a:noFill/>
      </xdr:spPr>
      <xdr:txBody>
        <a:bodyPr wrap="square" lIns="91440" tIns="45720" rIns="91440" bIns="45720">
          <a:noAutofit/>
        </a:bodyPr>
        <a:lstStyle/>
        <a:p>
          <a:pPr algn="ctr"/>
          <a:r>
            <a:rPr lang="es-ES" sz="1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SIN PRECIO</a:t>
          </a:r>
        </a:p>
      </xdr:txBody>
    </xdr:sp>
    <xdr:clientData/>
  </xdr:oneCellAnchor>
  <xdr:oneCellAnchor>
    <xdr:from>
      <xdr:col>3</xdr:col>
      <xdr:colOff>251045</xdr:colOff>
      <xdr:row>22</xdr:row>
      <xdr:rowOff>24718</xdr:rowOff>
    </xdr:from>
    <xdr:ext cx="846065" cy="280205"/>
    <xdr:sp macro="" textlink="">
      <xdr:nvSpPr>
        <xdr:cNvPr id="15" name="14 Rectángulo"/>
        <xdr:cNvSpPr/>
      </xdr:nvSpPr>
      <xdr:spPr>
        <a:xfrm>
          <a:off x="7321526" y="101934891"/>
          <a:ext cx="846065" cy="280205"/>
        </a:xfrm>
        <a:prstGeom prst="rect">
          <a:avLst/>
        </a:prstGeom>
        <a:noFill/>
      </xdr:spPr>
      <xdr:txBody>
        <a:bodyPr wrap="none" lIns="91440" tIns="45720" rIns="91440" bIns="45720">
          <a:spAutoFit/>
        </a:bodyPr>
        <a:lstStyle/>
        <a:p>
          <a:pPr algn="ctr"/>
          <a:r>
            <a:rPr lang="es-ES" sz="12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rPr>
            <a:t>$ 1,920.00</a:t>
          </a:r>
        </a:p>
      </xdr:txBody>
    </xdr:sp>
    <xdr:clientData/>
  </xdr:oneCellAnchor>
  <xdr:twoCellAnchor>
    <xdr:from>
      <xdr:col>26</xdr:col>
      <xdr:colOff>1035844</xdr:colOff>
      <xdr:row>417</xdr:row>
      <xdr:rowOff>47625</xdr:rowOff>
    </xdr:from>
    <xdr:to>
      <xdr:col>29</xdr:col>
      <xdr:colOff>83344</xdr:colOff>
      <xdr:row>420</xdr:row>
      <xdr:rowOff>107155</xdr:rowOff>
    </xdr:to>
    <xdr:sp macro="" textlink="">
      <xdr:nvSpPr>
        <xdr:cNvPr id="9" name="8 Elipse"/>
        <xdr:cNvSpPr/>
      </xdr:nvSpPr>
      <xdr:spPr>
        <a:xfrm>
          <a:off x="28575000" y="129778125"/>
          <a:ext cx="1214438" cy="559593"/>
        </a:xfrm>
        <a:prstGeom prst="ellipse">
          <a:avLst/>
        </a:prstGeom>
        <a:noFill/>
        <a:ln/>
      </xdr:spPr>
      <xdr:style>
        <a:lnRef idx="2">
          <a:schemeClr val="accent3"/>
        </a:lnRef>
        <a:fillRef idx="1">
          <a:schemeClr val="lt1"/>
        </a:fillRef>
        <a:effectRef idx="0">
          <a:schemeClr val="accent3"/>
        </a:effectRef>
        <a:fontRef idx="minor">
          <a:schemeClr val="dk1"/>
        </a:fontRef>
      </xdr:style>
      <xdr:txBody>
        <a:bodyPr vertOverflow="clip" rtlCol="0" anchor="ctr"/>
        <a:lstStyle/>
        <a:p>
          <a:pPr algn="ctr"/>
          <a:endParaRPr lang="es-ES" sz="1100"/>
        </a:p>
      </xdr:txBody>
    </xdr:sp>
    <xdr:clientData/>
  </xdr:twoCellAnchor>
  <xdr:twoCellAnchor>
    <xdr:from>
      <xdr:col>29</xdr:col>
      <xdr:colOff>154781</xdr:colOff>
      <xdr:row>417</xdr:row>
      <xdr:rowOff>142876</xdr:rowOff>
    </xdr:from>
    <xdr:to>
      <xdr:col>31</xdr:col>
      <xdr:colOff>369094</xdr:colOff>
      <xdr:row>419</xdr:row>
      <xdr:rowOff>0</xdr:rowOff>
    </xdr:to>
    <xdr:sp macro="" textlink="">
      <xdr:nvSpPr>
        <xdr:cNvPr id="10" name="9 Elipse"/>
        <xdr:cNvSpPr/>
      </xdr:nvSpPr>
      <xdr:spPr>
        <a:xfrm>
          <a:off x="29860875" y="129873376"/>
          <a:ext cx="1214438" cy="190499"/>
        </a:xfrm>
        <a:prstGeom prst="ellipse">
          <a:avLst/>
        </a:prstGeom>
        <a:no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lang="es-ES" sz="1100"/>
        </a:p>
      </xdr:txBody>
    </xdr:sp>
    <xdr:clientData/>
  </xdr:twoCellAnchor>
  <xdr:twoCellAnchor>
    <xdr:from>
      <xdr:col>26</xdr:col>
      <xdr:colOff>1023938</xdr:colOff>
      <xdr:row>468</xdr:row>
      <xdr:rowOff>119062</xdr:rowOff>
    </xdr:from>
    <xdr:to>
      <xdr:col>29</xdr:col>
      <xdr:colOff>11906</xdr:colOff>
      <xdr:row>470</xdr:row>
      <xdr:rowOff>71437</xdr:rowOff>
    </xdr:to>
    <xdr:sp macro="" textlink="">
      <xdr:nvSpPr>
        <xdr:cNvPr id="11" name="10 Elipse"/>
        <xdr:cNvSpPr/>
      </xdr:nvSpPr>
      <xdr:spPr>
        <a:xfrm>
          <a:off x="28563094" y="138445875"/>
          <a:ext cx="1154906" cy="285750"/>
        </a:xfrm>
        <a:prstGeom prst="ellipse">
          <a:avLst/>
        </a:prstGeom>
        <a:no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lang="es-ES" sz="1100"/>
        </a:p>
      </xdr:txBody>
    </xdr:sp>
    <xdr:clientData/>
  </xdr:twoCellAnchor>
  <xdr:twoCellAnchor>
    <xdr:from>
      <xdr:col>26</xdr:col>
      <xdr:colOff>976313</xdr:colOff>
      <xdr:row>426</xdr:row>
      <xdr:rowOff>95250</xdr:rowOff>
    </xdr:from>
    <xdr:to>
      <xdr:col>29</xdr:col>
      <xdr:colOff>23813</xdr:colOff>
      <xdr:row>429</xdr:row>
      <xdr:rowOff>23811</xdr:rowOff>
    </xdr:to>
    <xdr:sp macro="" textlink="">
      <xdr:nvSpPr>
        <xdr:cNvPr id="12" name="11 Elipse"/>
        <xdr:cNvSpPr/>
      </xdr:nvSpPr>
      <xdr:spPr>
        <a:xfrm>
          <a:off x="28515469" y="131325938"/>
          <a:ext cx="1214438" cy="428623"/>
        </a:xfrm>
        <a:prstGeom prst="ellipse">
          <a:avLst/>
        </a:prstGeom>
        <a:no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ES" sz="1100"/>
        </a:p>
      </xdr:txBody>
    </xdr:sp>
    <xdr:clientData/>
  </xdr:twoCellAnchor>
  <xdr:twoCellAnchor>
    <xdr:from>
      <xdr:col>39</xdr:col>
      <xdr:colOff>23813</xdr:colOff>
      <xdr:row>398</xdr:row>
      <xdr:rowOff>154781</xdr:rowOff>
    </xdr:from>
    <xdr:to>
      <xdr:col>41</xdr:col>
      <xdr:colOff>130969</xdr:colOff>
      <xdr:row>400</xdr:row>
      <xdr:rowOff>23813</xdr:rowOff>
    </xdr:to>
    <xdr:sp macro="" textlink="">
      <xdr:nvSpPr>
        <xdr:cNvPr id="13" name="12 Elipse"/>
        <xdr:cNvSpPr/>
      </xdr:nvSpPr>
      <xdr:spPr>
        <a:xfrm>
          <a:off x="35325844" y="128551781"/>
          <a:ext cx="1214438" cy="202407"/>
        </a:xfrm>
        <a:prstGeom prst="ellipse">
          <a:avLst/>
        </a:prstGeom>
        <a:no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ES" sz="1100"/>
        </a:p>
      </xdr:txBody>
    </xdr:sp>
    <xdr:clientData/>
  </xdr:twoCellAnchor>
  <xdr:twoCellAnchor>
    <xdr:from>
      <xdr:col>34</xdr:col>
      <xdr:colOff>35718</xdr:colOff>
      <xdr:row>417</xdr:row>
      <xdr:rowOff>11907</xdr:rowOff>
    </xdr:from>
    <xdr:to>
      <xdr:col>36</xdr:col>
      <xdr:colOff>154780</xdr:colOff>
      <xdr:row>420</xdr:row>
      <xdr:rowOff>71437</xdr:rowOff>
    </xdr:to>
    <xdr:sp macro="" textlink="">
      <xdr:nvSpPr>
        <xdr:cNvPr id="16" name="15 Elipse"/>
        <xdr:cNvSpPr/>
      </xdr:nvSpPr>
      <xdr:spPr>
        <a:xfrm>
          <a:off x="29741812" y="126408657"/>
          <a:ext cx="1119187" cy="559593"/>
        </a:xfrm>
        <a:prstGeom prst="ellipse">
          <a:avLst/>
        </a:prstGeom>
        <a:noFill/>
        <a:ln/>
      </xdr:spPr>
      <xdr:style>
        <a:lnRef idx="2">
          <a:schemeClr val="accent3"/>
        </a:lnRef>
        <a:fillRef idx="1">
          <a:schemeClr val="lt1"/>
        </a:fillRef>
        <a:effectRef idx="0">
          <a:schemeClr val="accent3"/>
        </a:effectRef>
        <a:fontRef idx="minor">
          <a:schemeClr val="dk1"/>
        </a:fontRef>
      </xdr:style>
      <xdr:txBody>
        <a:bodyPr vertOverflow="clip" rtlCol="0" anchor="ctr"/>
        <a:lstStyle/>
        <a:p>
          <a:pPr algn="ctr"/>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73"/>
  <sheetViews>
    <sheetView tabSelected="1" topLeftCell="A211" zoomScale="90" zoomScaleNormal="90" workbookViewId="0">
      <selection activeCell="B216" sqref="B216"/>
    </sheetView>
  </sheetViews>
  <sheetFormatPr baseColWidth="10" defaultRowHeight="12.75" x14ac:dyDescent="0.2"/>
  <cols>
    <col min="1" max="1" width="5.85546875" style="29" customWidth="1"/>
    <col min="2" max="2" width="81.140625" style="52" customWidth="1"/>
    <col min="3" max="3" width="13.85546875" style="74" bestFit="1" customWidth="1"/>
    <col min="4" max="4" width="15.140625" style="74" customWidth="1"/>
    <col min="5" max="5" width="14.140625" style="74" customWidth="1"/>
    <col min="7" max="7" width="13.85546875" customWidth="1"/>
    <col min="8" max="8" width="13.140625" customWidth="1"/>
    <col min="9" max="9" width="12.5703125" customWidth="1"/>
    <col min="10" max="10" width="14" customWidth="1"/>
    <col min="11" max="11" width="12.7109375" bestFit="1" customWidth="1"/>
    <col min="12" max="12" width="12.85546875" bestFit="1" customWidth="1"/>
    <col min="13" max="13" width="13.5703125" customWidth="1"/>
    <col min="15" max="15" width="13.7109375" customWidth="1"/>
    <col min="16" max="16" width="12.5703125" customWidth="1"/>
    <col min="17" max="17" width="12.42578125" customWidth="1"/>
    <col min="18" max="18" width="13.28515625" customWidth="1"/>
    <col min="19" max="19" width="12.28515625" bestFit="1" customWidth="1"/>
    <col min="20" max="20" width="13.28515625" customWidth="1"/>
    <col min="21" max="21" width="12.28515625" bestFit="1" customWidth="1"/>
    <col min="22" max="22" width="11.5703125" bestFit="1" customWidth="1"/>
    <col min="23" max="25" width="12.28515625" bestFit="1" customWidth="1"/>
    <col min="26" max="26" width="28.85546875" customWidth="1"/>
    <col min="27" max="27" width="15.85546875" customWidth="1"/>
    <col min="28" max="28" width="2.28515625" customWidth="1"/>
    <col min="29" max="29" width="14.28515625" customWidth="1"/>
    <col min="30" max="30" width="13.140625" customWidth="1"/>
    <col min="31" max="31" width="1.85546875" customWidth="1"/>
    <col min="32" max="32" width="13" customWidth="1"/>
    <col min="33" max="33" width="1.7109375" customWidth="1"/>
    <col min="36" max="36" width="2.140625" customWidth="1"/>
    <col min="38" max="38" width="3.42578125" customWidth="1"/>
    <col min="39" max="39" width="14.28515625" customWidth="1"/>
    <col min="40" max="40" width="13.140625" customWidth="1"/>
    <col min="41" max="41" width="3.42578125" customWidth="1"/>
  </cols>
  <sheetData>
    <row r="1" spans="1:7" x14ac:dyDescent="0.2">
      <c r="A1" s="343" t="s">
        <v>46</v>
      </c>
      <c r="B1" s="343"/>
      <c r="C1" s="343"/>
      <c r="D1" s="343"/>
      <c r="E1" s="343"/>
    </row>
    <row r="2" spans="1:7" x14ac:dyDescent="0.2">
      <c r="A2" s="343" t="s">
        <v>11</v>
      </c>
      <c r="B2" s="343"/>
      <c r="C2" s="343"/>
      <c r="D2" s="343"/>
      <c r="E2" s="343"/>
    </row>
    <row r="3" spans="1:7" x14ac:dyDescent="0.2">
      <c r="A3" s="344" t="s">
        <v>131</v>
      </c>
      <c r="B3" s="344"/>
      <c r="C3" s="344"/>
      <c r="D3" s="344"/>
      <c r="E3" s="344"/>
    </row>
    <row r="4" spans="1:7" x14ac:dyDescent="0.2">
      <c r="A4" s="344" t="s">
        <v>362</v>
      </c>
      <c r="B4" s="344"/>
      <c r="C4" s="344"/>
      <c r="D4" s="344"/>
      <c r="E4" s="344"/>
    </row>
    <row r="5" spans="1:7" ht="15" x14ac:dyDescent="0.25">
      <c r="A5" s="274" t="s">
        <v>0</v>
      </c>
      <c r="B5" s="275"/>
      <c r="C5" s="275"/>
      <c r="D5" s="275"/>
      <c r="E5" s="276"/>
    </row>
    <row r="6" spans="1:7" ht="15" x14ac:dyDescent="0.25">
      <c r="A6" s="31" t="s">
        <v>12</v>
      </c>
      <c r="B6" s="18" t="s">
        <v>13</v>
      </c>
      <c r="C6" s="72" t="s">
        <v>14</v>
      </c>
      <c r="D6" s="72" t="s">
        <v>15</v>
      </c>
      <c r="E6" s="72" t="s">
        <v>16</v>
      </c>
    </row>
    <row r="7" spans="1:7" x14ac:dyDescent="0.2">
      <c r="A7" s="4"/>
      <c r="B7" s="48" t="s">
        <v>17</v>
      </c>
      <c r="C7" s="75"/>
      <c r="D7" s="75"/>
      <c r="E7" s="75"/>
    </row>
    <row r="8" spans="1:7" ht="36" x14ac:dyDescent="0.2">
      <c r="A8" s="4">
        <v>1</v>
      </c>
      <c r="B8" s="11" t="s">
        <v>63</v>
      </c>
      <c r="C8" s="55">
        <v>777.14</v>
      </c>
      <c r="D8" s="55"/>
      <c r="E8" s="55">
        <f t="shared" ref="E8" si="0">E7+C8</f>
        <v>777.14</v>
      </c>
      <c r="G8">
        <v>0</v>
      </c>
    </row>
    <row r="9" spans="1:7" x14ac:dyDescent="0.2">
      <c r="A9" s="4"/>
      <c r="B9" s="48" t="s">
        <v>18</v>
      </c>
      <c r="C9" s="75">
        <f>SUM(C8:C8)</f>
        <v>777.14</v>
      </c>
      <c r="D9" s="55"/>
      <c r="E9" s="55"/>
    </row>
    <row r="10" spans="1:7" x14ac:dyDescent="0.2">
      <c r="A10" s="4"/>
      <c r="B10" s="19" t="s">
        <v>24</v>
      </c>
      <c r="C10" s="75">
        <f>C7+C9</f>
        <v>777.14</v>
      </c>
      <c r="D10" s="55"/>
      <c r="E10" s="75">
        <f>E8</f>
        <v>777.14</v>
      </c>
    </row>
    <row r="11" spans="1:7" x14ac:dyDescent="0.2">
      <c r="A11" s="9"/>
      <c r="B11" s="24"/>
      <c r="C11" s="76"/>
      <c r="D11" s="77"/>
      <c r="E11" s="76"/>
    </row>
    <row r="12" spans="1:7" x14ac:dyDescent="0.2">
      <c r="A12" s="7"/>
      <c r="B12" s="24"/>
      <c r="C12" s="76"/>
      <c r="D12" s="77"/>
      <c r="E12" s="76"/>
    </row>
    <row r="13" spans="1:7" ht="15" x14ac:dyDescent="0.25">
      <c r="A13" s="274" t="s">
        <v>1</v>
      </c>
      <c r="B13" s="275"/>
      <c r="C13" s="275"/>
      <c r="D13" s="275"/>
      <c r="E13" s="276"/>
    </row>
    <row r="14" spans="1:7" ht="15" x14ac:dyDescent="0.25">
      <c r="A14" s="31" t="s">
        <v>12</v>
      </c>
      <c r="B14" s="18" t="s">
        <v>13</v>
      </c>
      <c r="C14" s="72" t="s">
        <v>14</v>
      </c>
      <c r="D14" s="72" t="s">
        <v>15</v>
      </c>
      <c r="E14" s="72" t="s">
        <v>16</v>
      </c>
    </row>
    <row r="15" spans="1:7" x14ac:dyDescent="0.2">
      <c r="A15" s="4"/>
      <c r="B15" s="48" t="s">
        <v>19</v>
      </c>
      <c r="C15" s="75">
        <f>C10</f>
        <v>777.14</v>
      </c>
      <c r="D15" s="55"/>
      <c r="E15" s="75">
        <f>E10</f>
        <v>777.14</v>
      </c>
    </row>
    <row r="16" spans="1:7" ht="48" x14ac:dyDescent="0.2">
      <c r="A16" s="4">
        <v>1</v>
      </c>
      <c r="B16" s="11" t="s">
        <v>40</v>
      </c>
      <c r="C16" s="55">
        <v>4500</v>
      </c>
      <c r="D16" s="55"/>
      <c r="E16" s="55">
        <f>E15+C16</f>
        <v>5277.14</v>
      </c>
    </row>
    <row r="17" spans="1:7" ht="48" x14ac:dyDescent="0.2">
      <c r="A17" s="4">
        <v>1</v>
      </c>
      <c r="B17" s="11" t="s">
        <v>41</v>
      </c>
      <c r="C17" s="55">
        <v>4500</v>
      </c>
      <c r="D17" s="55"/>
      <c r="E17" s="55">
        <f t="shared" ref="E17" si="1">E16+C17</f>
        <v>9777.14</v>
      </c>
      <c r="G17">
        <v>111</v>
      </c>
    </row>
    <row r="18" spans="1:7" ht="36" x14ac:dyDescent="0.2">
      <c r="A18" s="4">
        <v>1</v>
      </c>
      <c r="B18" s="11" t="s">
        <v>42</v>
      </c>
      <c r="C18" s="55">
        <v>742.48</v>
      </c>
      <c r="D18" s="55"/>
      <c r="E18" s="55">
        <f>E17+C18</f>
        <v>10519.619999999999</v>
      </c>
    </row>
    <row r="19" spans="1:7" x14ac:dyDescent="0.2">
      <c r="A19" s="4"/>
      <c r="B19" s="16" t="s">
        <v>81</v>
      </c>
      <c r="C19" s="75">
        <f>SUM(C16:C18)</f>
        <v>9742.48</v>
      </c>
      <c r="D19" s="55"/>
      <c r="E19" s="75"/>
    </row>
    <row r="20" spans="1:7" x14ac:dyDescent="0.2">
      <c r="A20" s="4"/>
      <c r="B20" s="16" t="s">
        <v>82</v>
      </c>
      <c r="C20" s="75">
        <f>C15+C19</f>
        <v>10519.619999999999</v>
      </c>
      <c r="D20" s="55"/>
      <c r="E20" s="75">
        <f>E18</f>
        <v>10519.619999999999</v>
      </c>
    </row>
    <row r="21" spans="1:7" x14ac:dyDescent="0.2">
      <c r="A21" s="4"/>
      <c r="B21" s="16"/>
      <c r="C21" s="75"/>
      <c r="D21" s="55"/>
      <c r="E21" s="75"/>
    </row>
    <row r="22" spans="1:7" x14ac:dyDescent="0.2">
      <c r="A22" s="4"/>
      <c r="B22" s="48" t="s">
        <v>22</v>
      </c>
      <c r="C22" s="55"/>
      <c r="D22" s="55"/>
      <c r="E22" s="55"/>
    </row>
    <row r="23" spans="1:7" ht="36" x14ac:dyDescent="0.2">
      <c r="A23" s="4">
        <v>1</v>
      </c>
      <c r="B23" s="11" t="s">
        <v>33</v>
      </c>
      <c r="C23" s="75"/>
      <c r="D23" s="55">
        <v>1920</v>
      </c>
      <c r="E23" s="55"/>
    </row>
    <row r="24" spans="1:7" x14ac:dyDescent="0.2">
      <c r="A24" s="4"/>
      <c r="B24" s="19" t="s">
        <v>23</v>
      </c>
      <c r="C24" s="79">
        <f>C20</f>
        <v>10519.619999999999</v>
      </c>
      <c r="D24" s="79">
        <f>D23</f>
        <v>1920</v>
      </c>
      <c r="E24" s="79">
        <f>E20</f>
        <v>10519.619999999999</v>
      </c>
    </row>
    <row r="25" spans="1:7" ht="21" customHeight="1" x14ac:dyDescent="0.2">
      <c r="A25" s="7"/>
      <c r="B25" s="24"/>
      <c r="C25" s="80"/>
      <c r="D25" s="81"/>
      <c r="E25" s="80"/>
    </row>
    <row r="26" spans="1:7" ht="15" x14ac:dyDescent="0.2">
      <c r="A26" s="39"/>
      <c r="B26" s="20"/>
      <c r="C26" s="82"/>
      <c r="D26" s="82"/>
      <c r="E26" s="83"/>
    </row>
    <row r="27" spans="1:7" ht="15" x14ac:dyDescent="0.2">
      <c r="A27" s="39"/>
      <c r="B27" s="20"/>
      <c r="C27" s="82"/>
      <c r="D27" s="82"/>
      <c r="E27" s="83"/>
    </row>
    <row r="28" spans="1:7" ht="15" x14ac:dyDescent="0.2">
      <c r="A28" s="39"/>
      <c r="B28" s="20"/>
      <c r="C28" s="82"/>
      <c r="D28" s="82"/>
      <c r="E28" s="83"/>
    </row>
    <row r="29" spans="1:7" ht="15" x14ac:dyDescent="0.25">
      <c r="A29" s="345" t="s">
        <v>25</v>
      </c>
      <c r="B29" s="346"/>
      <c r="C29" s="346"/>
      <c r="D29" s="346"/>
      <c r="E29" s="347"/>
    </row>
    <row r="30" spans="1:7" ht="15" x14ac:dyDescent="0.25">
      <c r="A30" s="149" t="s">
        <v>12</v>
      </c>
      <c r="B30" s="150" t="s">
        <v>13</v>
      </c>
      <c r="C30" s="151" t="s">
        <v>14</v>
      </c>
      <c r="D30" s="151" t="s">
        <v>15</v>
      </c>
      <c r="E30" s="151" t="s">
        <v>16</v>
      </c>
    </row>
    <row r="31" spans="1:7" x14ac:dyDescent="0.2">
      <c r="A31" s="145"/>
      <c r="B31" s="152" t="s">
        <v>20</v>
      </c>
      <c r="C31" s="153">
        <f>C24</f>
        <v>10519.619999999999</v>
      </c>
      <c r="D31" s="93"/>
      <c r="E31" s="153">
        <f>E24</f>
        <v>10519.619999999999</v>
      </c>
    </row>
    <row r="32" spans="1:7" ht="48" x14ac:dyDescent="0.2">
      <c r="A32" s="334">
        <v>1</v>
      </c>
      <c r="B32" s="11" t="s">
        <v>35</v>
      </c>
      <c r="C32" s="287">
        <v>1000</v>
      </c>
      <c r="D32" s="287"/>
      <c r="E32" s="287">
        <f>E31+C32</f>
        <v>11519.619999999999</v>
      </c>
    </row>
    <row r="33" spans="1:7" ht="36" x14ac:dyDescent="0.2">
      <c r="A33" s="335"/>
      <c r="B33" s="11" t="s">
        <v>43</v>
      </c>
      <c r="C33" s="311"/>
      <c r="D33" s="311"/>
      <c r="E33" s="311"/>
      <c r="G33">
        <v>0</v>
      </c>
    </row>
    <row r="34" spans="1:7" ht="36" x14ac:dyDescent="0.2">
      <c r="A34" s="336"/>
      <c r="B34" s="11" t="s">
        <v>44</v>
      </c>
      <c r="C34" s="288"/>
      <c r="D34" s="288"/>
      <c r="E34" s="288"/>
    </row>
    <row r="35" spans="1:7" x14ac:dyDescent="0.2">
      <c r="A35" s="4"/>
      <c r="B35" s="48" t="s">
        <v>21</v>
      </c>
      <c r="C35" s="75">
        <f>SUM(C32:C34)</f>
        <v>1000</v>
      </c>
      <c r="D35" s="55"/>
      <c r="E35" s="55"/>
    </row>
    <row r="36" spans="1:7" x14ac:dyDescent="0.2">
      <c r="A36" s="4"/>
      <c r="B36" s="19" t="s">
        <v>2</v>
      </c>
      <c r="C36" s="75">
        <f>SUM(C31+C35)</f>
        <v>11519.619999999999</v>
      </c>
      <c r="D36" s="55"/>
      <c r="E36" s="75">
        <f>E32</f>
        <v>11519.619999999999</v>
      </c>
    </row>
    <row r="37" spans="1:7" x14ac:dyDescent="0.2">
      <c r="A37" s="7"/>
      <c r="B37" s="24"/>
      <c r="C37" s="76"/>
      <c r="D37" s="77"/>
      <c r="E37" s="76"/>
    </row>
    <row r="38" spans="1:7" ht="15" x14ac:dyDescent="0.25">
      <c r="A38" s="274" t="s">
        <v>3</v>
      </c>
      <c r="B38" s="275"/>
      <c r="C38" s="275"/>
      <c r="D38" s="275"/>
      <c r="E38" s="276"/>
    </row>
    <row r="39" spans="1:7" x14ac:dyDescent="0.2">
      <c r="A39" s="26" t="s">
        <v>12</v>
      </c>
      <c r="B39" s="21" t="s">
        <v>13</v>
      </c>
      <c r="C39" s="6" t="s">
        <v>14</v>
      </c>
      <c r="D39" s="6" t="s">
        <v>15</v>
      </c>
      <c r="E39" s="6" t="s">
        <v>16</v>
      </c>
    </row>
    <row r="40" spans="1:7" x14ac:dyDescent="0.2">
      <c r="A40" s="1"/>
      <c r="B40" s="25" t="s">
        <v>222</v>
      </c>
      <c r="C40" s="75">
        <f>C36</f>
        <v>11519.619999999999</v>
      </c>
      <c r="D40" s="55"/>
      <c r="E40" s="75">
        <f>E36</f>
        <v>11519.619999999999</v>
      </c>
    </row>
    <row r="41" spans="1:7" ht="48" x14ac:dyDescent="0.2">
      <c r="A41" s="5">
        <v>1</v>
      </c>
      <c r="B41" s="11" t="s">
        <v>36</v>
      </c>
      <c r="C41" s="73">
        <v>6000</v>
      </c>
      <c r="D41" s="73"/>
      <c r="E41" s="55">
        <f>E40+C41</f>
        <v>17519.62</v>
      </c>
      <c r="G41">
        <v>110</v>
      </c>
    </row>
    <row r="42" spans="1:7" x14ac:dyDescent="0.2">
      <c r="A42" s="5"/>
      <c r="B42" s="48" t="s">
        <v>223</v>
      </c>
      <c r="C42" s="75">
        <f>SUM(C41:C41)</f>
        <v>6000</v>
      </c>
      <c r="D42" s="55"/>
      <c r="E42" s="55"/>
    </row>
    <row r="43" spans="1:7" x14ac:dyDescent="0.2">
      <c r="A43" s="5"/>
      <c r="B43" s="19" t="s">
        <v>2</v>
      </c>
      <c r="C43" s="75">
        <f>SUM(C40+C42)</f>
        <v>17519.62</v>
      </c>
      <c r="D43" s="55"/>
      <c r="E43" s="75">
        <f>E41</f>
        <v>17519.62</v>
      </c>
    </row>
    <row r="44" spans="1:7" x14ac:dyDescent="0.2">
      <c r="A44" s="39"/>
      <c r="B44" s="49"/>
      <c r="C44" s="84"/>
      <c r="D44" s="85"/>
      <c r="E44" s="85"/>
    </row>
    <row r="45" spans="1:7" x14ac:dyDescent="0.2">
      <c r="A45" s="34"/>
      <c r="B45" s="24"/>
      <c r="C45" s="89"/>
      <c r="D45" s="89"/>
      <c r="E45" s="76"/>
    </row>
    <row r="46" spans="1:7" x14ac:dyDescent="0.2">
      <c r="A46" s="338" t="s">
        <v>5</v>
      </c>
      <c r="B46" s="339"/>
      <c r="C46" s="339"/>
      <c r="D46" s="339"/>
      <c r="E46" s="340"/>
    </row>
    <row r="47" spans="1:7" x14ac:dyDescent="0.2">
      <c r="A47" s="26" t="s">
        <v>12</v>
      </c>
      <c r="B47" s="21" t="s">
        <v>13</v>
      </c>
      <c r="C47" s="6" t="s">
        <v>14</v>
      </c>
      <c r="D47" s="6" t="s">
        <v>15</v>
      </c>
      <c r="E47" s="6" t="s">
        <v>16</v>
      </c>
    </row>
    <row r="48" spans="1:7" x14ac:dyDescent="0.2">
      <c r="A48" s="1"/>
      <c r="B48" s="25" t="s">
        <v>4</v>
      </c>
      <c r="C48" s="75">
        <f>C43</f>
        <v>17519.62</v>
      </c>
      <c r="D48" s="55"/>
      <c r="E48" s="75">
        <f>E43</f>
        <v>17519.62</v>
      </c>
    </row>
    <row r="49" spans="1:7" ht="60" x14ac:dyDescent="0.2">
      <c r="A49" s="280">
        <v>1</v>
      </c>
      <c r="B49" s="11" t="s">
        <v>159</v>
      </c>
      <c r="C49" s="287">
        <v>1057</v>
      </c>
      <c r="D49" s="277"/>
      <c r="E49" s="277">
        <f>E48+C49</f>
        <v>18576.62</v>
      </c>
      <c r="G49">
        <v>110</v>
      </c>
    </row>
    <row r="50" spans="1:7" ht="36" x14ac:dyDescent="0.2">
      <c r="A50" s="281"/>
      <c r="B50" s="11" t="s">
        <v>160</v>
      </c>
      <c r="C50" s="311"/>
      <c r="D50" s="283"/>
      <c r="E50" s="283"/>
    </row>
    <row r="51" spans="1:7" x14ac:dyDescent="0.2">
      <c r="A51" s="281"/>
      <c r="B51" s="116" t="s">
        <v>142</v>
      </c>
      <c r="C51" s="311"/>
      <c r="D51" s="283"/>
      <c r="E51" s="283"/>
    </row>
    <row r="52" spans="1:7" x14ac:dyDescent="0.2">
      <c r="A52" s="281"/>
      <c r="B52" s="116" t="s">
        <v>143</v>
      </c>
      <c r="C52" s="311"/>
      <c r="D52" s="283"/>
      <c r="E52" s="283"/>
    </row>
    <row r="53" spans="1:7" x14ac:dyDescent="0.2">
      <c r="A53" s="281"/>
      <c r="B53" s="116" t="s">
        <v>144</v>
      </c>
      <c r="C53" s="311"/>
      <c r="D53" s="283"/>
      <c r="E53" s="283"/>
    </row>
    <row r="54" spans="1:7" x14ac:dyDescent="0.2">
      <c r="A54" s="282"/>
      <c r="B54" s="116" t="s">
        <v>145</v>
      </c>
      <c r="C54" s="288"/>
      <c r="D54" s="283"/>
      <c r="E54" s="283"/>
    </row>
    <row r="55" spans="1:7" x14ac:dyDescent="0.2">
      <c r="A55" s="4"/>
      <c r="B55" s="48" t="s">
        <v>6</v>
      </c>
      <c r="C55" s="75">
        <f>SUM(C49:C54)</f>
        <v>1057</v>
      </c>
      <c r="D55" s="55"/>
      <c r="E55" s="55"/>
    </row>
    <row r="56" spans="1:7" x14ac:dyDescent="0.2">
      <c r="A56" s="4"/>
      <c r="B56" s="19" t="s">
        <v>7</v>
      </c>
      <c r="C56" s="75">
        <f>SUM(C48+C55)</f>
        <v>18576.62</v>
      </c>
      <c r="D56" s="55"/>
      <c r="E56" s="75">
        <f>E49</f>
        <v>18576.62</v>
      </c>
    </row>
    <row r="57" spans="1:7" x14ac:dyDescent="0.2">
      <c r="A57" s="7"/>
      <c r="B57" s="24"/>
      <c r="C57" s="76"/>
      <c r="D57" s="77"/>
      <c r="E57" s="76"/>
    </row>
    <row r="58" spans="1:7" x14ac:dyDescent="0.2">
      <c r="A58" s="40"/>
      <c r="B58" s="50"/>
      <c r="C58" s="91"/>
      <c r="D58" s="91"/>
      <c r="E58" s="91"/>
    </row>
    <row r="59" spans="1:7" x14ac:dyDescent="0.2">
      <c r="A59" s="337" t="s">
        <v>26</v>
      </c>
      <c r="B59" s="337"/>
      <c r="C59" s="337"/>
      <c r="D59" s="337"/>
      <c r="E59" s="337"/>
    </row>
    <row r="60" spans="1:7" x14ac:dyDescent="0.2">
      <c r="A60" s="26" t="s">
        <v>12</v>
      </c>
      <c r="B60" s="21" t="s">
        <v>13</v>
      </c>
      <c r="C60" s="6" t="s">
        <v>14</v>
      </c>
      <c r="D60" s="6" t="s">
        <v>15</v>
      </c>
      <c r="E60" s="6" t="s">
        <v>16</v>
      </c>
    </row>
    <row r="61" spans="1:7" x14ac:dyDescent="0.2">
      <c r="A61" s="41"/>
      <c r="B61" s="48" t="s">
        <v>27</v>
      </c>
      <c r="C61" s="88">
        <f>C56</f>
        <v>18576.62</v>
      </c>
      <c r="D61" s="92"/>
      <c r="E61" s="88">
        <f>E56</f>
        <v>18576.62</v>
      </c>
    </row>
    <row r="62" spans="1:7" ht="60" x14ac:dyDescent="0.2">
      <c r="A62" s="1">
        <v>1</v>
      </c>
      <c r="B62" s="11" t="s">
        <v>45</v>
      </c>
      <c r="C62" s="55">
        <v>17793.52</v>
      </c>
      <c r="D62" s="55"/>
      <c r="E62" s="97">
        <f>E61+C62</f>
        <v>36370.14</v>
      </c>
      <c r="G62">
        <v>111</v>
      </c>
    </row>
    <row r="63" spans="1:7" x14ac:dyDescent="0.2">
      <c r="A63" s="1"/>
      <c r="B63" s="48" t="s">
        <v>13</v>
      </c>
      <c r="C63" s="75">
        <f>SUM(C62:C62)</f>
        <v>17793.52</v>
      </c>
      <c r="D63" s="55"/>
      <c r="E63" s="55"/>
    </row>
    <row r="64" spans="1:7" x14ac:dyDescent="0.2">
      <c r="A64" s="1"/>
      <c r="B64" s="19" t="s">
        <v>30</v>
      </c>
      <c r="C64" s="75">
        <f>SUM(C61+C63)</f>
        <v>36370.14</v>
      </c>
      <c r="D64" s="55"/>
      <c r="E64" s="75">
        <f>E62</f>
        <v>36370.14</v>
      </c>
    </row>
    <row r="65" spans="1:7" x14ac:dyDescent="0.2">
      <c r="A65" s="7"/>
      <c r="B65" s="24"/>
      <c r="C65" s="76"/>
      <c r="D65" s="77"/>
      <c r="E65" s="76"/>
    </row>
    <row r="66" spans="1:7" x14ac:dyDescent="0.2">
      <c r="A66" s="7"/>
      <c r="B66" s="24"/>
      <c r="C66" s="76"/>
      <c r="D66" s="77"/>
      <c r="E66" s="76"/>
    </row>
    <row r="67" spans="1:7" ht="15" x14ac:dyDescent="0.25">
      <c r="A67" s="341" t="s">
        <v>28</v>
      </c>
      <c r="B67" s="342"/>
      <c r="C67" s="342"/>
      <c r="D67" s="342"/>
      <c r="E67" s="342"/>
    </row>
    <row r="68" spans="1:7" x14ac:dyDescent="0.2">
      <c r="A68" s="26" t="s">
        <v>12</v>
      </c>
      <c r="B68" s="21" t="s">
        <v>13</v>
      </c>
      <c r="C68" s="6" t="s">
        <v>14</v>
      </c>
      <c r="D68" s="6" t="s">
        <v>15</v>
      </c>
      <c r="E68" s="6" t="s">
        <v>16</v>
      </c>
    </row>
    <row r="69" spans="1:7" x14ac:dyDescent="0.2">
      <c r="A69" s="41"/>
      <c r="B69" s="48" t="s">
        <v>29</v>
      </c>
      <c r="C69" s="88">
        <f>C64</f>
        <v>36370.14</v>
      </c>
      <c r="D69" s="92"/>
      <c r="E69" s="88">
        <f>E64</f>
        <v>36370.14</v>
      </c>
    </row>
    <row r="70" spans="1:7" ht="36" x14ac:dyDescent="0.2">
      <c r="A70" s="148">
        <v>1</v>
      </c>
      <c r="B70" s="58" t="s">
        <v>47</v>
      </c>
      <c r="C70" s="93">
        <v>2056</v>
      </c>
      <c r="D70" s="93"/>
      <c r="E70" s="154">
        <f>E69+C70</f>
        <v>38426.14</v>
      </c>
      <c r="G70">
        <v>111</v>
      </c>
    </row>
    <row r="71" spans="1:7" ht="60" x14ac:dyDescent="0.2">
      <c r="A71" s="280">
        <v>1</v>
      </c>
      <c r="B71" s="11" t="s">
        <v>161</v>
      </c>
      <c r="C71" s="277">
        <v>1028</v>
      </c>
      <c r="D71" s="277"/>
      <c r="E71" s="277">
        <f>E70+C71</f>
        <v>39454.14</v>
      </c>
      <c r="G71">
        <v>110</v>
      </c>
    </row>
    <row r="72" spans="1:7" ht="36" x14ac:dyDescent="0.2">
      <c r="A72" s="281"/>
      <c r="B72" s="11" t="s">
        <v>162</v>
      </c>
      <c r="C72" s="283"/>
      <c r="D72" s="283"/>
      <c r="E72" s="283"/>
    </row>
    <row r="73" spans="1:7" ht="36" x14ac:dyDescent="0.2">
      <c r="A73" s="282"/>
      <c r="B73" s="11" t="s">
        <v>163</v>
      </c>
      <c r="C73" s="278"/>
      <c r="D73" s="283"/>
      <c r="E73" s="283"/>
    </row>
    <row r="74" spans="1:7" ht="36" x14ac:dyDescent="0.2">
      <c r="A74" s="1">
        <v>1</v>
      </c>
      <c r="B74" s="11" t="s">
        <v>48</v>
      </c>
      <c r="C74" s="55">
        <v>675</v>
      </c>
      <c r="D74" s="55"/>
      <c r="E74" s="55">
        <f>E71+C74</f>
        <v>40129.14</v>
      </c>
      <c r="G74">
        <v>0</v>
      </c>
    </row>
    <row r="75" spans="1:7" x14ac:dyDescent="0.2">
      <c r="A75" s="1"/>
      <c r="B75" s="48" t="s">
        <v>31</v>
      </c>
      <c r="C75" s="75">
        <f>SUM(C70:C74)</f>
        <v>3759</v>
      </c>
      <c r="D75" s="55"/>
      <c r="E75" s="55"/>
    </row>
    <row r="76" spans="1:7" x14ac:dyDescent="0.2">
      <c r="A76" s="1"/>
      <c r="B76" s="19" t="s">
        <v>32</v>
      </c>
      <c r="C76" s="75">
        <f>SUM(C69+C75)</f>
        <v>40129.14</v>
      </c>
      <c r="D76" s="55"/>
      <c r="E76" s="75">
        <f>E74</f>
        <v>40129.14</v>
      </c>
    </row>
    <row r="77" spans="1:7" x14ac:dyDescent="0.2">
      <c r="A77" s="7"/>
      <c r="B77" s="51"/>
      <c r="C77" s="77"/>
      <c r="D77" s="77"/>
      <c r="E77" s="85"/>
    </row>
    <row r="78" spans="1:7" x14ac:dyDescent="0.2">
      <c r="A78" s="7"/>
      <c r="B78" s="51"/>
      <c r="C78" s="77"/>
      <c r="D78" s="77"/>
      <c r="E78" s="85"/>
    </row>
    <row r="79" spans="1:7" x14ac:dyDescent="0.2">
      <c r="A79" s="7"/>
      <c r="B79" s="51"/>
      <c r="C79" s="77"/>
      <c r="D79" s="77"/>
      <c r="E79" s="85"/>
    </row>
    <row r="80" spans="1:7" x14ac:dyDescent="0.2">
      <c r="A80" s="7"/>
      <c r="B80" s="51"/>
      <c r="C80" s="77"/>
      <c r="D80" s="77"/>
      <c r="E80" s="85"/>
    </row>
    <row r="81" spans="1:7" x14ac:dyDescent="0.2">
      <c r="A81" s="7"/>
      <c r="B81" s="51"/>
      <c r="C81" s="77"/>
      <c r="D81" s="77"/>
      <c r="E81" s="85"/>
    </row>
    <row r="82" spans="1:7" x14ac:dyDescent="0.2">
      <c r="A82" s="289" t="s">
        <v>50</v>
      </c>
      <c r="B82" s="290"/>
      <c r="C82" s="290"/>
      <c r="D82" s="290"/>
      <c r="E82" s="291"/>
    </row>
    <row r="83" spans="1:7" x14ac:dyDescent="0.2">
      <c r="A83" s="27" t="s">
        <v>12</v>
      </c>
      <c r="B83" s="21" t="s">
        <v>13</v>
      </c>
      <c r="C83" s="6" t="s">
        <v>14</v>
      </c>
      <c r="D83" s="6" t="s">
        <v>15</v>
      </c>
      <c r="E83" s="6" t="s">
        <v>16</v>
      </c>
    </row>
    <row r="84" spans="1:7" x14ac:dyDescent="0.2">
      <c r="A84" s="32"/>
      <c r="B84" s="21" t="s">
        <v>49</v>
      </c>
      <c r="C84" s="65">
        <f>C76</f>
        <v>40129.14</v>
      </c>
      <c r="D84" s="86"/>
      <c r="E84" s="87">
        <f>E76</f>
        <v>40129.14</v>
      </c>
    </row>
    <row r="85" spans="1:7" ht="48" x14ac:dyDescent="0.2">
      <c r="A85" s="5">
        <v>1</v>
      </c>
      <c r="B85" s="11" t="s">
        <v>34</v>
      </c>
      <c r="C85" s="73"/>
      <c r="D85" s="55">
        <v>760</v>
      </c>
      <c r="E85" s="55"/>
    </row>
    <row r="86" spans="1:7" x14ac:dyDescent="0.2">
      <c r="A86" s="357" t="s">
        <v>51</v>
      </c>
      <c r="B86" s="358"/>
      <c r="C86" s="88">
        <f>SUM(C84)</f>
        <v>40129.14</v>
      </c>
      <c r="D86" s="88">
        <f>SUM(D85:D85)</f>
        <v>760</v>
      </c>
      <c r="E86" s="88">
        <f>E84</f>
        <v>40129.14</v>
      </c>
    </row>
    <row r="87" spans="1:7" x14ac:dyDescent="0.2">
      <c r="A87" s="45"/>
      <c r="B87" s="45"/>
      <c r="C87" s="84"/>
      <c r="D87" s="84"/>
      <c r="E87" s="84"/>
    </row>
    <row r="88" spans="1:7" x14ac:dyDescent="0.2">
      <c r="A88" s="45"/>
      <c r="B88" s="45"/>
      <c r="C88" s="84"/>
      <c r="D88" s="84"/>
      <c r="E88" s="84"/>
    </row>
    <row r="89" spans="1:7" ht="15" x14ac:dyDescent="0.25">
      <c r="A89" s="353" t="s">
        <v>64</v>
      </c>
      <c r="B89" s="354"/>
      <c r="C89" s="354"/>
      <c r="D89" s="354"/>
      <c r="E89" s="355"/>
    </row>
    <row r="90" spans="1:7" x14ac:dyDescent="0.2">
      <c r="A90" s="26" t="s">
        <v>12</v>
      </c>
      <c r="B90" s="21" t="s">
        <v>13</v>
      </c>
      <c r="C90" s="6" t="s">
        <v>14</v>
      </c>
      <c r="D90" s="6" t="s">
        <v>15</v>
      </c>
      <c r="E90" s="6" t="s">
        <v>16</v>
      </c>
    </row>
    <row r="91" spans="1:7" x14ac:dyDescent="0.2">
      <c r="A91" s="42"/>
      <c r="B91" s="119" t="s">
        <v>66</v>
      </c>
      <c r="C91" s="94">
        <f>C86</f>
        <v>40129.14</v>
      </c>
      <c r="D91" s="95"/>
      <c r="E91" s="96">
        <f>E86</f>
        <v>40129.14</v>
      </c>
    </row>
    <row r="92" spans="1:7" ht="60" x14ac:dyDescent="0.2">
      <c r="A92" s="38">
        <v>1</v>
      </c>
      <c r="B92" s="11" t="s">
        <v>164</v>
      </c>
      <c r="C92" s="350">
        <v>1450</v>
      </c>
      <c r="D92" s="356"/>
      <c r="E92" s="356">
        <f>E91+C92</f>
        <v>41579.14</v>
      </c>
    </row>
    <row r="93" spans="1:7" ht="36" x14ac:dyDescent="0.2">
      <c r="A93" s="4">
        <v>1</v>
      </c>
      <c r="B93" s="11" t="s">
        <v>165</v>
      </c>
      <c r="C93" s="351"/>
      <c r="D93" s="356"/>
      <c r="E93" s="356"/>
      <c r="G93">
        <v>110</v>
      </c>
    </row>
    <row r="94" spans="1:7" x14ac:dyDescent="0.2">
      <c r="A94" s="4">
        <v>1</v>
      </c>
      <c r="B94" s="120" t="s">
        <v>141</v>
      </c>
      <c r="C94" s="351"/>
      <c r="D94" s="356"/>
      <c r="E94" s="356"/>
    </row>
    <row r="95" spans="1:7" x14ac:dyDescent="0.2">
      <c r="A95" s="4">
        <v>1</v>
      </c>
      <c r="B95" s="120" t="s">
        <v>140</v>
      </c>
      <c r="C95" s="351"/>
      <c r="D95" s="356"/>
      <c r="E95" s="356"/>
    </row>
    <row r="96" spans="1:7" x14ac:dyDescent="0.2">
      <c r="A96" s="4">
        <v>1</v>
      </c>
      <c r="B96" s="120" t="s">
        <v>139</v>
      </c>
      <c r="C96" s="352"/>
      <c r="D96" s="356"/>
      <c r="E96" s="356"/>
    </row>
    <row r="97" spans="1:7" ht="60" x14ac:dyDescent="0.2">
      <c r="A97" s="4">
        <v>1</v>
      </c>
      <c r="B97" s="11" t="s">
        <v>166</v>
      </c>
      <c r="C97" s="350">
        <v>1250</v>
      </c>
      <c r="D97" s="356"/>
      <c r="E97" s="350">
        <f>E92+C97</f>
        <v>42829.14</v>
      </c>
      <c r="G97">
        <v>110</v>
      </c>
    </row>
    <row r="98" spans="1:7" x14ac:dyDescent="0.2">
      <c r="A98" s="4">
        <v>1</v>
      </c>
      <c r="B98" s="120" t="s">
        <v>146</v>
      </c>
      <c r="C98" s="351"/>
      <c r="D98" s="356"/>
      <c r="E98" s="351"/>
    </row>
    <row r="99" spans="1:7" x14ac:dyDescent="0.2">
      <c r="A99" s="4">
        <v>1</v>
      </c>
      <c r="B99" s="120" t="s">
        <v>138</v>
      </c>
      <c r="C99" s="352"/>
      <c r="D99" s="356"/>
      <c r="E99" s="352"/>
    </row>
    <row r="100" spans="1:7" ht="36" x14ac:dyDescent="0.2">
      <c r="A100" s="4">
        <v>1</v>
      </c>
      <c r="B100" s="11" t="s">
        <v>71</v>
      </c>
      <c r="C100" s="350">
        <v>1350</v>
      </c>
      <c r="D100" s="350"/>
      <c r="E100" s="350">
        <f>E97+C100</f>
        <v>44179.14</v>
      </c>
    </row>
    <row r="101" spans="1:7" ht="48" x14ac:dyDescent="0.2">
      <c r="A101" s="4">
        <v>1</v>
      </c>
      <c r="B101" s="11" t="s">
        <v>72</v>
      </c>
      <c r="C101" s="351"/>
      <c r="D101" s="351"/>
      <c r="E101" s="351"/>
      <c r="G101">
        <v>110</v>
      </c>
    </row>
    <row r="102" spans="1:7" ht="36" x14ac:dyDescent="0.2">
      <c r="A102" s="4">
        <v>1</v>
      </c>
      <c r="B102" s="11" t="s">
        <v>68</v>
      </c>
      <c r="C102" s="351"/>
      <c r="D102" s="351"/>
      <c r="E102" s="351"/>
    </row>
    <row r="103" spans="1:7" x14ac:dyDescent="0.2">
      <c r="A103" s="4">
        <v>1</v>
      </c>
      <c r="B103" s="117" t="s">
        <v>147</v>
      </c>
      <c r="C103" s="351"/>
      <c r="D103" s="351"/>
      <c r="E103" s="351"/>
    </row>
    <row r="104" spans="1:7" x14ac:dyDescent="0.2">
      <c r="A104" s="4">
        <v>1</v>
      </c>
      <c r="B104" s="117" t="s">
        <v>148</v>
      </c>
      <c r="C104" s="352"/>
      <c r="D104" s="352"/>
      <c r="E104" s="352"/>
    </row>
    <row r="105" spans="1:7" ht="60" x14ac:dyDescent="0.2">
      <c r="A105" s="4">
        <v>1</v>
      </c>
      <c r="B105" s="11" t="s">
        <v>155</v>
      </c>
      <c r="C105" s="325">
        <v>1450</v>
      </c>
      <c r="D105" s="325"/>
      <c r="E105" s="350">
        <f>E100+C105</f>
        <v>45629.14</v>
      </c>
    </row>
    <row r="106" spans="1:7" x14ac:dyDescent="0.2">
      <c r="A106" s="4">
        <v>1</v>
      </c>
      <c r="B106" s="155" t="s">
        <v>215</v>
      </c>
      <c r="C106" s="326"/>
      <c r="D106" s="326"/>
      <c r="E106" s="351"/>
    </row>
    <row r="107" spans="1:7" ht="36" x14ac:dyDescent="0.2">
      <c r="A107" s="4">
        <v>1</v>
      </c>
      <c r="B107" s="11" t="s">
        <v>156</v>
      </c>
      <c r="C107" s="326"/>
      <c r="D107" s="326"/>
      <c r="E107" s="351"/>
      <c r="G107">
        <v>110</v>
      </c>
    </row>
    <row r="108" spans="1:7" ht="36" x14ac:dyDescent="0.2">
      <c r="A108" s="4">
        <v>1</v>
      </c>
      <c r="B108" s="11" t="s">
        <v>157</v>
      </c>
      <c r="C108" s="326"/>
      <c r="D108" s="326"/>
      <c r="E108" s="351"/>
    </row>
    <row r="109" spans="1:7" ht="36" x14ac:dyDescent="0.2">
      <c r="A109" s="4">
        <v>1</v>
      </c>
      <c r="B109" s="11" t="s">
        <v>158</v>
      </c>
      <c r="C109" s="327"/>
      <c r="D109" s="327"/>
      <c r="E109" s="352"/>
    </row>
    <row r="110" spans="1:7" ht="36" x14ac:dyDescent="0.2">
      <c r="A110" s="4">
        <v>1</v>
      </c>
      <c r="B110" s="11" t="s">
        <v>167</v>
      </c>
      <c r="C110" s="90">
        <v>775</v>
      </c>
      <c r="D110" s="98"/>
      <c r="E110" s="92">
        <f>E105+C110</f>
        <v>46404.14</v>
      </c>
      <c r="G110">
        <v>110</v>
      </c>
    </row>
    <row r="111" spans="1:7" ht="48" x14ac:dyDescent="0.2">
      <c r="A111" s="4">
        <v>1</v>
      </c>
      <c r="B111" s="11" t="s">
        <v>126</v>
      </c>
      <c r="C111" s="325">
        <v>6700</v>
      </c>
      <c r="D111" s="325"/>
      <c r="E111" s="350">
        <f>E110+C111</f>
        <v>53104.14</v>
      </c>
    </row>
    <row r="112" spans="1:7" ht="36" x14ac:dyDescent="0.2">
      <c r="A112" s="4">
        <v>1</v>
      </c>
      <c r="B112" s="11" t="s">
        <v>127</v>
      </c>
      <c r="C112" s="326"/>
      <c r="D112" s="326"/>
      <c r="E112" s="351"/>
      <c r="G112">
        <v>111</v>
      </c>
    </row>
    <row r="113" spans="1:7" ht="48" x14ac:dyDescent="0.2">
      <c r="A113" s="4">
        <v>1</v>
      </c>
      <c r="B113" s="11" t="s">
        <v>65</v>
      </c>
      <c r="C113" s="327"/>
      <c r="D113" s="327"/>
      <c r="E113" s="352"/>
    </row>
    <row r="114" spans="1:7" ht="72" x14ac:dyDescent="0.2">
      <c r="A114" s="4">
        <v>1</v>
      </c>
      <c r="B114" s="11" t="s">
        <v>168</v>
      </c>
      <c r="C114" s="325">
        <v>990</v>
      </c>
      <c r="D114" s="325"/>
      <c r="E114" s="350">
        <f>E111+C114</f>
        <v>54094.14</v>
      </c>
    </row>
    <row r="115" spans="1:7" ht="48" x14ac:dyDescent="0.2">
      <c r="A115" s="4">
        <v>1</v>
      </c>
      <c r="B115" s="11" t="s">
        <v>169</v>
      </c>
      <c r="C115" s="326"/>
      <c r="D115" s="326"/>
      <c r="E115" s="351"/>
      <c r="G115">
        <v>110</v>
      </c>
    </row>
    <row r="116" spans="1:7" ht="36" x14ac:dyDescent="0.2">
      <c r="A116" s="4">
        <v>1</v>
      </c>
      <c r="B116" s="11" t="s">
        <v>170</v>
      </c>
      <c r="C116" s="326"/>
      <c r="D116" s="326"/>
      <c r="E116" s="351"/>
    </row>
    <row r="117" spans="1:7" ht="24" x14ac:dyDescent="0.2">
      <c r="A117" s="4">
        <v>1</v>
      </c>
      <c r="B117" s="58" t="s">
        <v>216</v>
      </c>
      <c r="C117" s="327"/>
      <c r="D117" s="327"/>
      <c r="E117" s="352"/>
    </row>
    <row r="118" spans="1:7" x14ac:dyDescent="0.2">
      <c r="A118" s="4"/>
      <c r="B118" s="16" t="s">
        <v>80</v>
      </c>
      <c r="C118" s="99">
        <f>SUM(C92:C117)</f>
        <v>13965</v>
      </c>
      <c r="D118" s="98"/>
      <c r="E118" s="92"/>
    </row>
    <row r="119" spans="1:7" x14ac:dyDescent="0.2">
      <c r="A119" s="4"/>
      <c r="B119" s="16" t="s">
        <v>70</v>
      </c>
      <c r="C119" s="88">
        <f>C91+C118</f>
        <v>54094.14</v>
      </c>
      <c r="D119" s="98"/>
      <c r="E119" s="88">
        <f>E114</f>
        <v>54094.14</v>
      </c>
    </row>
    <row r="120" spans="1:7" x14ac:dyDescent="0.2">
      <c r="A120" s="7"/>
      <c r="B120" s="36"/>
      <c r="C120" s="84"/>
      <c r="D120" s="100"/>
      <c r="E120" s="84"/>
    </row>
    <row r="121" spans="1:7" x14ac:dyDescent="0.2">
      <c r="A121" s="289" t="s">
        <v>69</v>
      </c>
      <c r="B121" s="290"/>
      <c r="C121" s="290"/>
      <c r="D121" s="290"/>
      <c r="E121" s="291"/>
    </row>
    <row r="122" spans="1:7" x14ac:dyDescent="0.2">
      <c r="A122" s="27" t="s">
        <v>12</v>
      </c>
      <c r="B122" s="21" t="s">
        <v>13</v>
      </c>
      <c r="C122" s="6" t="s">
        <v>14</v>
      </c>
      <c r="D122" s="6" t="s">
        <v>15</v>
      </c>
      <c r="E122" s="6" t="s">
        <v>16</v>
      </c>
    </row>
    <row r="123" spans="1:7" x14ac:dyDescent="0.2">
      <c r="A123" s="27"/>
      <c r="B123" s="21"/>
      <c r="C123" s="53">
        <f>C119</f>
        <v>54094.14</v>
      </c>
      <c r="D123" s="6"/>
      <c r="E123" s="53">
        <f>E119</f>
        <v>54094.14</v>
      </c>
    </row>
    <row r="124" spans="1:7" ht="48" x14ac:dyDescent="0.2">
      <c r="A124" s="280">
        <v>1</v>
      </c>
      <c r="B124" s="11" t="s">
        <v>61</v>
      </c>
      <c r="C124" s="360"/>
      <c r="D124" s="277">
        <v>1075</v>
      </c>
      <c r="E124" s="277"/>
    </row>
    <row r="125" spans="1:7" x14ac:dyDescent="0.2">
      <c r="A125" s="281"/>
      <c r="B125" s="11" t="s">
        <v>37</v>
      </c>
      <c r="C125" s="361"/>
      <c r="D125" s="283"/>
      <c r="E125" s="283"/>
    </row>
    <row r="126" spans="1:7" x14ac:dyDescent="0.2">
      <c r="A126" s="282"/>
      <c r="B126" s="11" t="s">
        <v>38</v>
      </c>
      <c r="C126" s="362"/>
      <c r="D126" s="283"/>
      <c r="E126" s="283"/>
    </row>
    <row r="127" spans="1:7" ht="60" x14ac:dyDescent="0.2">
      <c r="A127" s="280">
        <v>1</v>
      </c>
      <c r="B127" s="11" t="s">
        <v>62</v>
      </c>
      <c r="C127" s="360"/>
      <c r="D127" s="287">
        <v>1200</v>
      </c>
      <c r="E127" s="277"/>
    </row>
    <row r="128" spans="1:7" x14ac:dyDescent="0.2">
      <c r="A128" s="281"/>
      <c r="B128" s="11" t="s">
        <v>39</v>
      </c>
      <c r="C128" s="361"/>
      <c r="D128" s="311"/>
      <c r="E128" s="283"/>
    </row>
    <row r="129" spans="1:7" x14ac:dyDescent="0.2">
      <c r="A129" s="282"/>
      <c r="B129" s="11" t="s">
        <v>67</v>
      </c>
      <c r="C129" s="362"/>
      <c r="D129" s="288"/>
      <c r="E129" s="278"/>
    </row>
    <row r="130" spans="1:7" x14ac:dyDescent="0.2">
      <c r="A130" s="285" t="s">
        <v>59</v>
      </c>
      <c r="B130" s="286"/>
      <c r="C130" s="101">
        <f>SUM(C123)</f>
        <v>54094.14</v>
      </c>
      <c r="D130" s="101">
        <f>SUM(D124:D129)</f>
        <v>2275</v>
      </c>
      <c r="E130" s="101">
        <f>E123</f>
        <v>54094.14</v>
      </c>
    </row>
    <row r="131" spans="1:7" x14ac:dyDescent="0.2">
      <c r="A131" s="46"/>
      <c r="B131" s="46"/>
      <c r="C131" s="102"/>
      <c r="D131" s="102"/>
      <c r="E131" s="102"/>
    </row>
    <row r="132" spans="1:7" x14ac:dyDescent="0.2">
      <c r="A132" s="46"/>
      <c r="B132" s="46"/>
      <c r="C132" s="102"/>
      <c r="D132" s="102"/>
      <c r="E132" s="102"/>
    </row>
    <row r="133" spans="1:7" ht="15" x14ac:dyDescent="0.25">
      <c r="A133" s="348" t="s">
        <v>74</v>
      </c>
      <c r="B133" s="342"/>
      <c r="C133" s="342"/>
      <c r="D133" s="342"/>
      <c r="E133" s="349"/>
    </row>
    <row r="134" spans="1:7" x14ac:dyDescent="0.2">
      <c r="A134" s="54" t="s">
        <v>12</v>
      </c>
      <c r="B134" s="25" t="s">
        <v>13</v>
      </c>
      <c r="C134" s="103" t="s">
        <v>14</v>
      </c>
      <c r="D134" s="103" t="s">
        <v>15</v>
      </c>
      <c r="E134" s="103" t="s">
        <v>16</v>
      </c>
    </row>
    <row r="135" spans="1:7" x14ac:dyDescent="0.2">
      <c r="A135" s="35"/>
      <c r="B135" s="25" t="s">
        <v>102</v>
      </c>
      <c r="C135" s="99">
        <f>C130</f>
        <v>54094.14</v>
      </c>
      <c r="D135" s="104"/>
      <c r="E135" s="104">
        <f>E130</f>
        <v>54094.14</v>
      </c>
    </row>
    <row r="136" spans="1:7" ht="36" x14ac:dyDescent="0.2">
      <c r="A136" s="4">
        <v>1</v>
      </c>
      <c r="B136" s="11" t="s">
        <v>78</v>
      </c>
      <c r="C136" s="159">
        <v>890.44</v>
      </c>
      <c r="D136" s="104"/>
      <c r="E136" s="121">
        <f>E135+C136</f>
        <v>54984.58</v>
      </c>
      <c r="G136">
        <v>110</v>
      </c>
    </row>
    <row r="137" spans="1:7" ht="55.5" customHeight="1" x14ac:dyDescent="0.2">
      <c r="A137" s="4">
        <v>1</v>
      </c>
      <c r="B137" s="11" t="s">
        <v>79</v>
      </c>
      <c r="C137" s="90">
        <v>1175.2</v>
      </c>
      <c r="D137" s="98"/>
      <c r="E137" s="122">
        <f>E136+C137</f>
        <v>56159.78</v>
      </c>
      <c r="G137">
        <v>110</v>
      </c>
    </row>
    <row r="138" spans="1:7" ht="54" customHeight="1" x14ac:dyDescent="0.2">
      <c r="A138" s="4">
        <v>1</v>
      </c>
      <c r="B138" s="11" t="s">
        <v>90</v>
      </c>
      <c r="C138" s="325">
        <v>1250</v>
      </c>
      <c r="D138" s="325"/>
      <c r="E138" s="325">
        <f>E137+C138</f>
        <v>57409.78</v>
      </c>
      <c r="G138">
        <v>110</v>
      </c>
    </row>
    <row r="139" spans="1:7" ht="43.5" customHeight="1" x14ac:dyDescent="0.2">
      <c r="A139" s="4">
        <v>1</v>
      </c>
      <c r="B139" s="11" t="s">
        <v>88</v>
      </c>
      <c r="C139" s="326"/>
      <c r="D139" s="326"/>
      <c r="E139" s="326"/>
    </row>
    <row r="140" spans="1:7" ht="48.75" customHeight="1" x14ac:dyDescent="0.2">
      <c r="A140" s="4">
        <v>1</v>
      </c>
      <c r="B140" s="11" t="s">
        <v>89</v>
      </c>
      <c r="C140" s="327"/>
      <c r="D140" s="327"/>
      <c r="E140" s="327"/>
    </row>
    <row r="141" spans="1:7" ht="60" x14ac:dyDescent="0.2">
      <c r="A141" s="4">
        <v>1</v>
      </c>
      <c r="B141" s="11" t="s">
        <v>75</v>
      </c>
      <c r="C141" s="325">
        <v>1000</v>
      </c>
      <c r="D141" s="325"/>
      <c r="E141" s="325">
        <f>E138+C141</f>
        <v>58409.78</v>
      </c>
      <c r="G141" t="s">
        <v>235</v>
      </c>
    </row>
    <row r="142" spans="1:7" ht="48" x14ac:dyDescent="0.2">
      <c r="A142" s="4">
        <v>1</v>
      </c>
      <c r="B142" s="11" t="s">
        <v>76</v>
      </c>
      <c r="C142" s="326"/>
      <c r="D142" s="326"/>
      <c r="E142" s="326"/>
    </row>
    <row r="143" spans="1:7" ht="48" x14ac:dyDescent="0.2">
      <c r="A143" s="4">
        <v>1</v>
      </c>
      <c r="B143" s="11" t="s">
        <v>77</v>
      </c>
      <c r="C143" s="327"/>
      <c r="D143" s="327"/>
      <c r="E143" s="327"/>
    </row>
    <row r="144" spans="1:7" ht="60" x14ac:dyDescent="0.2">
      <c r="A144" s="4">
        <v>1</v>
      </c>
      <c r="B144" s="11" t="s">
        <v>91</v>
      </c>
      <c r="C144" s="329">
        <v>1530</v>
      </c>
      <c r="D144" s="325"/>
      <c r="E144" s="325">
        <f>E141+C144</f>
        <v>59939.78</v>
      </c>
    </row>
    <row r="145" spans="1:7" ht="60" x14ac:dyDescent="0.2">
      <c r="A145" s="4">
        <v>1</v>
      </c>
      <c r="B145" s="11" t="s">
        <v>85</v>
      </c>
      <c r="C145" s="330"/>
      <c r="D145" s="326"/>
      <c r="E145" s="326"/>
      <c r="G145" t="s">
        <v>236</v>
      </c>
    </row>
    <row r="146" spans="1:7" ht="60" x14ac:dyDescent="0.2">
      <c r="A146" s="4">
        <v>1</v>
      </c>
      <c r="B146" s="11" t="s">
        <v>86</v>
      </c>
      <c r="C146" s="330"/>
      <c r="D146" s="326"/>
      <c r="E146" s="326"/>
    </row>
    <row r="147" spans="1:7" ht="60" x14ac:dyDescent="0.2">
      <c r="A147" s="4">
        <v>1</v>
      </c>
      <c r="B147" s="11" t="s">
        <v>87</v>
      </c>
      <c r="C147" s="330"/>
      <c r="D147" s="326"/>
      <c r="E147" s="326"/>
    </row>
    <row r="148" spans="1:7" ht="60" x14ac:dyDescent="0.2">
      <c r="A148" s="4">
        <v>1</v>
      </c>
      <c r="B148" s="11" t="s">
        <v>101</v>
      </c>
      <c r="C148" s="330"/>
      <c r="D148" s="326"/>
      <c r="E148" s="326"/>
    </row>
    <row r="149" spans="1:7" ht="60" x14ac:dyDescent="0.2">
      <c r="A149" s="4">
        <v>1</v>
      </c>
      <c r="B149" s="11" t="s">
        <v>154</v>
      </c>
      <c r="C149" s="331"/>
      <c r="D149" s="327"/>
      <c r="E149" s="327"/>
    </row>
    <row r="150" spans="1:7" ht="60.75" customHeight="1" x14ac:dyDescent="0.2">
      <c r="A150" s="60">
        <v>1</v>
      </c>
      <c r="B150" s="10" t="s">
        <v>107</v>
      </c>
      <c r="C150" s="363">
        <v>900</v>
      </c>
      <c r="D150" s="360"/>
      <c r="E150" s="325">
        <f>E144+C150</f>
        <v>60839.78</v>
      </c>
    </row>
    <row r="151" spans="1:7" ht="62.25" customHeight="1" x14ac:dyDescent="0.2">
      <c r="A151" s="60">
        <v>1</v>
      </c>
      <c r="B151" s="10" t="s">
        <v>171</v>
      </c>
      <c r="C151" s="364"/>
      <c r="D151" s="361"/>
      <c r="E151" s="326"/>
    </row>
    <row r="152" spans="1:7" ht="39.75" customHeight="1" x14ac:dyDescent="0.2">
      <c r="A152" s="60">
        <v>1</v>
      </c>
      <c r="B152" s="10" t="s">
        <v>172</v>
      </c>
      <c r="C152" s="364"/>
      <c r="D152" s="361"/>
      <c r="E152" s="326"/>
    </row>
    <row r="153" spans="1:7" ht="44.25" customHeight="1" x14ac:dyDescent="0.2">
      <c r="A153" s="60">
        <v>1</v>
      </c>
      <c r="B153" s="10" t="s">
        <v>173</v>
      </c>
      <c r="C153" s="364"/>
      <c r="D153" s="361"/>
      <c r="E153" s="326"/>
      <c r="G153">
        <v>110</v>
      </c>
    </row>
    <row r="154" spans="1:7" ht="36" x14ac:dyDescent="0.2">
      <c r="A154" s="60">
        <v>1</v>
      </c>
      <c r="B154" s="10" t="s">
        <v>174</v>
      </c>
      <c r="C154" s="364"/>
      <c r="D154" s="361"/>
      <c r="E154" s="326"/>
    </row>
    <row r="155" spans="1:7" ht="36" x14ac:dyDescent="0.2">
      <c r="A155" s="60">
        <v>1</v>
      </c>
      <c r="B155" s="10" t="s">
        <v>175</v>
      </c>
      <c r="C155" s="364"/>
      <c r="D155" s="361"/>
      <c r="E155" s="326"/>
    </row>
    <row r="156" spans="1:7" ht="36" x14ac:dyDescent="0.2">
      <c r="A156" s="60">
        <v>1</v>
      </c>
      <c r="B156" s="10" t="s">
        <v>106</v>
      </c>
      <c r="C156" s="365"/>
      <c r="D156" s="362"/>
      <c r="E156" s="327"/>
    </row>
    <row r="157" spans="1:7" ht="60" x14ac:dyDescent="0.2">
      <c r="A157" s="60">
        <v>1</v>
      </c>
      <c r="B157" s="123" t="s">
        <v>92</v>
      </c>
      <c r="C157" s="157">
        <v>34975</v>
      </c>
      <c r="D157" s="78"/>
      <c r="E157" s="106">
        <f>E150+C157</f>
        <v>95814.78</v>
      </c>
      <c r="G157">
        <v>111</v>
      </c>
    </row>
    <row r="158" spans="1:7" ht="47.25" customHeight="1" x14ac:dyDescent="0.2">
      <c r="A158" s="60">
        <v>1</v>
      </c>
      <c r="B158" s="10" t="s">
        <v>105</v>
      </c>
      <c r="C158" s="105">
        <v>1400</v>
      </c>
      <c r="D158" s="78"/>
      <c r="E158" s="106">
        <f>E157+C158</f>
        <v>97214.78</v>
      </c>
      <c r="G158">
        <v>111</v>
      </c>
    </row>
    <row r="159" spans="1:7" ht="48.75" customHeight="1" x14ac:dyDescent="0.2">
      <c r="A159" s="60">
        <v>1</v>
      </c>
      <c r="B159" s="10" t="s">
        <v>104</v>
      </c>
      <c r="C159" s="105">
        <v>1400</v>
      </c>
      <c r="D159" s="78"/>
      <c r="E159" s="106">
        <f t="shared" ref="E159:E160" si="2">E158+C159</f>
        <v>98614.78</v>
      </c>
      <c r="G159">
        <v>111</v>
      </c>
    </row>
    <row r="160" spans="1:7" ht="54" customHeight="1" x14ac:dyDescent="0.2">
      <c r="A160" s="60">
        <v>1</v>
      </c>
      <c r="B160" s="10" t="s">
        <v>103</v>
      </c>
      <c r="C160" s="105">
        <v>750</v>
      </c>
      <c r="D160" s="78"/>
      <c r="E160" s="106">
        <f t="shared" si="2"/>
        <v>99364.78</v>
      </c>
      <c r="G160">
        <v>111</v>
      </c>
    </row>
    <row r="161" spans="1:7" ht="60.75" customHeight="1" x14ac:dyDescent="0.2">
      <c r="A161" s="60">
        <v>1</v>
      </c>
      <c r="B161" s="11" t="s">
        <v>94</v>
      </c>
      <c r="C161" s="105">
        <v>675</v>
      </c>
      <c r="D161" s="78"/>
      <c r="E161" s="106">
        <f>E160+C161</f>
        <v>100039.78</v>
      </c>
      <c r="G161">
        <v>110</v>
      </c>
    </row>
    <row r="162" spans="1:7" x14ac:dyDescent="0.2">
      <c r="A162" s="4"/>
      <c r="B162" s="16" t="s">
        <v>95</v>
      </c>
      <c r="C162" s="99">
        <f>SUM(C136:C161)</f>
        <v>45945.64</v>
      </c>
      <c r="D162" s="98"/>
      <c r="E162" s="92"/>
    </row>
    <row r="163" spans="1:7" x14ac:dyDescent="0.2">
      <c r="A163" s="4"/>
      <c r="B163" s="16" t="s">
        <v>96</v>
      </c>
      <c r="C163" s="99">
        <f>C135+C162</f>
        <v>100039.78</v>
      </c>
      <c r="D163" s="98"/>
      <c r="E163" s="75">
        <f>E161</f>
        <v>100039.78</v>
      </c>
    </row>
    <row r="164" spans="1:7" x14ac:dyDescent="0.2">
      <c r="A164" s="7"/>
      <c r="B164" s="61"/>
      <c r="C164" s="107"/>
      <c r="D164" s="100"/>
      <c r="E164" s="84"/>
    </row>
    <row r="165" spans="1:7" x14ac:dyDescent="0.2">
      <c r="A165" s="7"/>
      <c r="B165" s="61"/>
      <c r="C165" s="107"/>
      <c r="D165" s="100"/>
      <c r="E165" s="84"/>
    </row>
    <row r="166" spans="1:7" x14ac:dyDescent="0.2">
      <c r="A166" s="7"/>
      <c r="B166" s="61"/>
      <c r="C166" s="107"/>
      <c r="D166" s="100"/>
      <c r="E166" s="84"/>
    </row>
    <row r="167" spans="1:7" x14ac:dyDescent="0.2">
      <c r="A167" s="7"/>
      <c r="B167" s="61"/>
      <c r="C167" s="107"/>
      <c r="D167" s="100"/>
      <c r="E167" s="84"/>
    </row>
    <row r="168" spans="1:7" s="146" customFormat="1" x14ac:dyDescent="0.2">
      <c r="A168" s="322" t="s">
        <v>93</v>
      </c>
      <c r="B168" s="323"/>
      <c r="C168" s="323"/>
      <c r="D168" s="323"/>
      <c r="E168" s="324"/>
    </row>
    <row r="169" spans="1:7" x14ac:dyDescent="0.2">
      <c r="A169" s="27" t="s">
        <v>12</v>
      </c>
      <c r="B169" s="27" t="s">
        <v>13</v>
      </c>
      <c r="C169" s="6" t="s">
        <v>14</v>
      </c>
      <c r="D169" s="6" t="s">
        <v>15</v>
      </c>
      <c r="E169" s="6" t="s">
        <v>16</v>
      </c>
    </row>
    <row r="170" spans="1:7" x14ac:dyDescent="0.2">
      <c r="A170" s="27"/>
      <c r="B170" s="21" t="s">
        <v>49</v>
      </c>
      <c r="C170" s="53">
        <f>C163</f>
        <v>100039.78</v>
      </c>
      <c r="D170" s="6"/>
      <c r="E170" s="53">
        <f>E163</f>
        <v>100039.78</v>
      </c>
    </row>
    <row r="171" spans="1:7" ht="36" x14ac:dyDescent="0.2">
      <c r="A171" s="4">
        <v>1</v>
      </c>
      <c r="B171" s="11" t="s">
        <v>108</v>
      </c>
      <c r="C171" s="55"/>
      <c r="D171" s="55">
        <v>27479.93</v>
      </c>
      <c r="E171" s="55"/>
    </row>
    <row r="172" spans="1:7" ht="72" x14ac:dyDescent="0.2">
      <c r="A172" s="303">
        <v>1</v>
      </c>
      <c r="B172" s="11" t="s">
        <v>109</v>
      </c>
      <c r="C172" s="312"/>
      <c r="D172" s="312">
        <v>1202</v>
      </c>
      <c r="E172" s="277"/>
    </row>
    <row r="173" spans="1:7" ht="48" x14ac:dyDescent="0.2">
      <c r="A173" s="304"/>
      <c r="B173" s="11" t="s">
        <v>110</v>
      </c>
      <c r="C173" s="313"/>
      <c r="D173" s="313"/>
      <c r="E173" s="283"/>
    </row>
    <row r="174" spans="1:7" ht="36" x14ac:dyDescent="0.2">
      <c r="A174" s="315"/>
      <c r="B174" s="11" t="s">
        <v>111</v>
      </c>
      <c r="C174" s="314"/>
      <c r="D174" s="314"/>
      <c r="E174" s="278"/>
    </row>
    <row r="175" spans="1:7" ht="72" x14ac:dyDescent="0.2">
      <c r="A175" s="4">
        <v>1</v>
      </c>
      <c r="B175" s="11" t="s">
        <v>112</v>
      </c>
      <c r="C175" s="287"/>
      <c r="D175" s="287">
        <v>1312</v>
      </c>
      <c r="E175" s="287"/>
    </row>
    <row r="176" spans="1:7" ht="24" x14ac:dyDescent="0.2">
      <c r="A176" s="4"/>
      <c r="B176" s="11" t="s">
        <v>113</v>
      </c>
      <c r="C176" s="311"/>
      <c r="D176" s="311"/>
      <c r="E176" s="311"/>
    </row>
    <row r="177" spans="1:7" ht="48" x14ac:dyDescent="0.2">
      <c r="A177" s="4">
        <v>1</v>
      </c>
      <c r="B177" s="11" t="s">
        <v>114</v>
      </c>
      <c r="C177" s="288"/>
      <c r="D177" s="288"/>
      <c r="E177" s="288"/>
    </row>
    <row r="178" spans="1:7" x14ac:dyDescent="0.2">
      <c r="A178" s="4"/>
      <c r="B178" s="16" t="s">
        <v>98</v>
      </c>
      <c r="C178" s="99"/>
      <c r="D178" s="104">
        <f>SUM(D171:D177)</f>
        <v>29993.93</v>
      </c>
      <c r="E178" s="101"/>
    </row>
    <row r="179" spans="1:7" x14ac:dyDescent="0.2">
      <c r="A179" s="4"/>
      <c r="B179" s="16" t="s">
        <v>96</v>
      </c>
      <c r="C179" s="99">
        <f>C170</f>
        <v>100039.78</v>
      </c>
      <c r="D179" s="98">
        <f>D178</f>
        <v>29993.93</v>
      </c>
      <c r="E179" s="99">
        <f>E170</f>
        <v>100039.78</v>
      </c>
    </row>
    <row r="180" spans="1:7" x14ac:dyDescent="0.2">
      <c r="A180" s="7"/>
      <c r="B180" s="61"/>
      <c r="C180" s="107"/>
      <c r="D180" s="100"/>
      <c r="E180" s="84"/>
    </row>
    <row r="181" spans="1:7" ht="9.75" customHeight="1" x14ac:dyDescent="0.2">
      <c r="A181" s="7"/>
      <c r="B181" s="61"/>
      <c r="C181" s="107"/>
      <c r="D181" s="100"/>
      <c r="E181" s="84"/>
    </row>
    <row r="182" spans="1:7" ht="9.75" customHeight="1" x14ac:dyDescent="0.2">
      <c r="A182" s="7"/>
      <c r="B182" s="61"/>
      <c r="C182" s="107"/>
      <c r="D182" s="100"/>
      <c r="E182" s="84"/>
    </row>
    <row r="183" spans="1:7" ht="9.75" customHeight="1" x14ac:dyDescent="0.2">
      <c r="A183" s="7"/>
      <c r="B183" s="61"/>
      <c r="C183" s="107"/>
      <c r="D183" s="100"/>
      <c r="E183" s="84"/>
    </row>
    <row r="184" spans="1:7" ht="9.75" customHeight="1" x14ac:dyDescent="0.2">
      <c r="A184" s="7"/>
      <c r="B184" s="61"/>
      <c r="C184" s="107"/>
      <c r="D184" s="100"/>
      <c r="E184" s="84"/>
    </row>
    <row r="185" spans="1:7" ht="9.75" customHeight="1" x14ac:dyDescent="0.2">
      <c r="A185" s="7"/>
      <c r="B185" s="61"/>
      <c r="C185" s="107"/>
      <c r="D185" s="100"/>
      <c r="E185" s="84"/>
    </row>
    <row r="186" spans="1:7" ht="15" x14ac:dyDescent="0.25">
      <c r="A186" s="366" t="s">
        <v>97</v>
      </c>
      <c r="B186" s="367"/>
      <c r="C186" s="367"/>
      <c r="D186" s="367"/>
      <c r="E186" s="368"/>
    </row>
    <row r="187" spans="1:7" x14ac:dyDescent="0.2">
      <c r="A187" s="27" t="s">
        <v>12</v>
      </c>
      <c r="B187" s="21" t="s">
        <v>13</v>
      </c>
      <c r="C187" s="6" t="s">
        <v>14</v>
      </c>
      <c r="D187" s="6" t="s">
        <v>15</v>
      </c>
      <c r="E187" s="6" t="s">
        <v>16</v>
      </c>
    </row>
    <row r="188" spans="1:7" x14ac:dyDescent="0.2">
      <c r="A188" s="27"/>
      <c r="B188" s="21" t="s">
        <v>49</v>
      </c>
      <c r="C188" s="53">
        <f>C179</f>
        <v>100039.78</v>
      </c>
      <c r="D188" s="6"/>
      <c r="E188" s="53">
        <f>E179</f>
        <v>100039.78</v>
      </c>
    </row>
    <row r="189" spans="1:7" s="8" customFormat="1" ht="51" x14ac:dyDescent="0.2">
      <c r="A189" s="64">
        <v>1</v>
      </c>
      <c r="B189" s="63" t="s">
        <v>122</v>
      </c>
      <c r="C189" s="297">
        <v>2800</v>
      </c>
      <c r="D189" s="297"/>
      <c r="E189" s="297">
        <f>E188+C189</f>
        <v>102839.78</v>
      </c>
      <c r="G189" s="8">
        <v>111</v>
      </c>
    </row>
    <row r="190" spans="1:7" s="8" customFormat="1" ht="63.75" x14ac:dyDescent="0.2">
      <c r="A190" s="64"/>
      <c r="B190" s="67" t="s">
        <v>124</v>
      </c>
      <c r="C190" s="299"/>
      <c r="D190" s="299"/>
      <c r="E190" s="299"/>
    </row>
    <row r="191" spans="1:7" s="8" customFormat="1" ht="51" x14ac:dyDescent="0.2">
      <c r="A191" s="64"/>
      <c r="B191" s="63" t="s">
        <v>125</v>
      </c>
      <c r="C191" s="297">
        <v>2800</v>
      </c>
      <c r="D191" s="297"/>
      <c r="E191" s="297">
        <f>E189+C191</f>
        <v>105639.78</v>
      </c>
      <c r="G191" s="8">
        <v>111</v>
      </c>
    </row>
    <row r="192" spans="1:7" s="8" customFormat="1" ht="66" customHeight="1" x14ac:dyDescent="0.2">
      <c r="A192" s="64"/>
      <c r="B192" s="63" t="s">
        <v>123</v>
      </c>
      <c r="C192" s="299"/>
      <c r="D192" s="299"/>
      <c r="E192" s="299"/>
    </row>
    <row r="193" spans="1:7" s="8" customFormat="1" ht="51" x14ac:dyDescent="0.2">
      <c r="A193" s="64">
        <v>1</v>
      </c>
      <c r="B193" s="63" t="s">
        <v>116</v>
      </c>
      <c r="C193" s="297">
        <v>2000</v>
      </c>
      <c r="D193" s="297"/>
      <c r="E193" s="297">
        <f>E191+C193</f>
        <v>107639.78</v>
      </c>
      <c r="G193" s="8">
        <v>111</v>
      </c>
    </row>
    <row r="194" spans="1:7" s="8" customFormat="1" ht="51" x14ac:dyDescent="0.2">
      <c r="A194" s="64"/>
      <c r="B194" s="63" t="s">
        <v>117</v>
      </c>
      <c r="C194" s="299"/>
      <c r="D194" s="299"/>
      <c r="E194" s="299"/>
    </row>
    <row r="195" spans="1:7" s="8" customFormat="1" ht="66" customHeight="1" x14ac:dyDescent="0.2">
      <c r="A195" s="64">
        <v>1</v>
      </c>
      <c r="B195" s="158" t="s">
        <v>176</v>
      </c>
      <c r="C195" s="297">
        <v>1500</v>
      </c>
      <c r="D195" s="297"/>
      <c r="E195" s="297">
        <f>E193+C195</f>
        <v>109139.78</v>
      </c>
      <c r="G195" s="8">
        <v>111</v>
      </c>
    </row>
    <row r="196" spans="1:7" s="8" customFormat="1" ht="66" customHeight="1" x14ac:dyDescent="0.2">
      <c r="A196" s="64"/>
      <c r="B196" s="63" t="s">
        <v>177</v>
      </c>
      <c r="C196" s="299"/>
      <c r="D196" s="299"/>
      <c r="E196" s="299"/>
    </row>
    <row r="197" spans="1:7" s="8" customFormat="1" ht="90" customHeight="1" x14ac:dyDescent="0.2">
      <c r="A197" s="64">
        <v>1</v>
      </c>
      <c r="B197" s="63" t="s">
        <v>118</v>
      </c>
      <c r="C197" s="297">
        <v>825</v>
      </c>
      <c r="D197" s="297"/>
      <c r="E197" s="297">
        <f>E195+C197</f>
        <v>109964.78</v>
      </c>
    </row>
    <row r="198" spans="1:7" s="8" customFormat="1" ht="63.75" x14ac:dyDescent="0.2">
      <c r="A198" s="64"/>
      <c r="B198" s="63" t="s">
        <v>149</v>
      </c>
      <c r="C198" s="298"/>
      <c r="D198" s="298"/>
      <c r="E198" s="298"/>
      <c r="G198" s="8">
        <v>111</v>
      </c>
    </row>
    <row r="199" spans="1:7" s="8" customFormat="1" ht="51" x14ac:dyDescent="0.2">
      <c r="A199" s="64">
        <v>1</v>
      </c>
      <c r="B199" s="63" t="s">
        <v>119</v>
      </c>
      <c r="C199" s="299"/>
      <c r="D199" s="299"/>
      <c r="E199" s="299"/>
    </row>
    <row r="200" spans="1:7" s="8" customFormat="1" ht="84" customHeight="1" x14ac:dyDescent="0.2">
      <c r="A200" s="64">
        <v>1</v>
      </c>
      <c r="B200" s="63" t="s">
        <v>115</v>
      </c>
      <c r="C200" s="297">
        <v>825</v>
      </c>
      <c r="D200" s="297"/>
      <c r="E200" s="297">
        <f>E197+C200</f>
        <v>110789.78</v>
      </c>
    </row>
    <row r="201" spans="1:7" s="8" customFormat="1" ht="75" customHeight="1" x14ac:dyDescent="0.2">
      <c r="A201" s="64">
        <v>1</v>
      </c>
      <c r="B201" s="63" t="s">
        <v>120</v>
      </c>
      <c r="C201" s="298"/>
      <c r="D201" s="309"/>
      <c r="E201" s="298"/>
      <c r="G201" s="8">
        <v>111</v>
      </c>
    </row>
    <row r="202" spans="1:7" s="8" customFormat="1" ht="69.95" customHeight="1" x14ac:dyDescent="0.2">
      <c r="A202" s="64">
        <v>1</v>
      </c>
      <c r="B202" s="63" t="s">
        <v>121</v>
      </c>
      <c r="C202" s="299"/>
      <c r="D202" s="310"/>
      <c r="E202" s="299"/>
    </row>
    <row r="203" spans="1:7" x14ac:dyDescent="0.2">
      <c r="A203" s="4"/>
      <c r="B203" s="16" t="s">
        <v>99</v>
      </c>
      <c r="C203" s="99">
        <f>SUM(C189:C202)</f>
        <v>10750</v>
      </c>
      <c r="D203" s="99"/>
      <c r="E203" s="118"/>
    </row>
    <row r="204" spans="1:7" ht="24" x14ac:dyDescent="0.2">
      <c r="A204" s="4" t="s">
        <v>183</v>
      </c>
      <c r="B204" s="16" t="s">
        <v>100</v>
      </c>
      <c r="C204" s="99">
        <f>C188+C203</f>
        <v>110789.78</v>
      </c>
      <c r="D204" s="98"/>
      <c r="E204" s="75">
        <f>E200</f>
        <v>110789.78</v>
      </c>
    </row>
    <row r="205" spans="1:7" x14ac:dyDescent="0.2">
      <c r="A205" s="62"/>
      <c r="B205" s="62"/>
      <c r="C205" s="108"/>
      <c r="D205" s="108"/>
      <c r="E205" s="108"/>
    </row>
    <row r="206" spans="1:7" x14ac:dyDescent="0.2">
      <c r="A206" s="62"/>
      <c r="B206" s="62"/>
      <c r="C206" s="108"/>
      <c r="D206" s="108"/>
      <c r="E206" s="108"/>
    </row>
    <row r="207" spans="1:7" x14ac:dyDescent="0.2">
      <c r="A207" s="62"/>
      <c r="B207" s="62"/>
      <c r="C207" s="108"/>
      <c r="D207" s="108"/>
      <c r="E207" s="108"/>
    </row>
    <row r="208" spans="1:7" x14ac:dyDescent="0.2">
      <c r="A208" s="62"/>
      <c r="B208" s="62"/>
      <c r="C208" s="108"/>
      <c r="D208" s="108"/>
      <c r="E208" s="108"/>
    </row>
    <row r="209" spans="1:7" x14ac:dyDescent="0.2">
      <c r="A209" s="62"/>
      <c r="B209" s="62"/>
      <c r="C209" s="108"/>
      <c r="D209" s="108"/>
      <c r="E209" s="108"/>
    </row>
    <row r="210" spans="1:7" x14ac:dyDescent="0.2">
      <c r="A210" s="62"/>
      <c r="B210" s="62"/>
      <c r="C210" s="108"/>
      <c r="D210" s="108"/>
      <c r="E210" s="108"/>
    </row>
    <row r="211" spans="1:7" x14ac:dyDescent="0.2">
      <c r="A211" s="62"/>
      <c r="B211" s="62"/>
      <c r="C211" s="108"/>
      <c r="D211" s="108"/>
      <c r="E211" s="108"/>
    </row>
    <row r="212" spans="1:7" ht="15" x14ac:dyDescent="0.25">
      <c r="A212" s="300" t="s">
        <v>128</v>
      </c>
      <c r="B212" s="301"/>
      <c r="C212" s="301"/>
      <c r="D212" s="301"/>
      <c r="E212" s="301"/>
    </row>
    <row r="213" spans="1:7" ht="15" x14ac:dyDescent="0.2">
      <c r="A213" s="31" t="s">
        <v>12</v>
      </c>
      <c r="B213" s="18" t="s">
        <v>13</v>
      </c>
      <c r="C213" s="31" t="s">
        <v>14</v>
      </c>
      <c r="D213" s="31" t="s">
        <v>15</v>
      </c>
      <c r="E213" s="31" t="s">
        <v>16</v>
      </c>
    </row>
    <row r="214" spans="1:7" ht="15" x14ac:dyDescent="0.2">
      <c r="A214" s="31"/>
      <c r="B214" s="22" t="s">
        <v>49</v>
      </c>
      <c r="C214" s="124">
        <f>C204</f>
        <v>110789.78</v>
      </c>
      <c r="D214" s="31"/>
      <c r="E214" s="124">
        <f>E204</f>
        <v>110789.78</v>
      </c>
    </row>
    <row r="215" spans="1:7" ht="76.5" x14ac:dyDescent="0.2">
      <c r="A215" s="68">
        <v>1</v>
      </c>
      <c r="B215" s="63" t="s">
        <v>308</v>
      </c>
      <c r="C215" s="261">
        <v>885.83</v>
      </c>
      <c r="D215" s="316"/>
      <c r="E215" s="319">
        <f>E214+C215</f>
        <v>111675.61</v>
      </c>
      <c r="G215" s="3" t="s">
        <v>283</v>
      </c>
    </row>
    <row r="216" spans="1:7" ht="76.5" x14ac:dyDescent="0.2">
      <c r="A216" s="68">
        <v>1</v>
      </c>
      <c r="B216" s="63" t="s">
        <v>309</v>
      </c>
      <c r="C216" s="302"/>
      <c r="D216" s="317"/>
      <c r="E216" s="320"/>
    </row>
    <row r="217" spans="1:7" ht="15" customHeight="1" x14ac:dyDescent="0.2">
      <c r="A217" s="68">
        <v>1</v>
      </c>
      <c r="B217" s="63" t="s">
        <v>310</v>
      </c>
      <c r="C217" s="262"/>
      <c r="D217" s="318"/>
      <c r="E217" s="321"/>
    </row>
    <row r="218" spans="1:7" ht="63.75" x14ac:dyDescent="0.2">
      <c r="A218" s="68">
        <v>1</v>
      </c>
      <c r="B218" s="63" t="s">
        <v>150</v>
      </c>
      <c r="C218" s="261">
        <v>975</v>
      </c>
      <c r="D218" s="328"/>
      <c r="E218" s="328">
        <f>E215+C218</f>
        <v>112650.61</v>
      </c>
    </row>
    <row r="219" spans="1:7" ht="51" x14ac:dyDescent="0.2">
      <c r="A219" s="68">
        <v>1</v>
      </c>
      <c r="B219" s="63" t="s">
        <v>151</v>
      </c>
      <c r="C219" s="302"/>
      <c r="D219" s="328"/>
      <c r="E219" s="328"/>
      <c r="G219">
        <v>110</v>
      </c>
    </row>
    <row r="220" spans="1:7" ht="49.5" customHeight="1" x14ac:dyDescent="0.2">
      <c r="A220" s="68">
        <v>1</v>
      </c>
      <c r="B220" s="63" t="s">
        <v>152</v>
      </c>
      <c r="C220" s="302"/>
      <c r="D220" s="328"/>
      <c r="E220" s="328"/>
    </row>
    <row r="221" spans="1:7" ht="36" x14ac:dyDescent="0.2">
      <c r="A221" s="4">
        <v>1</v>
      </c>
      <c r="B221" s="11" t="s">
        <v>153</v>
      </c>
      <c r="C221" s="262"/>
      <c r="D221" s="328"/>
      <c r="E221" s="328"/>
    </row>
    <row r="222" spans="1:7" ht="48" x14ac:dyDescent="0.2">
      <c r="A222" s="4">
        <v>1</v>
      </c>
      <c r="B222" s="11" t="s">
        <v>207</v>
      </c>
      <c r="C222" s="144">
        <v>700</v>
      </c>
      <c r="D222" s="144"/>
      <c r="E222" s="144">
        <f>E218+C222</f>
        <v>113350.61</v>
      </c>
      <c r="G222">
        <v>110</v>
      </c>
    </row>
    <row r="223" spans="1:7" x14ac:dyDescent="0.2">
      <c r="A223" s="15"/>
      <c r="B223" s="30" t="s">
        <v>129</v>
      </c>
      <c r="C223" s="33">
        <f>SUM(C215:C222)</f>
        <v>2560.83</v>
      </c>
      <c r="D223" s="13"/>
      <c r="E223" s="33"/>
    </row>
    <row r="224" spans="1:7" x14ac:dyDescent="0.2">
      <c r="A224" s="15"/>
      <c r="B224" s="30" t="s">
        <v>130</v>
      </c>
      <c r="C224" s="33">
        <f>SUM(C214+C223)</f>
        <v>113350.61</v>
      </c>
      <c r="D224" s="13"/>
      <c r="E224" s="33">
        <f>E222</f>
        <v>113350.61</v>
      </c>
    </row>
    <row r="225" spans="1:5" x14ac:dyDescent="0.2">
      <c r="A225" s="62"/>
      <c r="B225" s="62"/>
      <c r="C225" s="108"/>
      <c r="D225" s="108"/>
      <c r="E225" s="108"/>
    </row>
    <row r="226" spans="1:5" x14ac:dyDescent="0.2">
      <c r="A226" s="62"/>
      <c r="B226" s="62"/>
      <c r="C226" s="108"/>
      <c r="D226" s="108"/>
      <c r="E226" s="108"/>
    </row>
    <row r="227" spans="1:5" x14ac:dyDescent="0.2">
      <c r="A227" s="289" t="s">
        <v>132</v>
      </c>
      <c r="B227" s="290"/>
      <c r="C227" s="290"/>
      <c r="D227" s="290"/>
      <c r="E227" s="291"/>
    </row>
    <row r="228" spans="1:5" x14ac:dyDescent="0.2">
      <c r="A228" s="27" t="s">
        <v>12</v>
      </c>
      <c r="B228" s="21" t="s">
        <v>13</v>
      </c>
      <c r="C228" s="6" t="s">
        <v>14</v>
      </c>
      <c r="D228" s="6" t="s">
        <v>15</v>
      </c>
      <c r="E228" s="6" t="s">
        <v>16</v>
      </c>
    </row>
    <row r="229" spans="1:5" x14ac:dyDescent="0.2">
      <c r="A229" s="27"/>
      <c r="B229" s="21"/>
      <c r="C229" s="53">
        <f>C224</f>
        <v>113350.61</v>
      </c>
      <c r="D229" s="6"/>
      <c r="E229" s="53">
        <f>E224</f>
        <v>113350.61</v>
      </c>
    </row>
    <row r="230" spans="1:5" ht="72" x14ac:dyDescent="0.2">
      <c r="A230" s="303">
        <v>1</v>
      </c>
      <c r="B230" s="11" t="s">
        <v>136</v>
      </c>
      <c r="C230" s="295"/>
      <c r="D230" s="306">
        <v>1455.5</v>
      </c>
      <c r="E230" s="277"/>
    </row>
    <row r="231" spans="1:5" ht="48" x14ac:dyDescent="0.2">
      <c r="A231" s="304"/>
      <c r="B231" s="11" t="s">
        <v>137</v>
      </c>
      <c r="C231" s="296"/>
      <c r="D231" s="307"/>
      <c r="E231" s="283"/>
    </row>
    <row r="232" spans="1:5" x14ac:dyDescent="0.2">
      <c r="A232" s="70"/>
      <c r="B232" s="11" t="s">
        <v>84</v>
      </c>
      <c r="C232" s="305"/>
      <c r="D232" s="308"/>
      <c r="E232" s="278"/>
    </row>
    <row r="233" spans="1:5" x14ac:dyDescent="0.2">
      <c r="A233" s="285" t="s">
        <v>133</v>
      </c>
      <c r="B233" s="286"/>
      <c r="C233" s="101">
        <f>SUM(C229)</f>
        <v>113350.61</v>
      </c>
      <c r="D233" s="101">
        <f>SUM(D230:D232)</f>
        <v>1455.5</v>
      </c>
      <c r="E233" s="101">
        <f>E229</f>
        <v>113350.61</v>
      </c>
    </row>
    <row r="234" spans="1:5" x14ac:dyDescent="0.2">
      <c r="A234" s="46"/>
      <c r="B234" s="46"/>
      <c r="C234" s="102"/>
      <c r="D234" s="102"/>
      <c r="E234" s="102"/>
    </row>
    <row r="235" spans="1:5" x14ac:dyDescent="0.2">
      <c r="A235" s="46"/>
      <c r="B235" s="46"/>
      <c r="C235" s="102"/>
      <c r="D235" s="102"/>
      <c r="E235" s="102"/>
    </row>
    <row r="236" spans="1:5" x14ac:dyDescent="0.2">
      <c r="A236" s="46"/>
      <c r="B236" s="46"/>
      <c r="C236" s="102"/>
      <c r="D236" s="102"/>
      <c r="E236" s="102"/>
    </row>
    <row r="237" spans="1:5" x14ac:dyDescent="0.2">
      <c r="A237" s="46"/>
      <c r="B237" s="46"/>
      <c r="C237" s="8"/>
      <c r="D237" s="126"/>
      <c r="E237" s="133"/>
    </row>
    <row r="238" spans="1:5" ht="15" x14ac:dyDescent="0.25">
      <c r="A238" s="300" t="s">
        <v>180</v>
      </c>
      <c r="B238" s="301"/>
      <c r="C238" s="301"/>
      <c r="D238" s="301"/>
      <c r="E238" s="301"/>
    </row>
    <row r="239" spans="1:5" ht="15" x14ac:dyDescent="0.2">
      <c r="A239" s="31" t="s">
        <v>12</v>
      </c>
      <c r="B239" s="18" t="s">
        <v>13</v>
      </c>
      <c r="C239" s="31" t="s">
        <v>14</v>
      </c>
      <c r="D239" s="31" t="s">
        <v>15</v>
      </c>
      <c r="E239" s="31" t="s">
        <v>16</v>
      </c>
    </row>
    <row r="240" spans="1:5" ht="15" x14ac:dyDescent="0.2">
      <c r="A240" s="31"/>
      <c r="B240" s="22" t="s">
        <v>49</v>
      </c>
      <c r="C240" s="124">
        <f>C233</f>
        <v>113350.61</v>
      </c>
      <c r="D240" s="31"/>
      <c r="E240" s="124">
        <f>E233</f>
        <v>113350.61</v>
      </c>
    </row>
    <row r="241" spans="1:7" ht="48" x14ac:dyDescent="0.2">
      <c r="A241" s="68">
        <v>1</v>
      </c>
      <c r="B241" s="11" t="s">
        <v>193</v>
      </c>
      <c r="C241" s="261">
        <v>8100</v>
      </c>
      <c r="D241" s="261"/>
      <c r="E241" s="261">
        <f>E240+C241</f>
        <v>121450.61</v>
      </c>
    </row>
    <row r="242" spans="1:7" ht="45" customHeight="1" x14ac:dyDescent="0.2">
      <c r="A242" s="68">
        <v>1</v>
      </c>
      <c r="B242" s="11" t="s">
        <v>185</v>
      </c>
      <c r="C242" s="302"/>
      <c r="D242" s="302"/>
      <c r="E242" s="302"/>
      <c r="G242" t="s">
        <v>235</v>
      </c>
    </row>
    <row r="243" spans="1:7" ht="48" x14ac:dyDescent="0.2">
      <c r="A243" s="68">
        <v>1</v>
      </c>
      <c r="B243" s="11" t="s">
        <v>186</v>
      </c>
      <c r="C243" s="262"/>
      <c r="D243" s="302"/>
      <c r="E243" s="302"/>
    </row>
    <row r="244" spans="1:7" ht="36" x14ac:dyDescent="0.2">
      <c r="A244" s="4">
        <v>1</v>
      </c>
      <c r="B244" s="11" t="s">
        <v>184</v>
      </c>
      <c r="C244" s="136">
        <v>600</v>
      </c>
      <c r="D244" s="134"/>
      <c r="E244" s="69">
        <f>E241+C244</f>
        <v>122050.61</v>
      </c>
      <c r="G244">
        <v>110</v>
      </c>
    </row>
    <row r="245" spans="1:7" ht="60.75" customHeight="1" x14ac:dyDescent="0.2">
      <c r="A245" s="4">
        <v>1</v>
      </c>
      <c r="B245" s="11" t="s">
        <v>187</v>
      </c>
      <c r="C245" s="292">
        <v>1235</v>
      </c>
      <c r="D245" s="295"/>
      <c r="E245" s="292">
        <f>E244+C245</f>
        <v>123285.61</v>
      </c>
    </row>
    <row r="246" spans="1:7" ht="40.5" customHeight="1" x14ac:dyDescent="0.2">
      <c r="A246" s="4">
        <v>1</v>
      </c>
      <c r="B246" s="11" t="s">
        <v>188</v>
      </c>
      <c r="C246" s="293"/>
      <c r="D246" s="296"/>
      <c r="E246" s="293"/>
      <c r="G246" t="s">
        <v>235</v>
      </c>
    </row>
    <row r="247" spans="1:7" ht="40.5" customHeight="1" x14ac:dyDescent="0.2">
      <c r="A247" s="4"/>
      <c r="B247" s="11" t="s">
        <v>197</v>
      </c>
      <c r="C247" s="293"/>
      <c r="D247" s="296"/>
      <c r="E247" s="293"/>
    </row>
    <row r="248" spans="1:7" ht="36" x14ac:dyDescent="0.2">
      <c r="A248" s="4">
        <v>1</v>
      </c>
      <c r="B248" s="11" t="s">
        <v>189</v>
      </c>
      <c r="C248" s="294"/>
      <c r="D248" s="296"/>
      <c r="E248" s="293">
        <f>E245+C248</f>
        <v>123285.61</v>
      </c>
    </row>
    <row r="249" spans="1:7" ht="48" x14ac:dyDescent="0.2">
      <c r="A249" s="4">
        <v>1</v>
      </c>
      <c r="B249" s="11" t="s">
        <v>190</v>
      </c>
      <c r="C249" s="292">
        <v>1235</v>
      </c>
      <c r="D249" s="295"/>
      <c r="E249" s="292">
        <f>E245+C249</f>
        <v>124520.61</v>
      </c>
    </row>
    <row r="250" spans="1:7" ht="36" x14ac:dyDescent="0.2">
      <c r="A250" s="4">
        <v>1</v>
      </c>
      <c r="B250" s="11" t="s">
        <v>210</v>
      </c>
      <c r="C250" s="293"/>
      <c r="D250" s="296"/>
      <c r="E250" s="293">
        <f>E249+C250</f>
        <v>124520.61</v>
      </c>
      <c r="G250" t="s">
        <v>235</v>
      </c>
    </row>
    <row r="251" spans="1:7" ht="36" x14ac:dyDescent="0.2">
      <c r="A251" s="4"/>
      <c r="B251" s="11" t="s">
        <v>196</v>
      </c>
      <c r="C251" s="293"/>
      <c r="D251" s="296"/>
      <c r="E251" s="293"/>
    </row>
    <row r="252" spans="1:7" ht="36" x14ac:dyDescent="0.2">
      <c r="A252" s="4">
        <v>1</v>
      </c>
      <c r="B252" s="11" t="s">
        <v>191</v>
      </c>
      <c r="C252" s="294"/>
      <c r="D252" s="296"/>
      <c r="E252" s="293">
        <f>E250+C252</f>
        <v>124520.61</v>
      </c>
    </row>
    <row r="253" spans="1:7" ht="51.75" customHeight="1" x14ac:dyDescent="0.2">
      <c r="A253" s="4">
        <v>1</v>
      </c>
      <c r="B253" s="11" t="s">
        <v>211</v>
      </c>
      <c r="C253" s="292">
        <v>1235</v>
      </c>
      <c r="D253" s="295"/>
      <c r="E253" s="292">
        <f>E249+C253</f>
        <v>125755.61</v>
      </c>
    </row>
    <row r="254" spans="1:7" ht="37.5" customHeight="1" x14ac:dyDescent="0.2">
      <c r="A254" s="4">
        <v>1</v>
      </c>
      <c r="B254" s="11" t="s">
        <v>209</v>
      </c>
      <c r="C254" s="293"/>
      <c r="D254" s="296"/>
      <c r="E254" s="293">
        <f>E253+C254</f>
        <v>125755.61</v>
      </c>
      <c r="G254" t="s">
        <v>235</v>
      </c>
    </row>
    <row r="255" spans="1:7" ht="37.5" customHeight="1" x14ac:dyDescent="0.2">
      <c r="A255" s="4"/>
      <c r="B255" s="11" t="s">
        <v>208</v>
      </c>
      <c r="C255" s="293"/>
      <c r="D255" s="296"/>
      <c r="E255" s="293"/>
    </row>
    <row r="256" spans="1:7" ht="30" customHeight="1" x14ac:dyDescent="0.2">
      <c r="A256" s="4">
        <v>1</v>
      </c>
      <c r="B256" s="11" t="s">
        <v>192</v>
      </c>
      <c r="C256" s="294"/>
      <c r="D256" s="296"/>
      <c r="E256" s="293">
        <f>E254+C256</f>
        <v>125755.61</v>
      </c>
    </row>
    <row r="257" spans="1:14" ht="60.75" customHeight="1" x14ac:dyDescent="0.2">
      <c r="A257" s="4">
        <v>1</v>
      </c>
      <c r="B257" s="11" t="s">
        <v>201</v>
      </c>
      <c r="C257" s="292">
        <v>1235</v>
      </c>
      <c r="D257" s="295"/>
      <c r="E257" s="292">
        <f>E253+C257</f>
        <v>126990.61</v>
      </c>
    </row>
    <row r="258" spans="1:14" ht="36.75" customHeight="1" x14ac:dyDescent="0.2">
      <c r="A258" s="4">
        <v>1</v>
      </c>
      <c r="B258" s="11" t="s">
        <v>194</v>
      </c>
      <c r="C258" s="293"/>
      <c r="D258" s="296"/>
      <c r="E258" s="293">
        <f>E257+C258</f>
        <v>126990.61</v>
      </c>
      <c r="G258" t="s">
        <v>235</v>
      </c>
    </row>
    <row r="259" spans="1:14" ht="36.75" customHeight="1" x14ac:dyDescent="0.2">
      <c r="A259" s="4">
        <v>1</v>
      </c>
      <c r="B259" s="11" t="s">
        <v>195</v>
      </c>
      <c r="C259" s="293"/>
      <c r="D259" s="296"/>
      <c r="E259" s="293"/>
    </row>
    <row r="260" spans="1:14" ht="38.25" customHeight="1" x14ac:dyDescent="0.2">
      <c r="A260" s="4">
        <v>1</v>
      </c>
      <c r="B260" s="11" t="s">
        <v>198</v>
      </c>
      <c r="C260" s="294"/>
      <c r="D260" s="296"/>
      <c r="E260" s="293">
        <f>E258+C260</f>
        <v>126990.61</v>
      </c>
    </row>
    <row r="261" spans="1:14" ht="48" customHeight="1" x14ac:dyDescent="0.2">
      <c r="A261" s="4">
        <v>1</v>
      </c>
      <c r="B261" s="11" t="s">
        <v>202</v>
      </c>
      <c r="C261" s="292">
        <v>1235</v>
      </c>
      <c r="D261" s="295"/>
      <c r="E261" s="292">
        <f>E257+C261</f>
        <v>128225.61</v>
      </c>
    </row>
    <row r="262" spans="1:14" ht="45" customHeight="1" x14ac:dyDescent="0.2">
      <c r="A262" s="4">
        <v>1</v>
      </c>
      <c r="B262" s="11" t="s">
        <v>199</v>
      </c>
      <c r="C262" s="293"/>
      <c r="D262" s="296"/>
      <c r="E262" s="293">
        <f>E261+C262</f>
        <v>128225.61</v>
      </c>
      <c r="G262" t="s">
        <v>235</v>
      </c>
    </row>
    <row r="263" spans="1:14" ht="36.75" customHeight="1" x14ac:dyDescent="0.2">
      <c r="A263" s="4">
        <v>1</v>
      </c>
      <c r="B263" s="11" t="s">
        <v>203</v>
      </c>
      <c r="C263" s="293"/>
      <c r="D263" s="296"/>
      <c r="E263" s="293"/>
    </row>
    <row r="264" spans="1:14" ht="36" x14ac:dyDescent="0.2">
      <c r="A264" s="4">
        <v>1</v>
      </c>
      <c r="B264" s="11" t="s">
        <v>200</v>
      </c>
      <c r="C264" s="294"/>
      <c r="D264" s="296"/>
      <c r="E264" s="293">
        <f>E262+C264</f>
        <v>128225.61</v>
      </c>
    </row>
    <row r="265" spans="1:14" s="139" customFormat="1" ht="36" x14ac:dyDescent="0.2">
      <c r="A265" s="137">
        <v>1</v>
      </c>
      <c r="B265" s="10" t="s">
        <v>213</v>
      </c>
      <c r="C265" s="142">
        <v>645</v>
      </c>
      <c r="D265" s="138"/>
      <c r="E265" s="142">
        <f>E261+C265</f>
        <v>128870.61</v>
      </c>
      <c r="G265" t="s">
        <v>235</v>
      </c>
    </row>
    <row r="266" spans="1:14" s="139" customFormat="1" ht="48" x14ac:dyDescent="0.2">
      <c r="A266" s="137">
        <v>1</v>
      </c>
      <c r="B266" s="10" t="s">
        <v>204</v>
      </c>
      <c r="C266" s="142">
        <v>630</v>
      </c>
      <c r="D266" s="138"/>
      <c r="E266" s="142">
        <f t="shared" ref="E266:E269" si="3">E265+C266</f>
        <v>129500.61</v>
      </c>
      <c r="G266" t="s">
        <v>235</v>
      </c>
    </row>
    <row r="267" spans="1:14" s="139" customFormat="1" ht="48" x14ac:dyDescent="0.2">
      <c r="A267" s="137">
        <v>1</v>
      </c>
      <c r="B267" s="10" t="s">
        <v>205</v>
      </c>
      <c r="C267" s="142">
        <v>630</v>
      </c>
      <c r="D267" s="138"/>
      <c r="E267" s="142">
        <f t="shared" si="3"/>
        <v>130130.61</v>
      </c>
      <c r="G267" t="s">
        <v>235</v>
      </c>
    </row>
    <row r="268" spans="1:14" s="139" customFormat="1" ht="48" x14ac:dyDescent="0.2">
      <c r="A268" s="140">
        <v>1</v>
      </c>
      <c r="B268" s="10" t="s">
        <v>212</v>
      </c>
      <c r="C268" s="135">
        <v>630</v>
      </c>
      <c r="D268" s="141"/>
      <c r="E268" s="142">
        <f t="shared" si="3"/>
        <v>130760.61</v>
      </c>
      <c r="G268" t="s">
        <v>235</v>
      </c>
      <c r="M268" s="271" t="s">
        <v>232</v>
      </c>
      <c r="N268" s="271"/>
    </row>
    <row r="269" spans="1:14" s="139" customFormat="1" ht="48" x14ac:dyDescent="0.2">
      <c r="A269" s="140">
        <v>1</v>
      </c>
      <c r="B269" s="11" t="s">
        <v>214</v>
      </c>
      <c r="C269" s="135">
        <v>3970</v>
      </c>
      <c r="D269" s="141"/>
      <c r="E269" s="142">
        <f t="shared" si="3"/>
        <v>134730.60999999999</v>
      </c>
      <c r="G269" t="s">
        <v>235</v>
      </c>
      <c r="M269" s="186"/>
      <c r="N269" s="186"/>
    </row>
    <row r="270" spans="1:14" ht="22.5" x14ac:dyDescent="0.2">
      <c r="A270" s="15"/>
      <c r="B270" s="30" t="s">
        <v>181</v>
      </c>
      <c r="C270" s="33">
        <f>SUM(C241:C269)</f>
        <v>21380</v>
      </c>
      <c r="D270" s="13"/>
      <c r="E270" s="33"/>
      <c r="H270" s="143" t="s">
        <v>226</v>
      </c>
      <c r="I270" s="182" t="s">
        <v>228</v>
      </c>
      <c r="J270" s="3" t="s">
        <v>229</v>
      </c>
      <c r="K270" s="183" t="s">
        <v>231</v>
      </c>
      <c r="L270" s="185" t="s">
        <v>230</v>
      </c>
      <c r="M270" s="187" t="s">
        <v>233</v>
      </c>
      <c r="N270" s="186" t="s">
        <v>234</v>
      </c>
    </row>
    <row r="271" spans="1:14" x14ac:dyDescent="0.2">
      <c r="A271" s="15"/>
      <c r="B271" s="30" t="s">
        <v>182</v>
      </c>
      <c r="C271" s="33">
        <f>SUM(C240+C270)</f>
        <v>134730.60999999999</v>
      </c>
      <c r="D271" s="13"/>
      <c r="E271" s="33">
        <f>E269</f>
        <v>134730.60999999999</v>
      </c>
      <c r="G271">
        <v>24117001</v>
      </c>
      <c r="H271" s="165">
        <v>8100</v>
      </c>
      <c r="I271" s="165">
        <v>8100</v>
      </c>
      <c r="J271" s="172">
        <f>H271-I271</f>
        <v>0</v>
      </c>
      <c r="K271" s="184">
        <v>0</v>
      </c>
      <c r="L271" s="184">
        <v>0</v>
      </c>
      <c r="M271" s="172"/>
      <c r="N271" s="172"/>
    </row>
    <row r="272" spans="1:14" x14ac:dyDescent="0.2">
      <c r="A272" s="34"/>
      <c r="B272" s="66"/>
      <c r="C272" s="125"/>
      <c r="D272" s="43"/>
      <c r="E272" s="125"/>
      <c r="G272">
        <v>24119001</v>
      </c>
      <c r="H272" s="165">
        <v>3866.99</v>
      </c>
      <c r="I272" s="165">
        <v>1890</v>
      </c>
      <c r="J272" s="172">
        <f t="shared" ref="J272:J276" si="4">H272-I272</f>
        <v>1976.9899999999998</v>
      </c>
      <c r="K272" s="172">
        <f>742.48+1234.51</f>
        <v>1976.99</v>
      </c>
      <c r="L272" s="172">
        <v>690</v>
      </c>
      <c r="M272" s="172">
        <v>690</v>
      </c>
      <c r="N272" s="172"/>
    </row>
    <row r="273" spans="1:14" x14ac:dyDescent="0.2">
      <c r="A273" s="34"/>
      <c r="B273" s="66"/>
      <c r="C273" s="125"/>
      <c r="D273" s="43"/>
      <c r="E273" s="125"/>
      <c r="G273">
        <v>24119002</v>
      </c>
      <c r="H273" s="165">
        <v>4660</v>
      </c>
      <c r="I273" s="165">
        <v>3970</v>
      </c>
      <c r="J273" s="172">
        <f t="shared" si="4"/>
        <v>690</v>
      </c>
      <c r="K273" s="172">
        <f>690</f>
        <v>690</v>
      </c>
      <c r="L273" s="172">
        <f>1650+690</f>
        <v>2340</v>
      </c>
      <c r="M273" s="172">
        <v>1650</v>
      </c>
      <c r="N273" s="172">
        <v>690</v>
      </c>
    </row>
    <row r="274" spans="1:14" x14ac:dyDescent="0.2">
      <c r="A274" s="34"/>
      <c r="B274" s="66"/>
      <c r="C274" s="125"/>
      <c r="D274" s="43"/>
      <c r="E274" s="125"/>
      <c r="G274">
        <v>24119004</v>
      </c>
      <c r="H274" s="165">
        <v>11126</v>
      </c>
      <c r="I274" s="165">
        <v>7420</v>
      </c>
      <c r="J274" s="172">
        <f t="shared" si="4"/>
        <v>3706</v>
      </c>
      <c r="K274" s="172">
        <f>2056+1650</f>
        <v>3706</v>
      </c>
      <c r="L274" s="172">
        <v>1028</v>
      </c>
      <c r="M274" s="172">
        <v>1028</v>
      </c>
      <c r="N274" s="172"/>
    </row>
    <row r="275" spans="1:14" x14ac:dyDescent="0.2">
      <c r="A275" s="34"/>
      <c r="B275" s="66"/>
      <c r="C275" s="125"/>
      <c r="D275" s="43"/>
      <c r="E275" s="125"/>
      <c r="G275">
        <v>24119099</v>
      </c>
      <c r="H275" s="182">
        <v>12275.1</v>
      </c>
      <c r="I275" s="181">
        <v>0</v>
      </c>
      <c r="J275" s="172">
        <f t="shared" si="4"/>
        <v>12275.1</v>
      </c>
      <c r="K275" s="172">
        <f>10745.1+1530</f>
        <v>12275.1</v>
      </c>
      <c r="L275" s="172">
        <v>1745.1</v>
      </c>
      <c r="M275" s="172">
        <v>0</v>
      </c>
      <c r="N275" s="172">
        <v>1745.1</v>
      </c>
    </row>
    <row r="276" spans="1:14" x14ac:dyDescent="0.2">
      <c r="A276" s="34"/>
      <c r="B276" s="66"/>
      <c r="C276" s="125"/>
      <c r="D276" s="43"/>
      <c r="E276" s="125"/>
      <c r="H276" s="181">
        <f>SUM(H271:H275)</f>
        <v>40028.089999999997</v>
      </c>
      <c r="I276" s="181">
        <f>SUM(I271:I275)</f>
        <v>21380</v>
      </c>
      <c r="J276" s="169">
        <f t="shared" si="4"/>
        <v>18648.089999999997</v>
      </c>
      <c r="K276" s="169">
        <f>SUM(K271:K275)</f>
        <v>18648.09</v>
      </c>
      <c r="L276" s="169">
        <f>SUM(L271:L275)</f>
        <v>5803.1</v>
      </c>
      <c r="M276" s="169">
        <f>SUM(M271:M275)</f>
        <v>3368</v>
      </c>
      <c r="N276" s="169">
        <f>SUM(N271:N275)</f>
        <v>2435.1</v>
      </c>
    </row>
    <row r="277" spans="1:14" x14ac:dyDescent="0.2">
      <c r="A277" s="289" t="s">
        <v>206</v>
      </c>
      <c r="B277" s="290"/>
      <c r="C277" s="290"/>
      <c r="D277" s="290"/>
      <c r="E277" s="291"/>
      <c r="H277" s="165"/>
      <c r="I277" s="165"/>
    </row>
    <row r="278" spans="1:14" x14ac:dyDescent="0.2">
      <c r="A278" s="27" t="s">
        <v>12</v>
      </c>
      <c r="B278" s="21" t="s">
        <v>13</v>
      </c>
      <c r="C278" s="6" t="s">
        <v>14</v>
      </c>
      <c r="D278" s="6" t="s">
        <v>15</v>
      </c>
      <c r="E278" s="6" t="s">
        <v>16</v>
      </c>
      <c r="H278" s="165"/>
      <c r="I278" s="165"/>
      <c r="K278" s="172"/>
    </row>
    <row r="279" spans="1:14" x14ac:dyDescent="0.2">
      <c r="A279" s="27"/>
      <c r="B279" s="21"/>
      <c r="C279" s="53">
        <f>C271</f>
        <v>134730.60999999999</v>
      </c>
      <c r="D279" s="6"/>
      <c r="E279" s="53">
        <f>E271</f>
        <v>134730.60999999999</v>
      </c>
      <c r="H279" s="173"/>
      <c r="I279" s="165"/>
      <c r="N279" s="172"/>
    </row>
    <row r="280" spans="1:14" ht="60" customHeight="1" x14ac:dyDescent="0.2">
      <c r="A280" s="145"/>
      <c r="B280" s="58" t="s">
        <v>220</v>
      </c>
      <c r="C280" s="287"/>
      <c r="D280" s="287">
        <v>1745.1</v>
      </c>
      <c r="E280" s="277"/>
      <c r="I280" s="172"/>
    </row>
    <row r="281" spans="1:14" x14ac:dyDescent="0.2">
      <c r="A281" s="5">
        <v>1</v>
      </c>
      <c r="B281" s="58" t="s">
        <v>60</v>
      </c>
      <c r="C281" s="288"/>
      <c r="D281" s="288"/>
      <c r="E281" s="278"/>
      <c r="I281" s="172"/>
    </row>
    <row r="282" spans="1:14" ht="48" x14ac:dyDescent="0.2">
      <c r="A282" s="156">
        <v>1</v>
      </c>
      <c r="B282" s="147" t="s">
        <v>219</v>
      </c>
      <c r="C282" s="157"/>
      <c r="D282" s="157">
        <v>690</v>
      </c>
      <c r="E282" s="56"/>
      <c r="I282" s="172"/>
    </row>
    <row r="283" spans="1:14" x14ac:dyDescent="0.2">
      <c r="A283" s="1"/>
      <c r="B283" s="11"/>
      <c r="C283" s="2"/>
      <c r="D283" s="2"/>
      <c r="E283" s="115"/>
    </row>
    <row r="284" spans="1:14" x14ac:dyDescent="0.2">
      <c r="A284" s="285" t="s">
        <v>217</v>
      </c>
      <c r="B284" s="286"/>
      <c r="C284" s="101">
        <f>C279</f>
        <v>134730.60999999999</v>
      </c>
      <c r="D284" s="101">
        <f>SUM(D280:D283)</f>
        <v>2435.1</v>
      </c>
      <c r="E284" s="101">
        <f>E279</f>
        <v>134730.60999999999</v>
      </c>
    </row>
    <row r="285" spans="1:14" x14ac:dyDescent="0.2">
      <c r="A285" s="34"/>
      <c r="B285" s="66"/>
      <c r="C285" s="125"/>
      <c r="D285" s="43"/>
      <c r="E285" s="125"/>
    </row>
    <row r="286" spans="1:14" x14ac:dyDescent="0.2">
      <c r="A286" s="34"/>
      <c r="B286" s="66"/>
      <c r="C286" s="125"/>
      <c r="D286" s="43"/>
      <c r="E286" s="125"/>
    </row>
    <row r="287" spans="1:14" ht="15" x14ac:dyDescent="0.25">
      <c r="A287" s="300" t="s">
        <v>286</v>
      </c>
      <c r="B287" s="301"/>
      <c r="C287" s="301"/>
      <c r="D287" s="301"/>
      <c r="E287" s="301"/>
    </row>
    <row r="288" spans="1:14" ht="15" x14ac:dyDescent="0.2">
      <c r="A288" s="31" t="s">
        <v>12</v>
      </c>
      <c r="B288" s="18" t="s">
        <v>13</v>
      </c>
      <c r="C288" s="31" t="s">
        <v>14</v>
      </c>
      <c r="D288" s="31" t="s">
        <v>15</v>
      </c>
      <c r="E288" s="31" t="s">
        <v>16</v>
      </c>
    </row>
    <row r="289" spans="1:7" ht="15" x14ac:dyDescent="0.2">
      <c r="A289" s="31"/>
      <c r="B289" s="22" t="s">
        <v>49</v>
      </c>
      <c r="C289" s="124">
        <f>C284</f>
        <v>134730.60999999999</v>
      </c>
      <c r="D289" s="31"/>
      <c r="E289" s="124">
        <f>E284</f>
        <v>134730.60999999999</v>
      </c>
    </row>
    <row r="290" spans="1:7" ht="63.75" x14ac:dyDescent="0.2">
      <c r="A290" s="68">
        <v>1</v>
      </c>
      <c r="B290" s="158" t="s">
        <v>287</v>
      </c>
      <c r="C290" s="261">
        <v>1326.98</v>
      </c>
      <c r="D290" s="261"/>
      <c r="E290" s="261">
        <f>E289+C290</f>
        <v>136057.59</v>
      </c>
      <c r="G290" s="221">
        <v>0.75</v>
      </c>
    </row>
    <row r="291" spans="1:7" ht="63.75" x14ac:dyDescent="0.2">
      <c r="A291" s="68">
        <v>1</v>
      </c>
      <c r="B291" s="63" t="s">
        <v>288</v>
      </c>
      <c r="C291" s="262"/>
      <c r="D291" s="262"/>
      <c r="E291" s="262"/>
    </row>
    <row r="292" spans="1:7" ht="63.75" x14ac:dyDescent="0.2">
      <c r="A292" s="222">
        <v>1</v>
      </c>
      <c r="B292" s="158" t="s">
        <v>289</v>
      </c>
      <c r="C292" s="259">
        <v>1176.06</v>
      </c>
      <c r="D292" s="261"/>
      <c r="E292" s="261">
        <f>E290+C292</f>
        <v>137233.65</v>
      </c>
      <c r="G292" s="221">
        <v>0.75</v>
      </c>
    </row>
    <row r="293" spans="1:7" ht="63.75" x14ac:dyDescent="0.2">
      <c r="A293" s="222">
        <v>1</v>
      </c>
      <c r="B293" s="63" t="s">
        <v>290</v>
      </c>
      <c r="C293" s="260"/>
      <c r="D293" s="262"/>
      <c r="E293" s="262"/>
    </row>
    <row r="294" spans="1:7" ht="36" x14ac:dyDescent="0.2">
      <c r="A294" s="5">
        <v>1</v>
      </c>
      <c r="B294" s="58" t="s">
        <v>303</v>
      </c>
      <c r="C294" s="13">
        <v>1500</v>
      </c>
      <c r="D294" s="230"/>
      <c r="E294" s="69">
        <f>E292+C294</f>
        <v>138733.65</v>
      </c>
      <c r="G294" s="221">
        <v>0.75</v>
      </c>
    </row>
    <row r="295" spans="1:7" ht="60" x14ac:dyDescent="0.2">
      <c r="A295" s="4">
        <v>1</v>
      </c>
      <c r="B295" s="11" t="s">
        <v>291</v>
      </c>
      <c r="C295" s="13">
        <v>5500</v>
      </c>
      <c r="D295" s="13"/>
      <c r="E295" s="69">
        <f>E294+C295</f>
        <v>144233.65</v>
      </c>
      <c r="G295">
        <v>109</v>
      </c>
    </row>
    <row r="296" spans="1:7" ht="60" x14ac:dyDescent="0.2">
      <c r="A296" s="4">
        <v>1</v>
      </c>
      <c r="B296" s="11" t="s">
        <v>292</v>
      </c>
      <c r="C296" s="13">
        <v>8000</v>
      </c>
      <c r="D296" s="13"/>
      <c r="E296" s="69">
        <f>E295+C296</f>
        <v>152233.65</v>
      </c>
      <c r="G296">
        <v>109</v>
      </c>
    </row>
    <row r="297" spans="1:7" ht="48" x14ac:dyDescent="0.2">
      <c r="A297" s="224">
        <v>1</v>
      </c>
      <c r="B297" s="11" t="s">
        <v>315</v>
      </c>
      <c r="C297" s="37">
        <v>644.1</v>
      </c>
      <c r="D297" s="13"/>
      <c r="E297" s="69">
        <f t="shared" ref="E297:E298" si="5">E296+C297</f>
        <v>152877.75</v>
      </c>
      <c r="G297" s="221">
        <v>0.75</v>
      </c>
    </row>
    <row r="298" spans="1:7" ht="36" x14ac:dyDescent="0.2">
      <c r="A298" s="5">
        <v>1</v>
      </c>
      <c r="B298" s="11" t="s">
        <v>304</v>
      </c>
      <c r="C298" s="37">
        <v>5745.25</v>
      </c>
      <c r="D298" s="13"/>
      <c r="E298" s="69">
        <f t="shared" si="5"/>
        <v>158623</v>
      </c>
      <c r="G298">
        <v>109</v>
      </c>
    </row>
    <row r="299" spans="1:7" ht="48" x14ac:dyDescent="0.2">
      <c r="A299" s="156">
        <v>1</v>
      </c>
      <c r="B299" s="58" t="s">
        <v>301</v>
      </c>
      <c r="C299" s="225">
        <v>887.58</v>
      </c>
      <c r="D299" s="13"/>
      <c r="E299" s="69">
        <f>E298+C299</f>
        <v>159510.57999999999</v>
      </c>
      <c r="G299" s="221">
        <v>0.75</v>
      </c>
    </row>
    <row r="300" spans="1:7" ht="36" x14ac:dyDescent="0.2">
      <c r="A300" s="226">
        <v>1</v>
      </c>
      <c r="B300" s="11" t="s">
        <v>351</v>
      </c>
      <c r="C300" s="227">
        <v>2410</v>
      </c>
      <c r="D300" s="13"/>
      <c r="E300" s="69">
        <f>E299+C300</f>
        <v>161920.57999999999</v>
      </c>
      <c r="G300" s="221">
        <v>0.75</v>
      </c>
    </row>
    <row r="301" spans="1:7" ht="72" x14ac:dyDescent="0.2">
      <c r="A301" s="145">
        <v>1</v>
      </c>
      <c r="B301" s="58" t="s">
        <v>293</v>
      </c>
      <c r="C301" s="13">
        <v>52091.54</v>
      </c>
      <c r="D301" s="13"/>
      <c r="E301" s="69">
        <f>E300+C301</f>
        <v>214012.12</v>
      </c>
      <c r="G301" s="242" t="s">
        <v>314</v>
      </c>
    </row>
    <row r="302" spans="1:7" x14ac:dyDescent="0.2">
      <c r="A302" s="223"/>
      <c r="B302" s="228" t="s">
        <v>294</v>
      </c>
      <c r="C302" s="57">
        <f>SUM(C290:C301)</f>
        <v>79281.510000000009</v>
      </c>
      <c r="D302" s="14">
        <f>SUM(D297:D301)</f>
        <v>0</v>
      </c>
      <c r="E302" s="14"/>
    </row>
    <row r="303" spans="1:7" x14ac:dyDescent="0.2">
      <c r="A303" s="223"/>
      <c r="B303" s="229" t="s">
        <v>295</v>
      </c>
      <c r="C303" s="14">
        <f>C289+C302</f>
        <v>214012.12</v>
      </c>
      <c r="D303" s="14"/>
      <c r="E303" s="14">
        <f>E301</f>
        <v>214012.12</v>
      </c>
    </row>
    <row r="304" spans="1:7" x14ac:dyDescent="0.2">
      <c r="A304" s="34"/>
      <c r="B304" s="66"/>
      <c r="C304" s="125"/>
      <c r="D304" s="43"/>
      <c r="E304" s="125"/>
    </row>
    <row r="305" spans="1:7" x14ac:dyDescent="0.2">
      <c r="A305" s="34"/>
      <c r="B305" s="66"/>
      <c r="C305" s="125"/>
      <c r="D305" s="43"/>
      <c r="E305" s="125"/>
    </row>
    <row r="306" spans="1:7" ht="15" x14ac:dyDescent="0.25">
      <c r="A306" s="332" t="s">
        <v>311</v>
      </c>
      <c r="B306" s="333"/>
      <c r="C306" s="333"/>
      <c r="D306" s="333"/>
      <c r="E306" s="333"/>
    </row>
    <row r="307" spans="1:7" x14ac:dyDescent="0.2">
      <c r="A307" s="27" t="s">
        <v>12</v>
      </c>
      <c r="B307" s="21" t="s">
        <v>13</v>
      </c>
      <c r="C307" s="6" t="s">
        <v>14</v>
      </c>
      <c r="D307" s="6" t="s">
        <v>15</v>
      </c>
      <c r="E307" s="6" t="s">
        <v>16</v>
      </c>
    </row>
    <row r="308" spans="1:7" x14ac:dyDescent="0.2">
      <c r="A308" s="27"/>
      <c r="B308" s="21"/>
      <c r="C308" s="53">
        <f>C303</f>
        <v>214012.12</v>
      </c>
      <c r="D308" s="6"/>
      <c r="E308" s="53">
        <f>E303</f>
        <v>214012.12</v>
      </c>
    </row>
    <row r="309" spans="1:7" ht="60" x14ac:dyDescent="0.2">
      <c r="A309" s="4">
        <v>1</v>
      </c>
      <c r="B309" s="11" t="s">
        <v>312</v>
      </c>
      <c r="C309" s="12"/>
      <c r="D309" s="12">
        <v>1234.51</v>
      </c>
      <c r="E309" s="59"/>
    </row>
    <row r="310" spans="1:7" ht="48" x14ac:dyDescent="0.2">
      <c r="A310" s="4">
        <v>1</v>
      </c>
      <c r="B310" s="11" t="s">
        <v>313</v>
      </c>
      <c r="C310" s="12"/>
      <c r="D310" s="12">
        <v>1800</v>
      </c>
      <c r="E310" s="13"/>
    </row>
    <row r="311" spans="1:7" x14ac:dyDescent="0.2">
      <c r="A311" s="231"/>
      <c r="B311" s="228" t="s">
        <v>294</v>
      </c>
      <c r="C311" s="28"/>
      <c r="D311" s="14">
        <f>SUM(D309:D310)</f>
        <v>3034.51</v>
      </c>
      <c r="E311" s="14"/>
    </row>
    <row r="312" spans="1:7" x14ac:dyDescent="0.2">
      <c r="A312" s="231"/>
      <c r="B312" s="229" t="s">
        <v>295</v>
      </c>
      <c r="C312" s="14">
        <f>C308</f>
        <v>214012.12</v>
      </c>
      <c r="D312" s="14"/>
      <c r="E312" s="14">
        <f>E308</f>
        <v>214012.12</v>
      </c>
    </row>
    <row r="313" spans="1:7" x14ac:dyDescent="0.2">
      <c r="A313" s="34"/>
      <c r="B313" s="66"/>
      <c r="C313" s="125"/>
      <c r="D313" s="43"/>
      <c r="E313" s="125"/>
    </row>
    <row r="314" spans="1:7" x14ac:dyDescent="0.2">
      <c r="A314" s="34"/>
      <c r="B314" s="66"/>
      <c r="C314" s="125"/>
      <c r="D314" s="43"/>
      <c r="E314" s="125"/>
    </row>
    <row r="315" spans="1:7" ht="15" x14ac:dyDescent="0.25">
      <c r="A315" s="300" t="s">
        <v>353</v>
      </c>
      <c r="B315" s="301"/>
      <c r="C315" s="301"/>
      <c r="D315" s="301"/>
      <c r="E315" s="301"/>
    </row>
    <row r="316" spans="1:7" ht="15" x14ac:dyDescent="0.2">
      <c r="A316" s="31" t="s">
        <v>12</v>
      </c>
      <c r="B316" s="18" t="s">
        <v>13</v>
      </c>
      <c r="C316" s="31" t="s">
        <v>14</v>
      </c>
      <c r="D316" s="31" t="s">
        <v>15</v>
      </c>
      <c r="E316" s="31" t="s">
        <v>16</v>
      </c>
    </row>
    <row r="317" spans="1:7" ht="15" x14ac:dyDescent="0.2">
      <c r="A317" s="31"/>
      <c r="B317" s="22" t="s">
        <v>49</v>
      </c>
      <c r="C317" s="124">
        <f>C312</f>
        <v>214012.12</v>
      </c>
      <c r="D317" s="31"/>
      <c r="E317" s="124">
        <f>E312</f>
        <v>214012.12</v>
      </c>
    </row>
    <row r="318" spans="1:7" ht="48" x14ac:dyDescent="0.2">
      <c r="A318" s="5">
        <v>1</v>
      </c>
      <c r="B318" s="58" t="s">
        <v>352</v>
      </c>
      <c r="C318" s="13">
        <v>1028</v>
      </c>
      <c r="D318" s="255"/>
      <c r="E318" s="69">
        <f>E317+C318</f>
        <v>215040.12</v>
      </c>
      <c r="G318">
        <v>110</v>
      </c>
    </row>
    <row r="319" spans="1:7" ht="36" x14ac:dyDescent="0.2">
      <c r="A319" s="4">
        <v>1</v>
      </c>
      <c r="B319" s="11" t="s">
        <v>356</v>
      </c>
      <c r="C319" s="13">
        <v>1159</v>
      </c>
      <c r="D319" s="13"/>
      <c r="E319" s="69">
        <f>E318+C319</f>
        <v>216199.12</v>
      </c>
      <c r="G319">
        <v>110</v>
      </c>
    </row>
    <row r="320" spans="1:7" ht="48" x14ac:dyDescent="0.2">
      <c r="A320" s="34">
        <v>1</v>
      </c>
      <c r="B320" s="11" t="s">
        <v>357</v>
      </c>
      <c r="C320" s="13">
        <v>702.38</v>
      </c>
      <c r="D320" s="33"/>
      <c r="E320" s="69">
        <f>E319+C320</f>
        <v>216901.5</v>
      </c>
      <c r="G320">
        <v>110</v>
      </c>
    </row>
    <row r="321" spans="1:8" ht="48" x14ac:dyDescent="0.2">
      <c r="A321" s="34"/>
      <c r="B321" s="11" t="s">
        <v>358</v>
      </c>
      <c r="C321" s="13">
        <v>5869.22</v>
      </c>
      <c r="D321" s="33"/>
      <c r="E321" s="69">
        <f>E320+C321</f>
        <v>222770.72</v>
      </c>
      <c r="G321" s="221">
        <v>0.75</v>
      </c>
    </row>
    <row r="322" spans="1:8" x14ac:dyDescent="0.2">
      <c r="A322" s="15"/>
      <c r="B322" s="30" t="s">
        <v>354</v>
      </c>
      <c r="C322" s="33">
        <f>SUM(C318:C321)</f>
        <v>8758.6</v>
      </c>
      <c r="D322" s="13"/>
      <c r="E322" s="33"/>
    </row>
    <row r="323" spans="1:8" x14ac:dyDescent="0.2">
      <c r="A323" s="15"/>
      <c r="B323" s="30" t="s">
        <v>355</v>
      </c>
      <c r="C323" s="33">
        <f>C322+C317</f>
        <v>222770.72</v>
      </c>
      <c r="D323" s="13"/>
      <c r="E323" s="33">
        <f>E321</f>
        <v>222770.72</v>
      </c>
    </row>
    <row r="324" spans="1:8" x14ac:dyDescent="0.2">
      <c r="A324" s="34"/>
      <c r="B324" s="66"/>
      <c r="C324" s="125"/>
      <c r="D324" s="43"/>
      <c r="E324" s="125"/>
    </row>
    <row r="325" spans="1:8" x14ac:dyDescent="0.2">
      <c r="A325" s="46"/>
      <c r="B325" s="46"/>
      <c r="C325" s="102"/>
      <c r="G325" s="130"/>
      <c r="H325" s="128" t="s">
        <v>134</v>
      </c>
    </row>
    <row r="326" spans="1:8" x14ac:dyDescent="0.2">
      <c r="A326" s="46"/>
      <c r="B326" s="46"/>
      <c r="C326" s="102"/>
      <c r="G326" s="131"/>
      <c r="H326" s="128" t="s">
        <v>178</v>
      </c>
    </row>
    <row r="327" spans="1:8" x14ac:dyDescent="0.2">
      <c r="A327" s="46"/>
      <c r="B327" s="46"/>
      <c r="C327" s="102"/>
      <c r="G327" s="132"/>
      <c r="H327" s="129" t="s">
        <v>179</v>
      </c>
    </row>
    <row r="328" spans="1:8" x14ac:dyDescent="0.2">
      <c r="A328" s="46"/>
      <c r="B328" s="46"/>
      <c r="C328" s="102"/>
      <c r="G328" s="114"/>
      <c r="H328" s="128" t="s">
        <v>135</v>
      </c>
    </row>
    <row r="329" spans="1:8" x14ac:dyDescent="0.2">
      <c r="A329" s="46"/>
      <c r="B329" s="46"/>
      <c r="C329" s="102"/>
      <c r="D329" s="102"/>
      <c r="E329" s="102"/>
    </row>
    <row r="330" spans="1:8" x14ac:dyDescent="0.2">
      <c r="A330" s="46"/>
      <c r="B330" s="46"/>
      <c r="C330" s="102"/>
      <c r="D330" s="102"/>
      <c r="E330" s="102"/>
    </row>
    <row r="331" spans="1:8" ht="15" x14ac:dyDescent="0.2">
      <c r="A331" s="279" t="s">
        <v>52</v>
      </c>
      <c r="B331" s="279"/>
      <c r="C331" s="279"/>
      <c r="D331" s="279"/>
      <c r="E331" s="279"/>
    </row>
    <row r="332" spans="1:8" ht="15" x14ac:dyDescent="0.2">
      <c r="A332" s="279" t="s">
        <v>10</v>
      </c>
      <c r="B332" s="279"/>
      <c r="C332" s="279"/>
      <c r="D332" s="279"/>
      <c r="E332" s="279"/>
    </row>
    <row r="333" spans="1:8" ht="15" x14ac:dyDescent="0.2">
      <c r="A333" s="279" t="s">
        <v>11</v>
      </c>
      <c r="B333" s="279"/>
      <c r="C333" s="279"/>
      <c r="D333" s="279"/>
      <c r="E333" s="279"/>
    </row>
    <row r="334" spans="1:8" ht="15" x14ac:dyDescent="0.2">
      <c r="A334" s="279" t="s">
        <v>362</v>
      </c>
      <c r="B334" s="279"/>
      <c r="C334" s="279"/>
      <c r="D334" s="279"/>
      <c r="E334" s="279"/>
    </row>
    <row r="335" spans="1:8" x14ac:dyDescent="0.2">
      <c r="A335" s="284" t="s">
        <v>83</v>
      </c>
      <c r="B335" s="284"/>
      <c r="C335" s="284"/>
      <c r="D335" s="284"/>
      <c r="E335" s="284"/>
    </row>
    <row r="336" spans="1:8" ht="15" x14ac:dyDescent="0.25">
      <c r="A336" s="31" t="s">
        <v>12</v>
      </c>
      <c r="B336" s="18" t="s">
        <v>13</v>
      </c>
      <c r="C336" s="72" t="s">
        <v>14</v>
      </c>
      <c r="D336" s="72" t="s">
        <v>15</v>
      </c>
      <c r="E336" s="72" t="s">
        <v>16</v>
      </c>
    </row>
    <row r="337" spans="1:5" x14ac:dyDescent="0.2">
      <c r="A337" s="4"/>
      <c r="B337" s="25"/>
      <c r="C337" s="75">
        <f>C323</f>
        <v>222770.72</v>
      </c>
      <c r="D337" s="55"/>
      <c r="E337" s="75">
        <f>E323</f>
        <v>222770.72</v>
      </c>
    </row>
    <row r="338" spans="1:5" ht="84" x14ac:dyDescent="0.2">
      <c r="A338" s="4">
        <v>1</v>
      </c>
      <c r="B338" s="11" t="s">
        <v>54</v>
      </c>
      <c r="C338" s="55">
        <v>2857.14</v>
      </c>
      <c r="D338" s="55"/>
      <c r="E338" s="55">
        <f t="shared" ref="E338:E346" si="6">E337+C338</f>
        <v>225627.86000000002</v>
      </c>
    </row>
    <row r="339" spans="1:5" ht="72" x14ac:dyDescent="0.2">
      <c r="A339" s="4">
        <v>1</v>
      </c>
      <c r="B339" s="11" t="s">
        <v>53</v>
      </c>
      <c r="C339" s="55">
        <v>2857.14</v>
      </c>
      <c r="D339" s="55"/>
      <c r="E339" s="55">
        <f t="shared" si="6"/>
        <v>228485.00000000003</v>
      </c>
    </row>
    <row r="340" spans="1:5" ht="84" x14ac:dyDescent="0.2">
      <c r="A340" s="4">
        <v>1</v>
      </c>
      <c r="B340" s="11" t="s">
        <v>240</v>
      </c>
      <c r="C340" s="73">
        <v>228.57</v>
      </c>
      <c r="D340" s="55"/>
      <c r="E340" s="55">
        <f t="shared" si="6"/>
        <v>228713.57000000004</v>
      </c>
    </row>
    <row r="341" spans="1:5" ht="84" x14ac:dyDescent="0.2">
      <c r="A341" s="4">
        <v>1</v>
      </c>
      <c r="B341" s="11" t="s">
        <v>241</v>
      </c>
      <c r="C341" s="109">
        <v>462.86</v>
      </c>
      <c r="D341" s="55"/>
      <c r="E341" s="55">
        <f t="shared" si="6"/>
        <v>229176.43000000002</v>
      </c>
    </row>
    <row r="342" spans="1:5" ht="72" x14ac:dyDescent="0.2">
      <c r="A342" s="4">
        <v>1</v>
      </c>
      <c r="B342" s="11" t="s">
        <v>281</v>
      </c>
      <c r="C342" s="55">
        <v>32685</v>
      </c>
      <c r="D342" s="55"/>
      <c r="E342" s="55">
        <f t="shared" si="6"/>
        <v>261861.43000000002</v>
      </c>
    </row>
    <row r="343" spans="1:5" ht="72" x14ac:dyDescent="0.2">
      <c r="A343" s="4">
        <v>1</v>
      </c>
      <c r="B343" s="11" t="s">
        <v>282</v>
      </c>
      <c r="C343" s="55">
        <v>3814.98</v>
      </c>
      <c r="D343" s="55"/>
      <c r="E343" s="55">
        <f t="shared" si="6"/>
        <v>265676.41000000003</v>
      </c>
    </row>
    <row r="344" spans="1:5" ht="72" x14ac:dyDescent="0.2">
      <c r="A344" s="280">
        <v>1</v>
      </c>
      <c r="B344" s="11" t="s">
        <v>242</v>
      </c>
      <c r="C344" s="277">
        <v>10000</v>
      </c>
      <c r="D344" s="277"/>
      <c r="E344" s="277">
        <f t="shared" si="6"/>
        <v>275676.41000000003</v>
      </c>
    </row>
    <row r="345" spans="1:5" ht="84" customHeight="1" x14ac:dyDescent="0.2">
      <c r="A345" s="281"/>
      <c r="B345" s="11" t="s">
        <v>243</v>
      </c>
      <c r="C345" s="283"/>
      <c r="D345" s="283"/>
      <c r="E345" s="283">
        <f t="shared" si="6"/>
        <v>275676.41000000003</v>
      </c>
    </row>
    <row r="346" spans="1:5" ht="72" x14ac:dyDescent="0.2">
      <c r="A346" s="282"/>
      <c r="B346" s="11" t="s">
        <v>244</v>
      </c>
      <c r="C346" s="278"/>
      <c r="D346" s="278"/>
      <c r="E346" s="278">
        <f t="shared" si="6"/>
        <v>275676.41000000003</v>
      </c>
    </row>
    <row r="347" spans="1:5" ht="72" x14ac:dyDescent="0.2">
      <c r="A347" s="4">
        <v>1</v>
      </c>
      <c r="B347" s="11" t="s">
        <v>245</v>
      </c>
      <c r="C347" s="55">
        <v>4000</v>
      </c>
      <c r="D347" s="55"/>
      <c r="E347" s="55">
        <f>E344+C347</f>
        <v>279676.41000000003</v>
      </c>
    </row>
    <row r="348" spans="1:5" ht="84" x14ac:dyDescent="0.2">
      <c r="A348" s="4">
        <v>1</v>
      </c>
      <c r="B348" s="11" t="s">
        <v>246</v>
      </c>
      <c r="C348" s="55">
        <v>12000</v>
      </c>
      <c r="D348" s="55"/>
      <c r="E348" s="55">
        <f>E347+C348</f>
        <v>291676.41000000003</v>
      </c>
    </row>
    <row r="349" spans="1:5" ht="84" x14ac:dyDescent="0.2">
      <c r="A349" s="4">
        <v>1</v>
      </c>
      <c r="B349" s="11" t="s">
        <v>247</v>
      </c>
      <c r="C349" s="55">
        <v>4571.43</v>
      </c>
      <c r="D349" s="55"/>
      <c r="E349" s="55">
        <f>E348+C349</f>
        <v>296247.84000000003</v>
      </c>
    </row>
    <row r="350" spans="1:5" ht="48" x14ac:dyDescent="0.2">
      <c r="A350" s="4">
        <v>1</v>
      </c>
      <c r="B350" s="11" t="s">
        <v>359</v>
      </c>
      <c r="C350" s="55">
        <v>32000</v>
      </c>
      <c r="D350" s="55"/>
      <c r="E350" s="55">
        <f t="shared" ref="E350:E351" si="7">E349+C350</f>
        <v>328247.84000000003</v>
      </c>
    </row>
    <row r="351" spans="1:5" ht="36" x14ac:dyDescent="0.2">
      <c r="A351" s="4">
        <v>1</v>
      </c>
      <c r="B351" s="11" t="s">
        <v>218</v>
      </c>
      <c r="C351" s="55">
        <v>110744.05</v>
      </c>
      <c r="D351" s="55"/>
      <c r="E351" s="55">
        <f t="shared" si="7"/>
        <v>438991.89</v>
      </c>
    </row>
    <row r="352" spans="1:5" ht="48" x14ac:dyDescent="0.2">
      <c r="A352" s="4"/>
      <c r="B352" s="11" t="s">
        <v>348</v>
      </c>
      <c r="C352" s="55">
        <v>9394.77</v>
      </c>
      <c r="D352" s="55"/>
      <c r="E352" s="55">
        <f>E351+C352</f>
        <v>448386.66000000003</v>
      </c>
    </row>
    <row r="353" spans="1:24" ht="48" x14ac:dyDescent="0.2">
      <c r="A353" s="4">
        <v>1</v>
      </c>
      <c r="B353" s="58" t="s">
        <v>221</v>
      </c>
      <c r="C353" s="55">
        <v>23468.880000000001</v>
      </c>
      <c r="D353" s="55"/>
      <c r="E353" s="55">
        <f>E352+C353</f>
        <v>471855.54000000004</v>
      </c>
    </row>
    <row r="354" spans="1:24" ht="48" x14ac:dyDescent="0.2">
      <c r="A354" s="4">
        <v>1</v>
      </c>
      <c r="B354" s="58" t="s">
        <v>296</v>
      </c>
      <c r="C354" s="55">
        <v>26622.73</v>
      </c>
      <c r="D354" s="55"/>
      <c r="E354" s="55">
        <f>E353+C354</f>
        <v>498478.27</v>
      </c>
    </row>
    <row r="355" spans="1:24" x14ac:dyDescent="0.2">
      <c r="A355" s="4"/>
      <c r="B355" s="25" t="s">
        <v>73</v>
      </c>
      <c r="C355" s="75">
        <f>SUM(C338:C354)</f>
        <v>275707.55</v>
      </c>
      <c r="D355" s="55"/>
      <c r="E355" s="55"/>
    </row>
    <row r="356" spans="1:24" x14ac:dyDescent="0.2">
      <c r="A356" s="4"/>
      <c r="B356" s="25" t="s">
        <v>58</v>
      </c>
      <c r="C356" s="75">
        <f>C355+C337</f>
        <v>498478.27</v>
      </c>
      <c r="D356" s="55"/>
      <c r="E356" s="75">
        <f>E354</f>
        <v>498478.27</v>
      </c>
    </row>
    <row r="357" spans="1:24" x14ac:dyDescent="0.2">
      <c r="A357" s="7"/>
      <c r="B357" s="160"/>
      <c r="C357" s="76"/>
      <c r="D357" s="77"/>
      <c r="E357" s="76"/>
      <c r="G357" s="161"/>
      <c r="H357" s="162"/>
      <c r="I357" s="161"/>
      <c r="L357" s="47">
        <v>24107004</v>
      </c>
      <c r="M357" s="47">
        <v>24101001</v>
      </c>
      <c r="N357" s="47">
        <v>24119001</v>
      </c>
      <c r="O357" s="47">
        <v>24119002</v>
      </c>
      <c r="P357" s="47">
        <v>24119004</v>
      </c>
      <c r="Q357" s="47">
        <v>24119099</v>
      </c>
      <c r="R357" s="47">
        <v>54117001</v>
      </c>
      <c r="S357" s="47">
        <v>22615003</v>
      </c>
      <c r="T357" s="47">
        <v>243001</v>
      </c>
      <c r="U357" s="47"/>
      <c r="V357" s="47"/>
      <c r="W357" s="47"/>
      <c r="X357" s="193"/>
    </row>
    <row r="358" spans="1:24" x14ac:dyDescent="0.2">
      <c r="A358" s="7"/>
      <c r="B358" s="44"/>
      <c r="C358" s="76"/>
      <c r="D358" s="77"/>
      <c r="E358" s="77"/>
      <c r="G358" s="3" t="s">
        <v>224</v>
      </c>
      <c r="H358" s="163">
        <v>346348.05</v>
      </c>
      <c r="I358" s="161"/>
      <c r="L358" s="176"/>
      <c r="M358" s="164">
        <v>134212.93</v>
      </c>
      <c r="N358">
        <v>742.48</v>
      </c>
      <c r="O358" s="176">
        <v>900</v>
      </c>
      <c r="P358" s="164">
        <v>1000</v>
      </c>
      <c r="Q358" s="164">
        <v>2800</v>
      </c>
      <c r="R358" s="164">
        <v>34975</v>
      </c>
      <c r="S358" s="164">
        <v>6000</v>
      </c>
      <c r="T358" s="164">
        <v>73477.119999999995</v>
      </c>
      <c r="U358" s="164"/>
    </row>
    <row r="359" spans="1:24" x14ac:dyDescent="0.2">
      <c r="A359" s="7"/>
      <c r="B359" s="44"/>
      <c r="C359" s="76"/>
      <c r="D359" s="77"/>
      <c r="E359" s="256"/>
      <c r="G359" s="165">
        <v>126761</v>
      </c>
      <c r="H359" s="166"/>
      <c r="I359" s="164" t="s">
        <v>306</v>
      </c>
      <c r="M359" s="164">
        <v>26622.73</v>
      </c>
      <c r="N359" s="178">
        <v>0</v>
      </c>
      <c r="O359" s="164">
        <v>777.14</v>
      </c>
      <c r="P359" s="164">
        <v>1250</v>
      </c>
      <c r="Q359" s="164">
        <v>2800</v>
      </c>
      <c r="R359" s="164">
        <v>6700</v>
      </c>
      <c r="S359" s="232">
        <v>8000</v>
      </c>
      <c r="T359" s="164">
        <v>32000</v>
      </c>
    </row>
    <row r="360" spans="1:24" x14ac:dyDescent="0.2">
      <c r="A360" s="7"/>
      <c r="B360" s="24"/>
      <c r="C360" s="84"/>
      <c r="D360" s="84"/>
      <c r="G360" s="167"/>
      <c r="H360" s="166">
        <v>19500</v>
      </c>
      <c r="I360" s="272" t="s">
        <v>360</v>
      </c>
      <c r="J360" s="272"/>
      <c r="L360" s="164"/>
      <c r="M360" s="164">
        <v>9394.77</v>
      </c>
      <c r="N360" s="176">
        <v>700</v>
      </c>
      <c r="O360" s="179"/>
      <c r="P360" s="164">
        <v>890.44</v>
      </c>
      <c r="Q360" s="164">
        <v>2000</v>
      </c>
      <c r="R360" s="164">
        <v>17793.52</v>
      </c>
      <c r="S360" s="232">
        <v>5500</v>
      </c>
    </row>
    <row r="361" spans="1:24" x14ac:dyDescent="0.2">
      <c r="A361" s="7"/>
      <c r="B361" s="24"/>
      <c r="C361" s="84"/>
      <c r="D361" s="84"/>
      <c r="E361" s="84"/>
      <c r="G361" s="8"/>
      <c r="H361" s="168"/>
      <c r="L361" s="164"/>
      <c r="M361" s="164"/>
      <c r="N361" s="176">
        <v>630</v>
      </c>
      <c r="O361" s="164">
        <v>3970</v>
      </c>
      <c r="P361" s="164">
        <v>1175.2</v>
      </c>
      <c r="Q361" s="164">
        <v>1500</v>
      </c>
      <c r="R361" s="164">
        <f>2000+6100</f>
        <v>8100</v>
      </c>
    </row>
    <row r="362" spans="1:24" ht="14.25" x14ac:dyDescent="0.2">
      <c r="A362" s="7"/>
      <c r="B362" s="24"/>
      <c r="C362" s="84"/>
      <c r="D362" s="84"/>
      <c r="E362" s="111"/>
      <c r="G362" s="8"/>
      <c r="H362" s="168"/>
      <c r="I362" s="273"/>
      <c r="J362" s="273"/>
      <c r="L362" s="164"/>
      <c r="M362" s="164"/>
      <c r="N362" s="176">
        <v>630</v>
      </c>
      <c r="O362" s="232">
        <v>2410</v>
      </c>
      <c r="P362" s="164">
        <v>990</v>
      </c>
      <c r="Q362" s="195">
        <v>675</v>
      </c>
      <c r="R362" s="232">
        <f>24293.56+27797.98</f>
        <v>52091.54</v>
      </c>
    </row>
    <row r="363" spans="1:24" x14ac:dyDescent="0.2">
      <c r="A363" s="7"/>
      <c r="B363" s="23"/>
      <c r="C363" s="110"/>
      <c r="D363" s="110"/>
      <c r="E363" s="113"/>
      <c r="G363" s="169"/>
      <c r="H363" s="170">
        <f>SUM(H358:H362)</f>
        <v>365848.05</v>
      </c>
      <c r="I363" s="237"/>
      <c r="L363" s="164"/>
      <c r="M363" s="164"/>
      <c r="N363" s="164">
        <v>630</v>
      </c>
      <c r="O363" s="232">
        <v>644.1</v>
      </c>
      <c r="P363" s="164">
        <v>775</v>
      </c>
      <c r="Q363" s="164">
        <v>750</v>
      </c>
    </row>
    <row r="364" spans="1:24" x14ac:dyDescent="0.2">
      <c r="A364" s="7"/>
      <c r="B364" s="127" t="s">
        <v>55</v>
      </c>
      <c r="C364" s="112"/>
      <c r="D364" s="190" t="s">
        <v>248</v>
      </c>
      <c r="E364" s="113"/>
      <c r="H364" s="171"/>
      <c r="I364" s="257"/>
      <c r="J364" s="3"/>
      <c r="L364" s="164"/>
      <c r="M364" s="164"/>
      <c r="N364" s="232">
        <v>1500</v>
      </c>
      <c r="O364" s="164">
        <v>702.38</v>
      </c>
      <c r="P364" s="164">
        <v>1450</v>
      </c>
      <c r="Q364" s="164">
        <v>1400</v>
      </c>
    </row>
    <row r="365" spans="1:24" x14ac:dyDescent="0.2">
      <c r="A365" s="7"/>
      <c r="B365" s="127" t="s">
        <v>56</v>
      </c>
      <c r="C365" s="112"/>
      <c r="D365" s="71" t="s">
        <v>57</v>
      </c>
      <c r="E365" s="113"/>
      <c r="G365" s="172"/>
      <c r="H365" s="133"/>
      <c r="I365" s="165"/>
      <c r="J365" s="3"/>
      <c r="L365" s="164"/>
      <c r="M365" s="164"/>
      <c r="O365" s="232">
        <v>1326.98</v>
      </c>
      <c r="P365" s="164">
        <v>1350</v>
      </c>
      <c r="Q365" s="164">
        <v>1400</v>
      </c>
    </row>
    <row r="366" spans="1:24" x14ac:dyDescent="0.2">
      <c r="A366" s="7"/>
      <c r="B366" s="127" t="s">
        <v>8</v>
      </c>
      <c r="C366" s="112"/>
      <c r="D366" s="71" t="s">
        <v>9</v>
      </c>
      <c r="E366" s="91"/>
      <c r="I366" s="165"/>
      <c r="J366" s="3"/>
      <c r="L366" s="164"/>
      <c r="M366" s="164"/>
      <c r="N366" s="164"/>
      <c r="O366" s="232">
        <v>1176.06</v>
      </c>
      <c r="P366" s="164">
        <v>1250</v>
      </c>
      <c r="Q366" s="178">
        <v>0</v>
      </c>
      <c r="R366" s="3"/>
    </row>
    <row r="367" spans="1:24" x14ac:dyDescent="0.2">
      <c r="A367" s="7"/>
      <c r="B367" s="23"/>
      <c r="C367" s="91"/>
      <c r="D367" s="91"/>
      <c r="E367" s="91"/>
      <c r="G367" s="172"/>
      <c r="L367" s="164"/>
      <c r="M367" s="164"/>
      <c r="N367" s="164"/>
      <c r="O367" s="164"/>
      <c r="P367" s="164">
        <v>1450</v>
      </c>
      <c r="Q367" s="195">
        <v>675</v>
      </c>
    </row>
    <row r="368" spans="1:24" x14ac:dyDescent="0.2">
      <c r="A368" s="39"/>
      <c r="B368" s="23"/>
      <c r="C368" s="91"/>
      <c r="D368" s="91"/>
      <c r="E368" s="91"/>
      <c r="H368" s="238">
        <f>E356-G359</f>
        <v>371717.27</v>
      </c>
      <c r="I368" s="241"/>
      <c r="L368" s="164"/>
      <c r="M368" s="164"/>
      <c r="N368" s="164"/>
      <c r="O368" s="164"/>
      <c r="P368" s="164">
        <v>1057</v>
      </c>
      <c r="Q368" s="194">
        <v>2056</v>
      </c>
    </row>
    <row r="369" spans="1:21" x14ac:dyDescent="0.2">
      <c r="A369" s="39"/>
      <c r="B369" s="23"/>
      <c r="C369" s="91"/>
      <c r="D369" s="91"/>
      <c r="E369" s="91"/>
      <c r="G369" s="173"/>
      <c r="I369" s="258"/>
      <c r="L369" s="164"/>
      <c r="M369" s="164"/>
      <c r="N369" s="164"/>
      <c r="O369" s="164"/>
      <c r="P369" s="164">
        <v>1028</v>
      </c>
      <c r="Q369" s="178">
        <v>0</v>
      </c>
    </row>
    <row r="370" spans="1:21" x14ac:dyDescent="0.2">
      <c r="A370" s="39"/>
      <c r="B370" s="23"/>
      <c r="C370" s="91"/>
      <c r="D370" s="91"/>
      <c r="E370" s="91"/>
      <c r="G370" s="172"/>
      <c r="H370" s="238">
        <f>H368-H363</f>
        <v>5869.2200000000303</v>
      </c>
      <c r="I370" s="3" t="s">
        <v>361</v>
      </c>
      <c r="L370" s="164"/>
      <c r="M370" s="164"/>
      <c r="O370" s="164"/>
      <c r="P370" s="164">
        <v>975</v>
      </c>
      <c r="Q370" s="176">
        <v>1530</v>
      </c>
    </row>
    <row r="371" spans="1:21" x14ac:dyDescent="0.2">
      <c r="A371" s="39"/>
      <c r="B371" s="23"/>
      <c r="C371" s="91"/>
      <c r="D371" s="91"/>
      <c r="E371" s="91"/>
      <c r="G371" s="173"/>
      <c r="L371" s="164"/>
      <c r="M371" s="164"/>
      <c r="O371" s="164"/>
      <c r="P371" s="164">
        <v>600</v>
      </c>
      <c r="Q371" s="195">
        <v>1000</v>
      </c>
    </row>
    <row r="372" spans="1:21" x14ac:dyDescent="0.2">
      <c r="A372" s="39"/>
      <c r="B372" s="23"/>
      <c r="C372" s="91"/>
      <c r="D372" s="91"/>
      <c r="E372" s="91"/>
      <c r="G372" s="173"/>
      <c r="H372" s="13">
        <v>5869.22</v>
      </c>
      <c r="L372" s="164"/>
      <c r="M372" s="164"/>
      <c r="O372" s="164"/>
      <c r="P372" s="176">
        <v>825</v>
      </c>
      <c r="Q372" s="194">
        <v>4500</v>
      </c>
    </row>
    <row r="373" spans="1:21" x14ac:dyDescent="0.2">
      <c r="A373" s="39"/>
      <c r="B373" s="23"/>
      <c r="C373" s="91"/>
      <c r="D373" s="91"/>
      <c r="E373" s="91"/>
      <c r="G373" s="173"/>
      <c r="L373" s="164"/>
      <c r="M373" s="164"/>
      <c r="O373" s="164"/>
      <c r="P373" s="176">
        <v>825</v>
      </c>
      <c r="Q373" s="194">
        <v>4500</v>
      </c>
    </row>
    <row r="374" spans="1:21" x14ac:dyDescent="0.2">
      <c r="A374" s="39"/>
      <c r="B374" s="23"/>
      <c r="C374" s="91"/>
      <c r="D374" s="91"/>
      <c r="E374" s="91"/>
      <c r="L374" s="164"/>
      <c r="M374" s="164"/>
      <c r="O374" s="164"/>
      <c r="P374" s="164">
        <v>1235</v>
      </c>
      <c r="Q374" s="232">
        <v>887.58</v>
      </c>
    </row>
    <row r="375" spans="1:21" x14ac:dyDescent="0.2">
      <c r="A375" s="39"/>
      <c r="B375" s="23"/>
      <c r="C375" s="91"/>
      <c r="D375" s="91"/>
      <c r="E375" s="91"/>
      <c r="L375" s="164"/>
      <c r="M375" s="164"/>
      <c r="N375" s="164"/>
      <c r="O375" s="164"/>
      <c r="P375" s="164">
        <v>1235</v>
      </c>
      <c r="Q375" s="176"/>
    </row>
    <row r="376" spans="1:21" x14ac:dyDescent="0.2">
      <c r="A376" s="39"/>
      <c r="B376" s="23"/>
      <c r="C376" s="91"/>
      <c r="D376" s="91"/>
      <c r="E376" s="91"/>
      <c r="H376" s="238">
        <f>H370-H371-H372-H373-H374-H375</f>
        <v>3.0013325158506632E-11</v>
      </c>
      <c r="L376" s="164"/>
      <c r="M376" s="164"/>
      <c r="N376" s="164"/>
      <c r="O376" s="164"/>
      <c r="P376" s="164">
        <v>1235</v>
      </c>
      <c r="Q376" s="176"/>
    </row>
    <row r="377" spans="1:21" x14ac:dyDescent="0.2">
      <c r="A377" s="39"/>
      <c r="B377" s="23"/>
      <c r="C377" s="91"/>
      <c r="D377" s="91"/>
      <c r="E377" s="91"/>
      <c r="L377" s="164"/>
      <c r="M377" s="164"/>
      <c r="N377" s="164"/>
      <c r="O377" s="164"/>
      <c r="P377" s="164">
        <v>1235</v>
      </c>
      <c r="Q377" s="8"/>
    </row>
    <row r="378" spans="1:21" x14ac:dyDescent="0.2">
      <c r="A378" s="39"/>
      <c r="B378" s="23"/>
      <c r="C378" s="91"/>
      <c r="D378" s="91"/>
      <c r="E378" s="91"/>
      <c r="L378" s="164"/>
      <c r="M378" s="164"/>
      <c r="N378" s="164"/>
      <c r="O378" s="164"/>
      <c r="P378" s="164">
        <v>1235</v>
      </c>
      <c r="Q378" s="176"/>
    </row>
    <row r="379" spans="1:21" x14ac:dyDescent="0.2">
      <c r="A379" s="39"/>
      <c r="B379" s="23"/>
      <c r="C379" s="91"/>
      <c r="D379" s="91"/>
      <c r="E379" s="91"/>
      <c r="L379" s="164"/>
      <c r="M379" s="164"/>
      <c r="N379" s="164"/>
      <c r="O379" s="164"/>
      <c r="P379" s="164">
        <v>645</v>
      </c>
    </row>
    <row r="380" spans="1:21" x14ac:dyDescent="0.2">
      <c r="A380" s="39"/>
      <c r="B380" s="23"/>
      <c r="C380" s="91"/>
      <c r="D380" s="91"/>
      <c r="E380" s="91"/>
      <c r="L380" s="164"/>
      <c r="M380" s="164"/>
      <c r="N380" s="164"/>
      <c r="O380" s="164"/>
      <c r="P380" s="232">
        <v>5745.25</v>
      </c>
      <c r="Q380" s="176"/>
    </row>
    <row r="381" spans="1:21" x14ac:dyDescent="0.2">
      <c r="A381" s="39"/>
      <c r="B381" s="23"/>
      <c r="C381" s="91"/>
      <c r="D381" s="91"/>
      <c r="E381" s="91"/>
      <c r="L381" s="164"/>
      <c r="M381" s="164"/>
      <c r="N381" s="164"/>
      <c r="O381" s="164"/>
      <c r="P381" s="232">
        <v>885.83</v>
      </c>
      <c r="Q381" s="176"/>
    </row>
    <row r="382" spans="1:21" x14ac:dyDescent="0.2">
      <c r="A382" s="39"/>
      <c r="B382" s="23"/>
      <c r="C382" s="91"/>
      <c r="D382" s="91"/>
      <c r="E382" s="91"/>
      <c r="L382" s="164"/>
      <c r="M382" s="164"/>
      <c r="N382" s="164"/>
      <c r="O382" s="164"/>
      <c r="P382" s="176">
        <v>1028</v>
      </c>
      <c r="Q382" s="176"/>
    </row>
    <row r="383" spans="1:21" x14ac:dyDescent="0.2">
      <c r="A383" s="39"/>
      <c r="B383" s="23"/>
      <c r="C383" s="91"/>
      <c r="D383" s="91"/>
      <c r="E383" s="91"/>
      <c r="L383" s="164"/>
      <c r="M383" s="164"/>
      <c r="N383" s="164"/>
      <c r="O383" s="164"/>
      <c r="P383" s="176">
        <v>1159</v>
      </c>
      <c r="Q383" s="164"/>
    </row>
    <row r="384" spans="1:21" x14ac:dyDescent="0.2">
      <c r="A384" s="40"/>
      <c r="B384" s="50"/>
      <c r="C384" s="91"/>
      <c r="D384" s="91"/>
      <c r="E384" s="91"/>
      <c r="K384" s="3" t="s">
        <v>225</v>
      </c>
      <c r="L384" s="174">
        <f>SUM(L358:L383)</f>
        <v>0</v>
      </c>
      <c r="M384" s="174">
        <f t="shared" ref="M384:T384" si="8">SUM(M358:M383)</f>
        <v>170230.43</v>
      </c>
      <c r="N384" s="174">
        <f t="shared" si="8"/>
        <v>4832.4799999999996</v>
      </c>
      <c r="O384" s="174">
        <f t="shared" si="8"/>
        <v>11906.659999999998</v>
      </c>
      <c r="P384" s="174">
        <f>SUM(P358:P383)</f>
        <v>32528.720000000001</v>
      </c>
      <c r="Q384" s="174">
        <f t="shared" si="8"/>
        <v>28473.58</v>
      </c>
      <c r="R384" s="174">
        <f t="shared" si="8"/>
        <v>119660.06</v>
      </c>
      <c r="S384" s="174">
        <f t="shared" si="8"/>
        <v>19500</v>
      </c>
      <c r="T384" s="174">
        <f t="shared" si="8"/>
        <v>105477.12</v>
      </c>
      <c r="U384" s="174"/>
    </row>
    <row r="385" spans="1:41" x14ac:dyDescent="0.2">
      <c r="A385" s="40"/>
      <c r="B385" s="50"/>
      <c r="C385" s="91"/>
      <c r="D385" s="91"/>
      <c r="E385" s="91"/>
      <c r="K385" s="3" t="s">
        <v>349</v>
      </c>
      <c r="L385" s="164">
        <v>0</v>
      </c>
      <c r="M385" s="164">
        <v>170230.43</v>
      </c>
      <c r="N385" s="164">
        <v>4832.4799999999996</v>
      </c>
      <c r="O385" s="164">
        <v>11906.66</v>
      </c>
      <c r="P385" s="164">
        <v>32528.720000000001</v>
      </c>
      <c r="Q385" s="164">
        <v>28473.58</v>
      </c>
      <c r="R385" s="164">
        <v>119660.06</v>
      </c>
      <c r="S385" s="164">
        <v>19500</v>
      </c>
      <c r="T385" s="164">
        <v>105477.12</v>
      </c>
      <c r="U385" s="164"/>
    </row>
    <row r="386" spans="1:41" x14ac:dyDescent="0.2">
      <c r="A386" s="40"/>
      <c r="B386" s="50"/>
      <c r="C386" s="91"/>
      <c r="D386" s="91"/>
      <c r="E386" s="91"/>
      <c r="L386" s="175">
        <f t="shared" ref="L386:N386" si="9">L384-L385</f>
        <v>0</v>
      </c>
      <c r="M386" s="175">
        <f t="shared" si="9"/>
        <v>0</v>
      </c>
      <c r="N386" s="175">
        <f t="shared" si="9"/>
        <v>0</v>
      </c>
      <c r="O386" s="175">
        <f>O384-O385</f>
        <v>0</v>
      </c>
      <c r="P386" s="177">
        <f t="shared" ref="P386:T386" si="10">P384-P385</f>
        <v>0</v>
      </c>
      <c r="Q386" s="175">
        <f>Q384-Q385</f>
        <v>0</v>
      </c>
      <c r="R386" s="175">
        <f t="shared" si="10"/>
        <v>0</v>
      </c>
      <c r="S386" s="175">
        <f t="shared" si="10"/>
        <v>0</v>
      </c>
      <c r="T386" s="175">
        <f t="shared" si="10"/>
        <v>0</v>
      </c>
      <c r="U386" s="175"/>
    </row>
    <row r="387" spans="1:41" x14ac:dyDescent="0.2">
      <c r="A387" s="40"/>
      <c r="B387" s="50"/>
      <c r="C387" s="91"/>
      <c r="D387" s="91"/>
      <c r="E387" s="91"/>
    </row>
    <row r="388" spans="1:41" x14ac:dyDescent="0.2">
      <c r="A388" s="40"/>
      <c r="B388" s="50"/>
      <c r="C388" s="91"/>
      <c r="D388" s="91"/>
      <c r="E388" s="91"/>
    </row>
    <row r="389" spans="1:41" x14ac:dyDescent="0.2">
      <c r="A389" s="40"/>
      <c r="B389" s="50"/>
      <c r="C389" s="91"/>
      <c r="D389" s="91"/>
      <c r="E389" s="91"/>
    </row>
    <row r="390" spans="1:41" x14ac:dyDescent="0.2">
      <c r="A390" s="40"/>
      <c r="B390" s="50"/>
      <c r="C390" s="91"/>
      <c r="D390" s="91"/>
      <c r="E390" s="91"/>
      <c r="L390" s="238">
        <f>E356-O390</f>
        <v>5869.2200000000303</v>
      </c>
      <c r="N390" s="3" t="s">
        <v>227</v>
      </c>
      <c r="O390" s="172">
        <f>SUM(L384:T384)</f>
        <v>492609.05</v>
      </c>
      <c r="P390" s="175"/>
      <c r="Q390" s="164"/>
    </row>
    <row r="391" spans="1:41" x14ac:dyDescent="0.2">
      <c r="A391" s="40"/>
      <c r="B391" s="50"/>
      <c r="C391" s="91"/>
      <c r="D391" s="91"/>
      <c r="E391" s="91"/>
      <c r="N391" s="3" t="s">
        <v>350</v>
      </c>
      <c r="O391" s="172">
        <f>SUM(L385:T385)</f>
        <v>492609.05</v>
      </c>
      <c r="P391" s="172"/>
    </row>
    <row r="392" spans="1:41" x14ac:dyDescent="0.2">
      <c r="K392" s="238">
        <f>L390-H372</f>
        <v>3.0013325158506632E-11</v>
      </c>
      <c r="L392" s="238"/>
      <c r="O392" s="173">
        <f>O390-O391</f>
        <v>0</v>
      </c>
      <c r="P392" s="164" t="s">
        <v>306</v>
      </c>
      <c r="Q392" s="164"/>
    </row>
    <row r="394" spans="1:41" ht="15" x14ac:dyDescent="0.2">
      <c r="A394"/>
      <c r="B394"/>
      <c r="C394"/>
      <c r="D394"/>
      <c r="E394"/>
      <c r="W394" s="165"/>
      <c r="X394" s="172"/>
      <c r="AC394" s="269" t="s">
        <v>253</v>
      </c>
      <c r="AD394" s="269"/>
      <c r="AE394" s="269"/>
      <c r="AF394" s="269"/>
      <c r="AG394" s="269"/>
      <c r="AH394" s="269"/>
      <c r="AI394" s="269"/>
    </row>
    <row r="395" spans="1:41" x14ac:dyDescent="0.2">
      <c r="A395"/>
      <c r="B395"/>
      <c r="C395"/>
      <c r="D395"/>
      <c r="E395"/>
      <c r="AC395" s="3" t="s">
        <v>266</v>
      </c>
      <c r="AH395" s="3" t="s">
        <v>267</v>
      </c>
      <c r="AM395" s="3" t="s">
        <v>267</v>
      </c>
    </row>
    <row r="396" spans="1:41" x14ac:dyDescent="0.2">
      <c r="A396"/>
      <c r="B396"/>
      <c r="C396"/>
      <c r="D396"/>
      <c r="E396"/>
      <c r="M396" s="359" t="s">
        <v>298</v>
      </c>
      <c r="N396" s="359"/>
      <c r="O396" s="359"/>
      <c r="P396" s="359"/>
      <c r="Q396" s="359"/>
      <c r="R396" s="359"/>
      <c r="S396" s="359"/>
      <c r="T396" s="359"/>
      <c r="U396" s="359"/>
      <c r="V396" s="359"/>
      <c r="W396" s="359"/>
      <c r="AC396" s="217" t="s">
        <v>251</v>
      </c>
      <c r="AD396" s="218"/>
      <c r="AH396" s="267" t="s">
        <v>251</v>
      </c>
      <c r="AI396" s="268"/>
      <c r="AM396" s="267">
        <v>0.75</v>
      </c>
      <c r="AN396" s="267"/>
    </row>
    <row r="397" spans="1:41" x14ac:dyDescent="0.2">
      <c r="A397"/>
      <c r="B397"/>
      <c r="C397"/>
      <c r="D397"/>
      <c r="E397"/>
      <c r="AC397" s="215">
        <v>24199019</v>
      </c>
      <c r="AD397" s="216"/>
      <c r="AH397" s="263">
        <v>24199017</v>
      </c>
      <c r="AI397" s="264"/>
      <c r="AM397" s="263">
        <v>24199017</v>
      </c>
      <c r="AN397" s="270"/>
    </row>
    <row r="398" spans="1:41" x14ac:dyDescent="0.2">
      <c r="A398"/>
      <c r="B398"/>
      <c r="C398"/>
      <c r="D398"/>
      <c r="E398"/>
      <c r="L398" s="47">
        <v>24107004</v>
      </c>
      <c r="M398" s="47">
        <v>24101001</v>
      </c>
      <c r="N398" s="47">
        <v>24119001</v>
      </c>
      <c r="O398" s="47">
        <v>24119002</v>
      </c>
      <c r="P398" s="47">
        <v>24119004</v>
      </c>
      <c r="Q398" s="47">
        <v>24119099</v>
      </c>
      <c r="R398" s="47">
        <v>54117001</v>
      </c>
      <c r="S398" s="47">
        <v>22615003</v>
      </c>
      <c r="T398" s="47">
        <v>243001</v>
      </c>
      <c r="U398" s="47">
        <v>54199001</v>
      </c>
      <c r="V398" s="47">
        <v>54199007</v>
      </c>
      <c r="W398" s="47">
        <v>54199017</v>
      </c>
      <c r="X398" s="193">
        <v>24199019</v>
      </c>
      <c r="Y398" s="198" t="s">
        <v>249</v>
      </c>
      <c r="AB398" s="206"/>
      <c r="AD398" s="201">
        <v>627.03</v>
      </c>
      <c r="AE398" s="206"/>
      <c r="AI398" s="201">
        <v>0</v>
      </c>
      <c r="AN398" s="212">
        <v>19481.990000000002</v>
      </c>
    </row>
    <row r="399" spans="1:41" x14ac:dyDescent="0.2">
      <c r="A399"/>
      <c r="B399"/>
      <c r="C399"/>
      <c r="D399"/>
      <c r="E399"/>
      <c r="N399" s="180"/>
      <c r="O399" s="180"/>
      <c r="U399" s="165"/>
      <c r="V399" s="165"/>
      <c r="W399" s="165"/>
      <c r="X399" s="161"/>
      <c r="Y399" s="165"/>
      <c r="AB399" s="206" t="s">
        <v>252</v>
      </c>
      <c r="AC399" s="199">
        <v>627.03</v>
      </c>
      <c r="AD399" s="200"/>
      <c r="AE399" s="206"/>
      <c r="AG399" s="206"/>
      <c r="AI399" s="201">
        <v>472.21</v>
      </c>
      <c r="AJ399" s="206" t="s">
        <v>252</v>
      </c>
      <c r="AL399" s="206"/>
      <c r="AN399" s="201">
        <v>154.82</v>
      </c>
      <c r="AO399" s="206" t="s">
        <v>252</v>
      </c>
    </row>
    <row r="400" spans="1:41" x14ac:dyDescent="0.2">
      <c r="A400"/>
      <c r="B400"/>
      <c r="C400"/>
      <c r="D400"/>
      <c r="E400"/>
      <c r="K400" s="188" t="s">
        <v>237</v>
      </c>
      <c r="O400" s="165">
        <f>O359</f>
        <v>777.14</v>
      </c>
      <c r="P400" s="165"/>
      <c r="Q400" s="165">
        <f>Q367+Q371</f>
        <v>1675</v>
      </c>
      <c r="R400" s="165"/>
      <c r="S400" s="165"/>
      <c r="T400" s="165"/>
      <c r="U400" s="165"/>
      <c r="V400" s="165"/>
      <c r="W400" s="165"/>
      <c r="X400" s="165">
        <f>699.43+900+607.5</f>
        <v>2206.9299999999998</v>
      </c>
      <c r="Y400" s="165"/>
      <c r="AB400" s="204"/>
      <c r="AD400" s="201">
        <f>AD398-AC399+AD399</f>
        <v>0</v>
      </c>
      <c r="AE400" s="204"/>
      <c r="AG400" s="204"/>
      <c r="AI400" s="201"/>
      <c r="AJ400" s="204"/>
      <c r="AL400" s="204"/>
      <c r="AN400" s="211">
        <v>4749.16</v>
      </c>
      <c r="AO400" s="206" t="s">
        <v>258</v>
      </c>
    </row>
    <row r="401" spans="1:41" x14ac:dyDescent="0.2">
      <c r="A401"/>
      <c r="B401"/>
      <c r="C401"/>
      <c r="D401"/>
      <c r="E401"/>
      <c r="K401" s="189">
        <v>0.25</v>
      </c>
      <c r="N401" s="165">
        <f>N360</f>
        <v>700</v>
      </c>
      <c r="O401" s="165">
        <f>O358</f>
        <v>900</v>
      </c>
      <c r="P401" s="165">
        <f>P359+P360+P361+P362+P363+P364+P365+P366+P367+P368+P369+P370+P371</f>
        <v>14240.64</v>
      </c>
      <c r="Q401" s="165">
        <f>Q362+Q369</f>
        <v>675</v>
      </c>
      <c r="R401" s="165"/>
      <c r="S401" s="165">
        <f>S358</f>
        <v>6000</v>
      </c>
      <c r="T401" s="165"/>
      <c r="U401" s="165"/>
      <c r="V401" s="165"/>
      <c r="W401" s="165"/>
      <c r="X401" s="165">
        <f>1620+951.3+925.2+1301.49+1114.72+1190.41+1234.68+636.66+762.3+833.07+631.21+871.55+588.34+378.34+283.06+57.6+148.69</f>
        <v>13528.619999999997</v>
      </c>
      <c r="Y401" s="165">
        <v>5400</v>
      </c>
      <c r="AB401" s="204"/>
      <c r="AD401" s="201"/>
      <c r="AE401" s="204"/>
      <c r="AG401" s="204"/>
      <c r="AI401" s="201"/>
      <c r="AJ401" s="204"/>
      <c r="AL401" s="204"/>
      <c r="AN401" s="213">
        <f>SUM(AN398:AN400)</f>
        <v>24385.97</v>
      </c>
      <c r="AO401" s="204"/>
    </row>
    <row r="402" spans="1:41" x14ac:dyDescent="0.2">
      <c r="A402"/>
      <c r="B402"/>
      <c r="C402"/>
      <c r="D402"/>
      <c r="E402"/>
      <c r="K402" s="189">
        <v>0.75</v>
      </c>
      <c r="L402" s="164">
        <f>L358</f>
        <v>0</v>
      </c>
      <c r="M402" s="164">
        <f>M358</f>
        <v>134212.93</v>
      </c>
      <c r="N402" s="165">
        <f>N358+N359</f>
        <v>742.48</v>
      </c>
      <c r="O402" s="165"/>
      <c r="P402" s="165">
        <f>P372+P373</f>
        <v>1650</v>
      </c>
      <c r="Q402" s="166" t="e">
        <f>Q358+Q359+Q360+Q361+Q363+Q364+Q365+Q368+Q33+Q372+Q373+#REF!+Q375+Q376+Q374+Q378</f>
        <v>#REF!</v>
      </c>
      <c r="R402" s="165">
        <f>R358+R359+R360+27797.98+2000</f>
        <v>89266.5</v>
      </c>
      <c r="S402" s="165"/>
      <c r="T402" s="165">
        <f>T358</f>
        <v>73477.119999999995</v>
      </c>
      <c r="U402" s="165">
        <v>24977.69</v>
      </c>
      <c r="V402" s="165">
        <v>1208.6500000000001</v>
      </c>
      <c r="W402" s="165">
        <f>10738.39+2619.48+10873.28+154.82</f>
        <v>24385.97</v>
      </c>
      <c r="X402" s="196">
        <f>4050+4050+1850.4+1111.06+668.23+827.4+827.4+443.25+339.9+339.9+618+824+1153.6+1153.6</f>
        <v>18256.739999999994</v>
      </c>
      <c r="Y402" s="165"/>
      <c r="Z402" s="165"/>
      <c r="AD402" s="201"/>
      <c r="AG402" s="204"/>
      <c r="AI402" s="201"/>
      <c r="AJ402" s="204"/>
      <c r="AL402" s="204"/>
      <c r="AN402" s="201"/>
      <c r="AO402" s="204"/>
    </row>
    <row r="403" spans="1:41" x14ac:dyDescent="0.2">
      <c r="A403"/>
      <c r="B403"/>
      <c r="C403"/>
      <c r="D403"/>
      <c r="E403"/>
      <c r="K403" s="188" t="s">
        <v>238</v>
      </c>
      <c r="P403" s="164">
        <f>P358+P383</f>
        <v>2159</v>
      </c>
      <c r="Q403" s="166">
        <f>Q370</f>
        <v>1530</v>
      </c>
      <c r="R403" s="192">
        <v>6100</v>
      </c>
      <c r="S403" s="165"/>
      <c r="T403" s="165"/>
      <c r="U403" s="165"/>
      <c r="V403" s="165"/>
      <c r="W403" s="165">
        <v>472.21</v>
      </c>
      <c r="X403" s="161">
        <f>670.5+1025.87</f>
        <v>1696.37</v>
      </c>
      <c r="Y403" s="165"/>
      <c r="Z403" s="165"/>
      <c r="AE403" s="205"/>
    </row>
    <row r="404" spans="1:41" x14ac:dyDescent="0.2">
      <c r="A404"/>
      <c r="B404"/>
      <c r="C404"/>
      <c r="D404"/>
      <c r="E404"/>
      <c r="K404" s="191" t="s">
        <v>297</v>
      </c>
      <c r="N404" s="165">
        <f>N361+N362+N363</f>
        <v>1890</v>
      </c>
      <c r="O404" s="165">
        <f>O361</f>
        <v>3970</v>
      </c>
      <c r="P404" s="165">
        <f>P374+P375+P376+P377+P378+P379+P380</f>
        <v>12565.25</v>
      </c>
      <c r="R404" s="161">
        <f>24293.56</f>
        <v>24293.56</v>
      </c>
      <c r="S404" s="164">
        <f>S359+S360</f>
        <v>13500</v>
      </c>
      <c r="U404" s="165"/>
      <c r="V404" s="165"/>
      <c r="W404" s="165"/>
      <c r="X404" s="161">
        <f>27.13+27.13+170.97+27.13+27.78+53.18+53.18+53.18+53.18+53.18</f>
        <v>546.04</v>
      </c>
      <c r="Y404" s="165"/>
      <c r="Z404" s="165"/>
      <c r="AE404" s="205"/>
    </row>
    <row r="405" spans="1:41" x14ac:dyDescent="0.2">
      <c r="A405"/>
      <c r="B405"/>
      <c r="C405"/>
      <c r="D405"/>
      <c r="E405"/>
      <c r="K405" s="47" t="s">
        <v>239</v>
      </c>
      <c r="L405" s="169">
        <f>SUM(L400:L404)</f>
        <v>0</v>
      </c>
      <c r="M405" s="169">
        <f t="shared" ref="M405:W405" si="11">SUM(M400:M404)</f>
        <v>134212.93</v>
      </c>
      <c r="N405" s="169">
        <f>SUM(N400:N404)</f>
        <v>3332.48</v>
      </c>
      <c r="O405" s="169">
        <f>SUM(O400:O404)</f>
        <v>5647.1399999999994</v>
      </c>
      <c r="P405" s="169">
        <f>SUM(P400:P404)</f>
        <v>30614.89</v>
      </c>
      <c r="Q405" s="169" t="e">
        <f>SUM(Q400:Q404)</f>
        <v>#REF!</v>
      </c>
      <c r="R405" s="169">
        <f>SUM(R400:R404)</f>
        <v>119660.06</v>
      </c>
      <c r="S405" s="169">
        <f t="shared" si="11"/>
        <v>19500</v>
      </c>
      <c r="T405" s="169">
        <f>SUM(T400:T404)</f>
        <v>73477.119999999995</v>
      </c>
      <c r="U405" s="169">
        <f t="shared" si="11"/>
        <v>24977.69</v>
      </c>
      <c r="V405" s="169">
        <f t="shared" si="11"/>
        <v>1208.6500000000001</v>
      </c>
      <c r="W405" s="169">
        <f t="shared" si="11"/>
        <v>24858.18</v>
      </c>
      <c r="X405" s="197">
        <f>SUM(X399:X404)</f>
        <v>36234.699999999997</v>
      </c>
      <c r="Y405" s="197">
        <f>SUM(Y399:Y404)</f>
        <v>5400</v>
      </c>
      <c r="Z405" s="165"/>
      <c r="AE405" s="205"/>
    </row>
    <row r="406" spans="1:41" x14ac:dyDescent="0.2">
      <c r="A406"/>
      <c r="B406"/>
      <c r="C406"/>
      <c r="D406"/>
      <c r="E406"/>
      <c r="AC406" s="3" t="s">
        <v>266</v>
      </c>
      <c r="AH406" s="3" t="s">
        <v>267</v>
      </c>
    </row>
    <row r="407" spans="1:41" x14ac:dyDescent="0.2">
      <c r="A407"/>
      <c r="B407"/>
      <c r="C407"/>
      <c r="D407"/>
      <c r="E407"/>
      <c r="AC407" s="267">
        <v>0.75</v>
      </c>
      <c r="AD407" s="267"/>
      <c r="AH407" s="267" t="s">
        <v>251</v>
      </c>
      <c r="AI407" s="268"/>
      <c r="AM407" s="267" t="s">
        <v>251</v>
      </c>
      <c r="AN407" s="268"/>
    </row>
    <row r="408" spans="1:41" x14ac:dyDescent="0.2">
      <c r="A408"/>
      <c r="B408"/>
      <c r="C408"/>
      <c r="D408"/>
      <c r="E408"/>
      <c r="W408" s="165">
        <v>20109.02</v>
      </c>
      <c r="X408" s="165">
        <v>41585.660000000003</v>
      </c>
      <c r="Y408" s="219"/>
      <c r="AC408" s="263">
        <v>24119099</v>
      </c>
      <c r="AD408" s="264"/>
      <c r="AE408" s="202"/>
      <c r="AF408" s="202"/>
      <c r="AH408" s="263">
        <v>24119099</v>
      </c>
      <c r="AI408" s="264"/>
      <c r="AM408" s="263">
        <v>81111001</v>
      </c>
      <c r="AN408" s="264"/>
      <c r="AO408" s="202"/>
    </row>
    <row r="409" spans="1:41" x14ac:dyDescent="0.2">
      <c r="A409"/>
      <c r="B409"/>
      <c r="C409"/>
      <c r="D409"/>
      <c r="E409"/>
      <c r="Y409" s="164"/>
      <c r="AC409" s="195">
        <v>25236</v>
      </c>
      <c r="AD409" s="207"/>
      <c r="AE409" s="17"/>
      <c r="AF409" s="17"/>
      <c r="AH409" s="164"/>
      <c r="AI409" s="207"/>
      <c r="AL409" s="165"/>
      <c r="AM409" s="208"/>
      <c r="AN409" s="209">
        <v>5472.97</v>
      </c>
      <c r="AO409" s="206"/>
    </row>
    <row r="410" spans="1:41" x14ac:dyDescent="0.2">
      <c r="A410"/>
      <c r="B410"/>
      <c r="C410"/>
      <c r="D410"/>
      <c r="E410"/>
      <c r="O410" t="s">
        <v>284</v>
      </c>
      <c r="P410" s="239" t="e">
        <f>SUM(L405:T405)</f>
        <v>#REF!</v>
      </c>
      <c r="S410" s="165">
        <v>87881.02</v>
      </c>
      <c r="V410" s="3" t="s">
        <v>250</v>
      </c>
      <c r="W410" s="169">
        <f>W405-W408</f>
        <v>4749.16</v>
      </c>
      <c r="X410" s="172">
        <f>X405-X408</f>
        <v>-5350.9600000000064</v>
      </c>
      <c r="Y410" s="220">
        <v>5530.96</v>
      </c>
      <c r="AB410" s="206"/>
      <c r="AC410" s="210"/>
      <c r="AD410" s="211">
        <v>1530</v>
      </c>
      <c r="AE410" s="206" t="s">
        <v>255</v>
      </c>
      <c r="AF410" s="17"/>
      <c r="AG410" s="206" t="s">
        <v>255</v>
      </c>
      <c r="AH410" s="195">
        <v>1530</v>
      </c>
      <c r="AI410" s="207"/>
      <c r="AJ410" s="206"/>
      <c r="AL410" s="206"/>
      <c r="AM410" s="210"/>
      <c r="AN410" s="211">
        <v>1000</v>
      </c>
      <c r="AO410" s="206" t="s">
        <v>256</v>
      </c>
    </row>
    <row r="411" spans="1:41" x14ac:dyDescent="0.2">
      <c r="A411"/>
      <c r="B411"/>
      <c r="C411"/>
      <c r="D411"/>
      <c r="E411"/>
      <c r="O411" s="3" t="s">
        <v>305</v>
      </c>
      <c r="P411">
        <v>103376.35</v>
      </c>
      <c r="S411" s="172">
        <f>SUM(U405:X405)</f>
        <v>87279.22</v>
      </c>
      <c r="Y411" s="164"/>
      <c r="AB411" s="204"/>
      <c r="AC411" s="164">
        <f>AC409-AD410</f>
        <v>23706</v>
      </c>
      <c r="AD411" s="207"/>
      <c r="AE411" s="204"/>
      <c r="AF411" s="17"/>
      <c r="AG411" s="204"/>
      <c r="AH411" s="164"/>
      <c r="AI411" s="207"/>
      <c r="AJ411" s="204"/>
      <c r="AL411" s="204"/>
      <c r="AN411" s="212">
        <f>AN409+AN410-AM410</f>
        <v>6472.97</v>
      </c>
      <c r="AO411" s="204"/>
    </row>
    <row r="412" spans="1:41" x14ac:dyDescent="0.2">
      <c r="A412"/>
      <c r="B412"/>
      <c r="C412"/>
      <c r="D412"/>
      <c r="E412"/>
      <c r="O412" s="47" t="s">
        <v>285</v>
      </c>
      <c r="P412" s="240" t="e">
        <f>P410-P411</f>
        <v>#REF!</v>
      </c>
      <c r="W412" s="172"/>
      <c r="Y412" s="164"/>
      <c r="AB412" s="204"/>
      <c r="AC412" s="164"/>
      <c r="AD412" s="207"/>
      <c r="AE412" s="204"/>
      <c r="AF412" s="17"/>
      <c r="AG412" s="204"/>
      <c r="AH412" s="164"/>
      <c r="AI412" s="207"/>
      <c r="AJ412" s="204"/>
      <c r="AL412" s="204"/>
      <c r="AM412" s="164"/>
      <c r="AN412" s="207"/>
      <c r="AO412" s="204"/>
    </row>
    <row r="413" spans="1:41" x14ac:dyDescent="0.2">
      <c r="A413"/>
      <c r="B413"/>
      <c r="C413"/>
      <c r="D413"/>
      <c r="E413"/>
      <c r="P413" s="172"/>
      <c r="S413" s="172">
        <f>S410-S411</f>
        <v>601.80000000000291</v>
      </c>
      <c r="W413" s="165">
        <f>X410+W410</f>
        <v>-601.80000000000655</v>
      </c>
      <c r="X413" s="172">
        <f>X405+W410</f>
        <v>40983.86</v>
      </c>
      <c r="Y413" s="164"/>
      <c r="AB413" s="204"/>
      <c r="AC413" s="164"/>
      <c r="AD413" s="207"/>
      <c r="AE413" s="204"/>
      <c r="AF413" s="17"/>
      <c r="AG413" s="204"/>
      <c r="AH413" s="164"/>
      <c r="AI413" s="207"/>
      <c r="AJ413" s="204"/>
      <c r="AL413" s="204"/>
      <c r="AM413" s="164"/>
      <c r="AN413" s="207"/>
    </row>
    <row r="414" spans="1:41" x14ac:dyDescent="0.2">
      <c r="A414"/>
      <c r="B414"/>
      <c r="C414"/>
      <c r="D414"/>
      <c r="E414"/>
      <c r="O414" s="3"/>
      <c r="P414" s="172"/>
      <c r="W414" s="172"/>
      <c r="Y414" s="164"/>
      <c r="AC414" s="164"/>
      <c r="AD414" s="164"/>
      <c r="AH414" s="164"/>
      <c r="AI414" s="164"/>
      <c r="AL414" s="204"/>
      <c r="AN414" s="201"/>
      <c r="AO414" s="204"/>
    </row>
    <row r="415" spans="1:41" x14ac:dyDescent="0.2">
      <c r="A415"/>
      <c r="B415"/>
      <c r="C415"/>
      <c r="D415"/>
      <c r="E415"/>
      <c r="S415" s="172">
        <f>S413-148.69</f>
        <v>453.11000000000291</v>
      </c>
      <c r="W415" s="172"/>
      <c r="Y415" s="175"/>
    </row>
    <row r="416" spans="1:41" x14ac:dyDescent="0.2">
      <c r="A416"/>
      <c r="B416"/>
      <c r="C416"/>
      <c r="D416"/>
      <c r="E416"/>
      <c r="W416" s="172">
        <v>4749.16</v>
      </c>
      <c r="X416" s="172">
        <f>X408-X413</f>
        <v>601.80000000000291</v>
      </c>
      <c r="AC416" s="267">
        <v>0.25</v>
      </c>
      <c r="AD416" s="267"/>
      <c r="AH416" s="267">
        <v>0.75</v>
      </c>
      <c r="AI416" s="267"/>
      <c r="AJ416" s="203"/>
      <c r="AM416" s="267" t="s">
        <v>251</v>
      </c>
      <c r="AN416" s="268"/>
    </row>
    <row r="417" spans="1:41" x14ac:dyDescent="0.2">
      <c r="A417"/>
      <c r="B417"/>
      <c r="C417"/>
      <c r="D417"/>
      <c r="E417"/>
      <c r="Q417" s="3" t="s">
        <v>272</v>
      </c>
      <c r="V417" s="221">
        <v>0.75</v>
      </c>
      <c r="W417">
        <v>4903.9799999999996</v>
      </c>
      <c r="X417" s="165"/>
      <c r="AC417" s="263">
        <v>8111101</v>
      </c>
      <c r="AD417" s="264"/>
      <c r="AE417" s="202"/>
      <c r="AF417" s="202"/>
      <c r="AH417" s="263">
        <v>24199019</v>
      </c>
      <c r="AI417" s="264"/>
      <c r="AJ417" s="202"/>
      <c r="AM417" s="263">
        <v>24119004</v>
      </c>
      <c r="AN417" s="264"/>
      <c r="AO417" s="202"/>
    </row>
    <row r="418" spans="1:41" x14ac:dyDescent="0.2">
      <c r="A418"/>
      <c r="B418"/>
      <c r="C418"/>
      <c r="D418"/>
      <c r="E418"/>
      <c r="O418" t="s">
        <v>268</v>
      </c>
      <c r="P418" s="164">
        <v>87881.02</v>
      </c>
      <c r="Q418" s="164">
        <v>87279.22</v>
      </c>
      <c r="R418" s="164">
        <f>P418-Q418</f>
        <v>601.80000000000291</v>
      </c>
      <c r="V418" t="s">
        <v>283</v>
      </c>
      <c r="X418" s="165"/>
      <c r="AB418" s="165"/>
      <c r="AC418" s="208"/>
      <c r="AD418" s="207">
        <v>27339.19</v>
      </c>
      <c r="AE418" s="206"/>
      <c r="AF418" s="17"/>
      <c r="AI418" s="201">
        <v>0</v>
      </c>
      <c r="AJ418" s="204"/>
      <c r="AL418" s="165"/>
      <c r="AM418" s="208">
        <v>0</v>
      </c>
      <c r="AN418" s="209"/>
      <c r="AO418" s="206"/>
    </row>
    <row r="419" spans="1:41" x14ac:dyDescent="0.2">
      <c r="A419"/>
      <c r="B419"/>
      <c r="C419"/>
      <c r="D419"/>
      <c r="E419"/>
      <c r="O419" t="s">
        <v>269</v>
      </c>
      <c r="P419" s="164">
        <v>65334.98</v>
      </c>
      <c r="Q419" s="164"/>
      <c r="W419" s="172">
        <f>W416-W417-W418</f>
        <v>-154.81999999999971</v>
      </c>
      <c r="X419" s="181"/>
      <c r="AB419" s="206" t="s">
        <v>257</v>
      </c>
      <c r="AC419" s="210">
        <v>18256.740000000002</v>
      </c>
      <c r="AD419" s="211">
        <v>4060.26</v>
      </c>
      <c r="AE419" s="206" t="s">
        <v>265</v>
      </c>
      <c r="AF419" s="17"/>
      <c r="AG419" s="206"/>
      <c r="AI419" s="207">
        <v>18256.740000000002</v>
      </c>
      <c r="AJ419" s="206" t="s">
        <v>257</v>
      </c>
      <c r="AL419" s="206" t="s">
        <v>256</v>
      </c>
      <c r="AM419" s="210">
        <v>1000</v>
      </c>
      <c r="AN419" s="211"/>
      <c r="AO419" s="206"/>
    </row>
    <row r="420" spans="1:41" x14ac:dyDescent="0.2">
      <c r="A420"/>
      <c r="B420"/>
      <c r="C420"/>
      <c r="D420"/>
      <c r="E420"/>
      <c r="P420" s="164">
        <f>P418-P419</f>
        <v>22546.04</v>
      </c>
      <c r="Q420" s="164">
        <f>Q418-P419</f>
        <v>21944.239999999998</v>
      </c>
      <c r="X420" s="165"/>
      <c r="AB420" s="204"/>
      <c r="AC420" s="164"/>
      <c r="AD420" s="207">
        <f>AD418-AC419+AD419</f>
        <v>13142.709999999997</v>
      </c>
      <c r="AE420" s="204"/>
      <c r="AF420" s="17"/>
      <c r="AG420" s="204"/>
      <c r="AI420" s="201"/>
      <c r="AL420" s="204"/>
      <c r="AM420" s="164">
        <f>AM418+AM419-AN419</f>
        <v>1000</v>
      </c>
      <c r="AN420" s="207"/>
      <c r="AO420" s="204"/>
    </row>
    <row r="421" spans="1:41" x14ac:dyDescent="0.2">
      <c r="A421"/>
      <c r="B421"/>
      <c r="C421"/>
      <c r="D421"/>
      <c r="E421"/>
      <c r="X421" s="165"/>
      <c r="AB421" s="204"/>
      <c r="AC421" s="164"/>
      <c r="AE421" s="204"/>
      <c r="AF421" s="17"/>
      <c r="AG421" s="204"/>
      <c r="AI421" s="201"/>
      <c r="AJ421" s="204"/>
      <c r="AL421" s="204"/>
      <c r="AM421" s="164"/>
      <c r="AN421" s="207"/>
      <c r="AO421" s="204"/>
    </row>
    <row r="422" spans="1:41" x14ac:dyDescent="0.2">
      <c r="A422"/>
      <c r="B422"/>
      <c r="C422"/>
      <c r="D422"/>
      <c r="E422"/>
      <c r="AB422" s="204"/>
      <c r="AC422" s="164"/>
      <c r="AD422" s="207"/>
      <c r="AF422" s="17"/>
      <c r="AG422" s="204"/>
      <c r="AI422" s="201"/>
      <c r="AJ422" s="204"/>
      <c r="AL422" s="204"/>
      <c r="AM422" s="164"/>
      <c r="AN422" s="207"/>
    </row>
    <row r="423" spans="1:41" x14ac:dyDescent="0.2">
      <c r="A423"/>
      <c r="B423"/>
      <c r="C423"/>
      <c r="D423"/>
      <c r="E423"/>
      <c r="O423" s="3" t="s">
        <v>275</v>
      </c>
      <c r="P423" s="164">
        <v>1599.43</v>
      </c>
      <c r="Q423" s="164">
        <v>2206.9299999999998</v>
      </c>
      <c r="R423" s="164">
        <f>P423-Q423</f>
        <v>-607.49999999999977</v>
      </c>
      <c r="X423" s="181"/>
      <c r="AB423" s="204"/>
      <c r="AD423" s="201"/>
      <c r="AE423" s="204"/>
      <c r="AL423" s="204"/>
      <c r="AN423" s="201"/>
      <c r="AO423" s="204"/>
    </row>
    <row r="424" spans="1:41" x14ac:dyDescent="0.2">
      <c r="A424"/>
      <c r="B424"/>
      <c r="C424"/>
      <c r="D424"/>
      <c r="E424"/>
      <c r="O424" s="3" t="s">
        <v>276</v>
      </c>
      <c r="P424" s="164">
        <v>1599.4</v>
      </c>
    </row>
    <row r="425" spans="1:41" x14ac:dyDescent="0.2">
      <c r="A425"/>
      <c r="B425"/>
      <c r="C425"/>
      <c r="D425"/>
      <c r="E425"/>
      <c r="P425" s="164">
        <f>P423-P424</f>
        <v>2.9999999999972715E-2</v>
      </c>
      <c r="Q425" s="164">
        <f>Q423-P424</f>
        <v>607.52999999999975</v>
      </c>
      <c r="AC425" s="267">
        <v>0.75</v>
      </c>
      <c r="AD425" s="267"/>
      <c r="AL425" s="17"/>
      <c r="AM425" s="266"/>
      <c r="AN425" s="266"/>
    </row>
    <row r="426" spans="1:41" x14ac:dyDescent="0.2">
      <c r="A426"/>
      <c r="B426"/>
      <c r="C426"/>
      <c r="D426"/>
      <c r="E426"/>
      <c r="AC426" s="263">
        <v>8111101</v>
      </c>
      <c r="AD426" s="264"/>
      <c r="AL426" s="17"/>
      <c r="AM426" s="17"/>
      <c r="AN426" s="17"/>
    </row>
    <row r="427" spans="1:41" x14ac:dyDescent="0.2">
      <c r="A427"/>
      <c r="B427"/>
      <c r="C427"/>
      <c r="D427"/>
      <c r="E427"/>
      <c r="AB427" s="165"/>
      <c r="AC427" s="208"/>
      <c r="AD427" s="207">
        <v>-120604.84</v>
      </c>
      <c r="AE427" s="206"/>
      <c r="AL427" s="206"/>
      <c r="AM427" s="17"/>
      <c r="AN427" s="17"/>
      <c r="AO427" s="206"/>
    </row>
    <row r="428" spans="1:41" x14ac:dyDescent="0.2">
      <c r="A428"/>
      <c r="B428"/>
      <c r="C428"/>
      <c r="D428"/>
      <c r="E428"/>
      <c r="O428" s="3" t="s">
        <v>270</v>
      </c>
      <c r="P428" s="164">
        <v>39440.19</v>
      </c>
      <c r="Q428" s="164">
        <v>13528.62</v>
      </c>
      <c r="R428" s="164">
        <f>P428-Q428</f>
        <v>25911.57</v>
      </c>
      <c r="AB428" s="206" t="s">
        <v>258</v>
      </c>
      <c r="AC428" s="210">
        <v>4749.16</v>
      </c>
      <c r="AD428" s="211">
        <v>0</v>
      </c>
      <c r="AE428" s="204"/>
      <c r="AL428" s="204"/>
      <c r="AM428" s="17"/>
      <c r="AN428" s="17"/>
      <c r="AO428" s="204"/>
    </row>
    <row r="429" spans="1:41" x14ac:dyDescent="0.2">
      <c r="A429"/>
      <c r="B429"/>
      <c r="C429"/>
      <c r="D429"/>
      <c r="E429"/>
      <c r="O429" s="3" t="s">
        <v>274</v>
      </c>
      <c r="P429" s="164">
        <v>17440.189999999999</v>
      </c>
      <c r="AB429" s="204"/>
      <c r="AC429" s="164"/>
      <c r="AD429" s="207">
        <f>AD427+AD428-AC428</f>
        <v>-125354</v>
      </c>
      <c r="AE429" s="204"/>
      <c r="AL429" s="204"/>
      <c r="AM429" s="17"/>
      <c r="AN429" s="17"/>
      <c r="AO429" s="204"/>
    </row>
    <row r="430" spans="1:41" x14ac:dyDescent="0.2">
      <c r="A430"/>
      <c r="B430"/>
      <c r="C430"/>
      <c r="D430"/>
      <c r="E430"/>
      <c r="P430" s="164">
        <f>P428-P429</f>
        <v>22000.000000000004</v>
      </c>
      <c r="Q430" s="164">
        <f>Q428-P429</f>
        <v>-3911.5699999999979</v>
      </c>
      <c r="AB430" s="204"/>
      <c r="AC430" s="164"/>
      <c r="AD430" s="207"/>
      <c r="AE430" s="204"/>
      <c r="AL430" s="204"/>
      <c r="AM430" s="17"/>
      <c r="AN430" s="17"/>
      <c r="AO430" s="204"/>
    </row>
    <row r="431" spans="1:41" x14ac:dyDescent="0.2">
      <c r="A431"/>
      <c r="B431"/>
      <c r="C431"/>
      <c r="D431"/>
      <c r="E431"/>
      <c r="AB431" s="204"/>
      <c r="AC431" s="164"/>
      <c r="AD431" s="207"/>
      <c r="AL431" s="17"/>
      <c r="AM431" s="17"/>
      <c r="AN431" s="17"/>
    </row>
    <row r="432" spans="1:41" x14ac:dyDescent="0.2">
      <c r="A432"/>
      <c r="B432"/>
      <c r="C432"/>
      <c r="D432"/>
      <c r="E432"/>
      <c r="AB432" s="204"/>
      <c r="AD432" s="201"/>
      <c r="AL432" s="17"/>
      <c r="AM432" s="17"/>
      <c r="AN432" s="17"/>
    </row>
    <row r="433" spans="1:41" x14ac:dyDescent="0.2">
      <c r="A433"/>
      <c r="B433"/>
      <c r="C433"/>
      <c r="D433"/>
      <c r="E433"/>
      <c r="O433" s="3" t="s">
        <v>271</v>
      </c>
      <c r="P433" s="164">
        <v>45668.33</v>
      </c>
      <c r="Q433" s="164">
        <v>68829.05</v>
      </c>
      <c r="R433" s="164">
        <f>P433-Q433</f>
        <v>-23160.720000000001</v>
      </c>
      <c r="S433" s="164">
        <f>23787.7+R433</f>
        <v>626.97999999999956</v>
      </c>
    </row>
    <row r="434" spans="1:41" x14ac:dyDescent="0.2">
      <c r="A434"/>
      <c r="B434"/>
      <c r="C434"/>
      <c r="D434"/>
      <c r="E434"/>
      <c r="O434" s="3" t="s">
        <v>273</v>
      </c>
      <c r="P434" s="164">
        <v>45668.33</v>
      </c>
    </row>
    <row r="435" spans="1:41" x14ac:dyDescent="0.2">
      <c r="A435"/>
      <c r="B435"/>
      <c r="C435"/>
      <c r="D435"/>
      <c r="E435"/>
      <c r="P435" s="164">
        <f>P433-P434</f>
        <v>0</v>
      </c>
      <c r="Q435" s="164">
        <v>43114.92</v>
      </c>
      <c r="R435" s="164">
        <f>P433-Q435</f>
        <v>2553.4100000000035</v>
      </c>
    </row>
    <row r="438" spans="1:41" ht="20.25" x14ac:dyDescent="0.3">
      <c r="A438"/>
      <c r="B438"/>
      <c r="C438"/>
      <c r="D438"/>
      <c r="E438"/>
      <c r="O438" s="3" t="s">
        <v>277</v>
      </c>
      <c r="P438" s="164">
        <v>627.03</v>
      </c>
      <c r="Q438" s="164">
        <v>2168.58</v>
      </c>
      <c r="R438" s="164">
        <f>P438-Q438</f>
        <v>-1541.55</v>
      </c>
      <c r="AC438" s="214" t="s">
        <v>259</v>
      </c>
    </row>
    <row r="439" spans="1:41" x14ac:dyDescent="0.2">
      <c r="A439"/>
      <c r="B439"/>
      <c r="C439"/>
      <c r="D439"/>
      <c r="E439"/>
      <c r="O439" s="3" t="s">
        <v>278</v>
      </c>
      <c r="P439" s="164">
        <v>627.03</v>
      </c>
    </row>
    <row r="440" spans="1:41" x14ac:dyDescent="0.2">
      <c r="A440"/>
      <c r="B440"/>
      <c r="C440"/>
      <c r="D440"/>
      <c r="E440"/>
      <c r="P440" s="164">
        <f>P438-P439</f>
        <v>0</v>
      </c>
      <c r="Q440" s="164">
        <f>Q438-P439</f>
        <v>1541.55</v>
      </c>
      <c r="AC440" s="265" t="s">
        <v>254</v>
      </c>
      <c r="AD440" s="265"/>
      <c r="AH440" s="265" t="s">
        <v>254</v>
      </c>
      <c r="AI440" s="265"/>
      <c r="AM440" s="265" t="s">
        <v>254</v>
      </c>
      <c r="AN440" s="265"/>
    </row>
    <row r="441" spans="1:41" x14ac:dyDescent="0.2">
      <c r="A441"/>
      <c r="B441"/>
      <c r="C441"/>
      <c r="D441"/>
      <c r="E441"/>
      <c r="AC441" s="263">
        <v>24119001</v>
      </c>
      <c r="AD441" s="264"/>
      <c r="AH441" s="263">
        <v>24119002</v>
      </c>
      <c r="AI441" s="264"/>
      <c r="AM441" s="263">
        <v>24119004</v>
      </c>
      <c r="AN441" s="264"/>
    </row>
    <row r="442" spans="1:41" x14ac:dyDescent="0.2">
      <c r="A442"/>
      <c r="B442"/>
      <c r="C442"/>
      <c r="D442"/>
      <c r="E442"/>
      <c r="AC442" s="164">
        <v>0</v>
      </c>
      <c r="AD442" s="207"/>
      <c r="AH442" s="164">
        <v>0</v>
      </c>
      <c r="AI442" s="207"/>
      <c r="AM442" s="164">
        <v>0</v>
      </c>
      <c r="AN442" s="207"/>
    </row>
    <row r="443" spans="1:41" x14ac:dyDescent="0.2">
      <c r="A443"/>
      <c r="B443"/>
      <c r="C443"/>
      <c r="D443"/>
      <c r="E443"/>
      <c r="O443" s="3" t="s">
        <v>279</v>
      </c>
      <c r="P443" s="164">
        <v>0</v>
      </c>
      <c r="Q443" s="164">
        <v>546.04</v>
      </c>
      <c r="R443" s="164">
        <f>P443-Q443</f>
        <v>-546.04</v>
      </c>
      <c r="AB443" s="206" t="s">
        <v>260</v>
      </c>
      <c r="AC443" s="164">
        <v>1890</v>
      </c>
      <c r="AD443" s="207"/>
      <c r="AE443" s="206"/>
      <c r="AG443" s="206" t="s">
        <v>260</v>
      </c>
      <c r="AH443" s="164">
        <v>3970</v>
      </c>
      <c r="AI443" s="207"/>
      <c r="AJ443" s="206"/>
      <c r="AL443" s="206" t="s">
        <v>260</v>
      </c>
      <c r="AM443" s="164">
        <v>6820</v>
      </c>
      <c r="AN443" s="207"/>
      <c r="AO443" s="206"/>
    </row>
    <row r="444" spans="1:41" x14ac:dyDescent="0.2">
      <c r="A444"/>
      <c r="B444"/>
      <c r="C444"/>
      <c r="D444"/>
      <c r="E444"/>
      <c r="O444" s="3" t="s">
        <v>280</v>
      </c>
      <c r="P444" s="164">
        <v>0</v>
      </c>
      <c r="AB444" s="206"/>
      <c r="AC444" s="164"/>
      <c r="AD444" s="207"/>
      <c r="AE444" s="206"/>
      <c r="AG444" s="206"/>
      <c r="AH444" s="164"/>
      <c r="AI444" s="207"/>
      <c r="AJ444" s="206"/>
      <c r="AL444" s="206"/>
      <c r="AM444" s="164"/>
      <c r="AN444" s="207"/>
      <c r="AO444" s="206"/>
    </row>
    <row r="445" spans="1:41" x14ac:dyDescent="0.2">
      <c r="A445"/>
      <c r="B445"/>
      <c r="C445"/>
      <c r="D445"/>
      <c r="E445"/>
      <c r="P445" s="164">
        <f>P443-P444</f>
        <v>0</v>
      </c>
      <c r="Q445" s="164">
        <f>Q443-P444</f>
        <v>546.04</v>
      </c>
      <c r="AB445" s="206"/>
      <c r="AC445" s="164"/>
      <c r="AD445" s="207"/>
      <c r="AE445" s="206"/>
      <c r="AG445" s="206"/>
      <c r="AH445" s="164"/>
      <c r="AI445" s="207"/>
      <c r="AJ445" s="206"/>
      <c r="AL445" s="206"/>
      <c r="AM445" s="164"/>
      <c r="AN445" s="207"/>
      <c r="AO445" s="206"/>
    </row>
    <row r="446" spans="1:41" x14ac:dyDescent="0.2">
      <c r="A446"/>
      <c r="B446"/>
      <c r="C446"/>
      <c r="D446"/>
      <c r="E446"/>
      <c r="AB446" s="206"/>
      <c r="AC446" s="164"/>
      <c r="AD446" s="207"/>
      <c r="AE446" s="206"/>
      <c r="AG446" s="206"/>
      <c r="AH446" s="164"/>
      <c r="AI446" s="207"/>
      <c r="AJ446" s="206"/>
      <c r="AL446" s="206"/>
      <c r="AM446" s="164"/>
      <c r="AN446" s="207"/>
      <c r="AO446" s="206"/>
    </row>
    <row r="447" spans="1:41" x14ac:dyDescent="0.2">
      <c r="A447"/>
      <c r="B447"/>
      <c r="C447"/>
      <c r="D447"/>
      <c r="E447"/>
      <c r="P447" s="164">
        <f>P423+P428+P433+P438+P443+607.5-26060.26+23160.72+1541.55+546.04</f>
        <v>87130.530000000013</v>
      </c>
      <c r="Q447" s="164">
        <f>Q423+Q428+Q433+Q438+Q443</f>
        <v>87279.22</v>
      </c>
      <c r="R447" s="164">
        <f>SUM(R423:R445)</f>
        <v>2609.1700000000019</v>
      </c>
    </row>
    <row r="448" spans="1:41" x14ac:dyDescent="0.2">
      <c r="A448"/>
      <c r="B448"/>
      <c r="C448"/>
      <c r="D448"/>
      <c r="E448"/>
      <c r="P448" s="164">
        <f>P418-P447</f>
        <v>750.48999999999069</v>
      </c>
      <c r="AB448" s="206"/>
    </row>
    <row r="449" spans="1:40" x14ac:dyDescent="0.2">
      <c r="A449"/>
      <c r="B449"/>
      <c r="C449"/>
      <c r="D449"/>
      <c r="E449"/>
      <c r="Q449" s="164">
        <f>P418-Q447</f>
        <v>601.80000000000291</v>
      </c>
      <c r="AC449" s="265" t="s">
        <v>254</v>
      </c>
      <c r="AD449" s="265"/>
      <c r="AH449" s="265" t="s">
        <v>254</v>
      </c>
      <c r="AI449" s="265"/>
    </row>
    <row r="450" spans="1:40" x14ac:dyDescent="0.2">
      <c r="A450"/>
      <c r="B450"/>
      <c r="C450"/>
      <c r="D450"/>
      <c r="E450"/>
      <c r="AC450" s="263">
        <v>24199019</v>
      </c>
      <c r="AD450" s="264"/>
      <c r="AH450" s="263">
        <v>81111001</v>
      </c>
      <c r="AI450" s="264"/>
      <c r="AM450" s="263"/>
      <c r="AN450" s="264"/>
    </row>
    <row r="451" spans="1:40" x14ac:dyDescent="0.2">
      <c r="A451"/>
      <c r="B451"/>
      <c r="C451"/>
      <c r="D451"/>
      <c r="E451"/>
      <c r="AC451" s="164"/>
      <c r="AD451" s="207">
        <v>0</v>
      </c>
      <c r="AH451" s="164"/>
      <c r="AI451" s="212">
        <v>284.49</v>
      </c>
      <c r="AM451" s="164"/>
      <c r="AN451" s="207"/>
    </row>
    <row r="452" spans="1:40" x14ac:dyDescent="0.2">
      <c r="A452"/>
      <c r="B452"/>
      <c r="C452"/>
      <c r="D452"/>
      <c r="E452"/>
      <c r="Q452" s="164"/>
      <c r="AB452" s="206"/>
      <c r="AC452" s="164"/>
      <c r="AD452" s="207">
        <v>546.04</v>
      </c>
      <c r="AE452" s="206" t="s">
        <v>261</v>
      </c>
      <c r="AG452" s="206" t="s">
        <v>261</v>
      </c>
      <c r="AH452" s="211">
        <v>546.04</v>
      </c>
      <c r="AI452" s="211">
        <v>12680</v>
      </c>
      <c r="AJ452" s="206" t="s">
        <v>260</v>
      </c>
      <c r="AL452" s="206"/>
      <c r="AM452" s="164"/>
      <c r="AN452" s="207"/>
    </row>
    <row r="453" spans="1:40" x14ac:dyDescent="0.2">
      <c r="A453"/>
      <c r="B453"/>
      <c r="C453"/>
      <c r="D453"/>
      <c r="E453"/>
      <c r="AB453" s="206"/>
      <c r="AC453" s="164"/>
      <c r="AD453" s="207"/>
      <c r="AE453" s="206"/>
      <c r="AG453" s="206"/>
      <c r="AH453" s="164"/>
      <c r="AI453" s="207">
        <f>AI451+AI452-AH452</f>
        <v>12418.45</v>
      </c>
      <c r="AJ453" s="206"/>
      <c r="AL453" s="206"/>
      <c r="AM453" s="164"/>
      <c r="AN453" s="207"/>
    </row>
    <row r="454" spans="1:40" x14ac:dyDescent="0.2">
      <c r="A454"/>
      <c r="B454"/>
      <c r="C454"/>
      <c r="D454"/>
      <c r="E454"/>
      <c r="AB454" s="206"/>
      <c r="AC454" s="164"/>
      <c r="AD454" s="207"/>
      <c r="AE454" s="206"/>
      <c r="AG454" s="206"/>
      <c r="AH454" s="164"/>
      <c r="AI454" s="207"/>
      <c r="AJ454" s="206"/>
      <c r="AL454" s="206"/>
      <c r="AM454" s="164"/>
      <c r="AN454" s="207"/>
    </row>
    <row r="455" spans="1:40" x14ac:dyDescent="0.2">
      <c r="A455"/>
      <c r="B455"/>
      <c r="C455"/>
      <c r="D455"/>
      <c r="E455"/>
      <c r="AB455" s="206"/>
      <c r="AC455" s="164"/>
      <c r="AD455" s="207"/>
      <c r="AE455" s="206"/>
      <c r="AG455" s="206"/>
      <c r="AH455" s="164"/>
      <c r="AI455" s="207"/>
      <c r="AJ455" s="206"/>
      <c r="AL455" s="206"/>
      <c r="AM455" s="164"/>
      <c r="AN455" s="207"/>
    </row>
    <row r="458" spans="1:40" x14ac:dyDescent="0.2">
      <c r="A458"/>
      <c r="B458"/>
      <c r="C458"/>
      <c r="D458"/>
      <c r="E458"/>
      <c r="AC458" s="265" t="s">
        <v>262</v>
      </c>
      <c r="AD458" s="265"/>
      <c r="AH458" s="265" t="s">
        <v>262</v>
      </c>
      <c r="AI458" s="265"/>
    </row>
    <row r="459" spans="1:40" x14ac:dyDescent="0.2">
      <c r="A459"/>
      <c r="B459"/>
      <c r="C459"/>
      <c r="D459"/>
      <c r="E459"/>
      <c r="AC459" s="263">
        <v>24199019</v>
      </c>
      <c r="AD459" s="264"/>
      <c r="AH459" s="263">
        <v>81111001</v>
      </c>
      <c r="AI459" s="264"/>
      <c r="AM459" s="263"/>
      <c r="AN459" s="264"/>
    </row>
    <row r="460" spans="1:40" x14ac:dyDescent="0.2">
      <c r="A460"/>
      <c r="B460"/>
      <c r="C460"/>
      <c r="D460"/>
      <c r="E460"/>
      <c r="AC460" s="164"/>
      <c r="AD460" s="207">
        <v>1599.43</v>
      </c>
      <c r="AH460" s="164"/>
      <c r="AI460" s="207">
        <v>173908.01</v>
      </c>
      <c r="AM460" s="164"/>
      <c r="AN460" s="207"/>
    </row>
    <row r="461" spans="1:40" x14ac:dyDescent="0.2">
      <c r="A461"/>
      <c r="B461"/>
      <c r="C461"/>
      <c r="D461"/>
      <c r="E461"/>
      <c r="AB461" s="206"/>
      <c r="AC461" s="210"/>
      <c r="AD461" s="211">
        <v>607.5</v>
      </c>
      <c r="AE461" s="206" t="s">
        <v>263</v>
      </c>
      <c r="AG461" s="206" t="s">
        <v>263</v>
      </c>
      <c r="AH461" s="210">
        <v>607.5</v>
      </c>
      <c r="AI461" s="211"/>
      <c r="AJ461" s="206"/>
      <c r="AL461" s="206"/>
      <c r="AM461" s="164"/>
      <c r="AN461" s="207"/>
    </row>
    <row r="462" spans="1:40" x14ac:dyDescent="0.2">
      <c r="A462"/>
      <c r="B462"/>
      <c r="C462"/>
      <c r="D462"/>
      <c r="E462"/>
      <c r="AB462" s="206"/>
      <c r="AC462" s="164"/>
      <c r="AD462" s="207">
        <f>AD460+AD461-AC461</f>
        <v>2206.9300000000003</v>
      </c>
      <c r="AE462" s="206"/>
      <c r="AG462" s="206"/>
      <c r="AH462" s="164"/>
      <c r="AI462" s="207">
        <f>AI460+AI461-AH461</f>
        <v>173300.51</v>
      </c>
      <c r="AJ462" s="206"/>
      <c r="AL462" s="206"/>
      <c r="AM462" s="164"/>
      <c r="AN462" s="207"/>
    </row>
    <row r="463" spans="1:40" x14ac:dyDescent="0.2">
      <c r="A463"/>
      <c r="B463"/>
      <c r="C463"/>
      <c r="D463"/>
      <c r="E463"/>
      <c r="AB463" s="206"/>
      <c r="AC463" s="164"/>
      <c r="AD463" s="207"/>
      <c r="AE463" s="206"/>
      <c r="AG463" s="206"/>
      <c r="AH463" s="164"/>
      <c r="AI463" s="207"/>
      <c r="AJ463" s="206"/>
      <c r="AL463" s="206"/>
      <c r="AM463" s="164"/>
      <c r="AN463" s="207"/>
    </row>
    <row r="464" spans="1:40" x14ac:dyDescent="0.2">
      <c r="A464"/>
      <c r="B464"/>
      <c r="C464"/>
      <c r="D464"/>
      <c r="E464"/>
      <c r="AB464" s="206"/>
      <c r="AC464" s="164"/>
      <c r="AD464" s="207"/>
      <c r="AE464" s="206"/>
      <c r="AG464" s="206"/>
      <c r="AH464" s="164"/>
      <c r="AI464" s="207"/>
      <c r="AJ464" s="206"/>
      <c r="AL464" s="206"/>
      <c r="AM464" s="164"/>
      <c r="AN464" s="207"/>
    </row>
    <row r="467" spans="1:40" x14ac:dyDescent="0.2">
      <c r="A467"/>
      <c r="B467"/>
      <c r="C467"/>
      <c r="D467"/>
      <c r="E467"/>
      <c r="AC467" s="265" t="s">
        <v>264</v>
      </c>
      <c r="AD467" s="265"/>
      <c r="AH467" s="265"/>
      <c r="AI467" s="265"/>
    </row>
    <row r="468" spans="1:40" x14ac:dyDescent="0.2">
      <c r="A468"/>
      <c r="B468"/>
      <c r="C468"/>
      <c r="D468"/>
      <c r="E468"/>
      <c r="AC468" s="263">
        <v>24199019</v>
      </c>
      <c r="AD468" s="264"/>
      <c r="AH468" s="263"/>
      <c r="AI468" s="264"/>
      <c r="AM468" s="263"/>
      <c r="AN468" s="264"/>
    </row>
    <row r="469" spans="1:40" x14ac:dyDescent="0.2">
      <c r="A469"/>
      <c r="B469"/>
      <c r="C469"/>
      <c r="D469"/>
      <c r="E469"/>
      <c r="AC469" s="164"/>
      <c r="AD469" s="207">
        <v>17440.189999999999</v>
      </c>
      <c r="AH469" s="164"/>
      <c r="AI469" s="207"/>
      <c r="AM469" s="164"/>
      <c r="AN469" s="207"/>
    </row>
    <row r="470" spans="1:40" x14ac:dyDescent="0.2">
      <c r="A470"/>
      <c r="B470"/>
      <c r="C470"/>
      <c r="D470"/>
      <c r="E470"/>
      <c r="AB470" s="206" t="s">
        <v>265</v>
      </c>
      <c r="AC470" s="210">
        <v>4060.26</v>
      </c>
      <c r="AD470" s="211"/>
      <c r="AE470" s="206"/>
      <c r="AG470" s="206"/>
      <c r="AH470" s="164"/>
      <c r="AI470" s="207"/>
      <c r="AJ470" s="206"/>
      <c r="AL470" s="206"/>
      <c r="AM470" s="164"/>
      <c r="AN470" s="207"/>
    </row>
    <row r="471" spans="1:40" x14ac:dyDescent="0.2">
      <c r="A471"/>
      <c r="B471"/>
      <c r="C471"/>
      <c r="D471"/>
      <c r="E471"/>
      <c r="AB471" s="206"/>
      <c r="AC471" s="164"/>
      <c r="AD471" s="207">
        <f>AD469+AD470-AC470</f>
        <v>13379.929999999998</v>
      </c>
      <c r="AE471" s="206"/>
      <c r="AG471" s="206"/>
      <c r="AH471" s="164"/>
      <c r="AI471" s="207"/>
      <c r="AJ471" s="206"/>
      <c r="AL471" s="206"/>
      <c r="AM471" s="164"/>
      <c r="AN471" s="207"/>
    </row>
    <row r="472" spans="1:40" x14ac:dyDescent="0.2">
      <c r="A472"/>
      <c r="B472"/>
      <c r="C472"/>
      <c r="D472"/>
      <c r="E472"/>
      <c r="AB472" s="206"/>
      <c r="AC472" s="164"/>
      <c r="AD472" s="207"/>
      <c r="AE472" s="206"/>
      <c r="AG472" s="206"/>
      <c r="AH472" s="164"/>
      <c r="AI472" s="207"/>
      <c r="AJ472" s="206"/>
      <c r="AL472" s="206"/>
      <c r="AM472" s="164"/>
      <c r="AN472" s="207"/>
    </row>
    <row r="473" spans="1:40" x14ac:dyDescent="0.2">
      <c r="A473"/>
      <c r="B473"/>
      <c r="C473"/>
      <c r="D473"/>
      <c r="E473"/>
      <c r="AB473" s="206"/>
      <c r="AC473" s="164"/>
      <c r="AD473" s="207"/>
      <c r="AE473" s="206"/>
      <c r="AG473" s="206"/>
      <c r="AH473" s="164"/>
      <c r="AI473" s="207"/>
      <c r="AJ473" s="206"/>
      <c r="AL473" s="206"/>
      <c r="AM473" s="164"/>
      <c r="AN473" s="207"/>
    </row>
  </sheetData>
  <mergeCells count="194">
    <mergeCell ref="M396:W396"/>
    <mergeCell ref="E105:E109"/>
    <mergeCell ref="C111:C113"/>
    <mergeCell ref="D111:D113"/>
    <mergeCell ref="D105:D109"/>
    <mergeCell ref="A127:A129"/>
    <mergeCell ref="C127:C129"/>
    <mergeCell ref="D127:D129"/>
    <mergeCell ref="E127:E129"/>
    <mergeCell ref="E114:E117"/>
    <mergeCell ref="E111:E113"/>
    <mergeCell ref="A121:E121"/>
    <mergeCell ref="E138:E140"/>
    <mergeCell ref="C150:C156"/>
    <mergeCell ref="E150:E156"/>
    <mergeCell ref="D150:D156"/>
    <mergeCell ref="A186:E186"/>
    <mergeCell ref="A124:A126"/>
    <mergeCell ref="C124:C126"/>
    <mergeCell ref="D124:D126"/>
    <mergeCell ref="E124:E126"/>
    <mergeCell ref="C141:C143"/>
    <mergeCell ref="E141:E143"/>
    <mergeCell ref="D141:D143"/>
    <mergeCell ref="A1:E1"/>
    <mergeCell ref="A2:E2"/>
    <mergeCell ref="A3:E3"/>
    <mergeCell ref="A4:E4"/>
    <mergeCell ref="A5:E5"/>
    <mergeCell ref="A13:E13"/>
    <mergeCell ref="A29:E29"/>
    <mergeCell ref="A133:E133"/>
    <mergeCell ref="A82:E82"/>
    <mergeCell ref="E97:E99"/>
    <mergeCell ref="D100:D104"/>
    <mergeCell ref="C100:C104"/>
    <mergeCell ref="E100:E104"/>
    <mergeCell ref="C105:C109"/>
    <mergeCell ref="A89:E89"/>
    <mergeCell ref="C92:C96"/>
    <mergeCell ref="C114:C117"/>
    <mergeCell ref="A130:B130"/>
    <mergeCell ref="D114:D117"/>
    <mergeCell ref="D92:D96"/>
    <mergeCell ref="E92:E96"/>
    <mergeCell ref="C97:C99"/>
    <mergeCell ref="D97:D99"/>
    <mergeCell ref="A86:B86"/>
    <mergeCell ref="A32:A34"/>
    <mergeCell ref="C32:C34"/>
    <mergeCell ref="D32:D34"/>
    <mergeCell ref="E32:E34"/>
    <mergeCell ref="C49:C54"/>
    <mergeCell ref="E49:E54"/>
    <mergeCell ref="D49:D54"/>
    <mergeCell ref="E71:E73"/>
    <mergeCell ref="A59:E59"/>
    <mergeCell ref="A71:A73"/>
    <mergeCell ref="A46:E46"/>
    <mergeCell ref="A49:A54"/>
    <mergeCell ref="A67:E67"/>
    <mergeCell ref="C71:C73"/>
    <mergeCell ref="D71:D73"/>
    <mergeCell ref="A333:E333"/>
    <mergeCell ref="A168:E168"/>
    <mergeCell ref="C138:C140"/>
    <mergeCell ref="D138:D140"/>
    <mergeCell ref="E230:E232"/>
    <mergeCell ref="A212:E212"/>
    <mergeCell ref="C218:C221"/>
    <mergeCell ref="D218:D221"/>
    <mergeCell ref="E218:E221"/>
    <mergeCell ref="C144:C149"/>
    <mergeCell ref="D144:D149"/>
    <mergeCell ref="E144:E149"/>
    <mergeCell ref="C197:C199"/>
    <mergeCell ref="E257:E260"/>
    <mergeCell ref="D193:D194"/>
    <mergeCell ref="E193:E194"/>
    <mergeCell ref="D197:D199"/>
    <mergeCell ref="E197:E199"/>
    <mergeCell ref="C195:C196"/>
    <mergeCell ref="C193:C194"/>
    <mergeCell ref="D195:D196"/>
    <mergeCell ref="E195:E196"/>
    <mergeCell ref="A315:E315"/>
    <mergeCell ref="A306:E306"/>
    <mergeCell ref="A287:E287"/>
    <mergeCell ref="C290:C291"/>
    <mergeCell ref="D290:D291"/>
    <mergeCell ref="E290:E291"/>
    <mergeCell ref="E172:E174"/>
    <mergeCell ref="C175:C177"/>
    <mergeCell ref="D172:D174"/>
    <mergeCell ref="D175:D177"/>
    <mergeCell ref="E175:E177"/>
    <mergeCell ref="D189:D190"/>
    <mergeCell ref="C189:C190"/>
    <mergeCell ref="E189:E190"/>
    <mergeCell ref="C191:C192"/>
    <mergeCell ref="D191:D192"/>
    <mergeCell ref="E191:E192"/>
    <mergeCell ref="A172:A174"/>
    <mergeCell ref="C172:C174"/>
    <mergeCell ref="C215:C217"/>
    <mergeCell ref="D215:D217"/>
    <mergeCell ref="E215:E217"/>
    <mergeCell ref="C257:C260"/>
    <mergeCell ref="D257:D260"/>
    <mergeCell ref="A227:E227"/>
    <mergeCell ref="A233:B233"/>
    <mergeCell ref="E200:E202"/>
    <mergeCell ref="A230:A231"/>
    <mergeCell ref="C230:C232"/>
    <mergeCell ref="D230:D232"/>
    <mergeCell ref="D200:D202"/>
    <mergeCell ref="C253:C256"/>
    <mergeCell ref="D253:D256"/>
    <mergeCell ref="E253:E256"/>
    <mergeCell ref="E241:E243"/>
    <mergeCell ref="C245:C248"/>
    <mergeCell ref="D245:D248"/>
    <mergeCell ref="E245:E248"/>
    <mergeCell ref="C249:C252"/>
    <mergeCell ref="D249:D252"/>
    <mergeCell ref="E249:E252"/>
    <mergeCell ref="M268:N268"/>
    <mergeCell ref="I360:J360"/>
    <mergeCell ref="I362:J362"/>
    <mergeCell ref="A38:E38"/>
    <mergeCell ref="E280:E281"/>
    <mergeCell ref="A334:E334"/>
    <mergeCell ref="A344:A346"/>
    <mergeCell ref="C344:C346"/>
    <mergeCell ref="D344:D346"/>
    <mergeCell ref="E344:E346"/>
    <mergeCell ref="A331:E331"/>
    <mergeCell ref="A332:E332"/>
    <mergeCell ref="A335:E335"/>
    <mergeCell ref="A284:B284"/>
    <mergeCell ref="C280:C281"/>
    <mergeCell ref="D280:D281"/>
    <mergeCell ref="A277:E277"/>
    <mergeCell ref="C261:C264"/>
    <mergeCell ref="D261:D264"/>
    <mergeCell ref="E261:E264"/>
    <mergeCell ref="C200:C202"/>
    <mergeCell ref="A238:E238"/>
    <mergeCell ref="C241:C243"/>
    <mergeCell ref="D241:D243"/>
    <mergeCell ref="AM407:AN407"/>
    <mergeCell ref="AM396:AN396"/>
    <mergeCell ref="AC425:AD425"/>
    <mergeCell ref="AC441:AD441"/>
    <mergeCell ref="AH441:AI441"/>
    <mergeCell ref="AM441:AN441"/>
    <mergeCell ref="AH416:AI416"/>
    <mergeCell ref="AC394:AI394"/>
    <mergeCell ref="AH397:AI397"/>
    <mergeCell ref="AM397:AN397"/>
    <mergeCell ref="AM408:AN408"/>
    <mergeCell ref="AH396:AI396"/>
    <mergeCell ref="AH407:AI407"/>
    <mergeCell ref="AC407:AD407"/>
    <mergeCell ref="AC408:AD408"/>
    <mergeCell ref="AC417:AD417"/>
    <mergeCell ref="AC416:AD416"/>
    <mergeCell ref="AM416:AN416"/>
    <mergeCell ref="AH408:AI408"/>
    <mergeCell ref="AM417:AN417"/>
    <mergeCell ref="C292:C293"/>
    <mergeCell ref="D292:D293"/>
    <mergeCell ref="E292:E293"/>
    <mergeCell ref="AH450:AI450"/>
    <mergeCell ref="AM450:AN450"/>
    <mergeCell ref="AH459:AI459"/>
    <mergeCell ref="AM459:AN459"/>
    <mergeCell ref="AH468:AI468"/>
    <mergeCell ref="AM468:AN468"/>
    <mergeCell ref="AC440:AD440"/>
    <mergeCell ref="AC450:AD450"/>
    <mergeCell ref="AC459:AD459"/>
    <mergeCell ref="AH440:AI440"/>
    <mergeCell ref="AM440:AN440"/>
    <mergeCell ref="AC449:AD449"/>
    <mergeCell ref="AH449:AI449"/>
    <mergeCell ref="AC458:AD458"/>
    <mergeCell ref="AH458:AI458"/>
    <mergeCell ref="AC467:AD467"/>
    <mergeCell ref="AC468:AD468"/>
    <mergeCell ref="AH467:AI467"/>
    <mergeCell ref="AC426:AD426"/>
    <mergeCell ref="AH417:AI417"/>
    <mergeCell ref="AM425:AN425"/>
  </mergeCells>
  <phoneticPr fontId="1" type="noConversion"/>
  <pageMargins left="0.59055118110236227" right="0.23622047244094491" top="0.74803149606299213" bottom="0.74803149606299213" header="0.31496062992125984" footer="0.31496062992125984"/>
  <pageSetup scale="90" fitToWidth="9" fitToHeight="11" orientation="landscape" horizontalDpi="4294967294" verticalDpi="300" r:id="rId1"/>
  <headerFooter alignWithMargins="0"/>
  <ignoredErrors>
    <ignoredError sqref="E170" evalError="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8"/>
  <sheetViews>
    <sheetView topLeftCell="A52" workbookViewId="0">
      <selection activeCell="B59" sqref="B59"/>
    </sheetView>
  </sheetViews>
  <sheetFormatPr baseColWidth="10" defaultRowHeight="12.75" x14ac:dyDescent="0.2"/>
  <cols>
    <col min="1" max="1" width="5.42578125" customWidth="1"/>
    <col min="2" max="2" width="60" customWidth="1"/>
    <col min="3" max="3" width="22.5703125" customWidth="1"/>
    <col min="4" max="4" width="23.140625" customWidth="1"/>
  </cols>
  <sheetData>
    <row r="2" spans="1:5" ht="15" x14ac:dyDescent="0.25">
      <c r="A2" s="300" t="s">
        <v>299</v>
      </c>
      <c r="B2" s="301"/>
      <c r="C2" s="301"/>
      <c r="D2" s="301"/>
      <c r="E2" s="301"/>
    </row>
    <row r="3" spans="1:5" ht="15" x14ac:dyDescent="0.2">
      <c r="A3" s="31" t="s">
        <v>12</v>
      </c>
      <c r="B3" s="18" t="s">
        <v>13</v>
      </c>
      <c r="C3" s="31" t="s">
        <v>14</v>
      </c>
      <c r="D3" s="31" t="s">
        <v>15</v>
      </c>
      <c r="E3" s="31" t="s">
        <v>16</v>
      </c>
    </row>
    <row r="4" spans="1:5" ht="15" x14ac:dyDescent="0.2">
      <c r="A4" s="31"/>
      <c r="B4" s="22" t="s">
        <v>49</v>
      </c>
      <c r="C4" s="124">
        <v>0</v>
      </c>
      <c r="D4" s="31"/>
      <c r="E4" s="124">
        <v>0</v>
      </c>
    </row>
    <row r="5" spans="1:5" ht="60" x14ac:dyDescent="0.2">
      <c r="A5" s="4">
        <v>1</v>
      </c>
      <c r="B5" s="58" t="s">
        <v>296</v>
      </c>
      <c r="C5" s="55">
        <v>26622.73</v>
      </c>
      <c r="D5" s="28"/>
      <c r="E5" s="236">
        <f t="shared" ref="E5" si="0">E4+C5</f>
        <v>26622.73</v>
      </c>
    </row>
    <row r="6" spans="1:5" ht="89.25" x14ac:dyDescent="0.2">
      <c r="A6" s="68">
        <v>1</v>
      </c>
      <c r="B6" s="158" t="s">
        <v>287</v>
      </c>
      <c r="C6" s="261">
        <v>1326.98</v>
      </c>
      <c r="D6" s="261"/>
      <c r="E6" s="261">
        <f>E5+C6</f>
        <v>27949.71</v>
      </c>
    </row>
    <row r="7" spans="1:5" ht="89.25" x14ac:dyDescent="0.2">
      <c r="A7" s="68">
        <v>1</v>
      </c>
      <c r="B7" s="63" t="s">
        <v>288</v>
      </c>
      <c r="C7" s="262"/>
      <c r="D7" s="262"/>
      <c r="E7" s="262"/>
    </row>
    <row r="8" spans="1:5" ht="89.25" x14ac:dyDescent="0.2">
      <c r="A8" s="222">
        <v>1</v>
      </c>
      <c r="B8" s="158" t="s">
        <v>289</v>
      </c>
      <c r="C8" s="259">
        <v>1176.06</v>
      </c>
      <c r="D8" s="261"/>
      <c r="E8" s="261">
        <f>E6+C8</f>
        <v>29125.77</v>
      </c>
    </row>
    <row r="9" spans="1:5" ht="89.25" x14ac:dyDescent="0.2">
      <c r="A9" s="222">
        <v>1</v>
      </c>
      <c r="B9" s="63" t="s">
        <v>290</v>
      </c>
      <c r="C9" s="260"/>
      <c r="D9" s="262"/>
      <c r="E9" s="262"/>
    </row>
    <row r="10" spans="1:5" ht="76.5" x14ac:dyDescent="0.2">
      <c r="A10" s="245">
        <v>1</v>
      </c>
      <c r="B10" s="246" t="s">
        <v>316</v>
      </c>
      <c r="C10" s="244">
        <v>213.57</v>
      </c>
      <c r="D10" s="243"/>
      <c r="E10" s="243"/>
    </row>
    <row r="11" spans="1:5" ht="76.5" x14ac:dyDescent="0.2">
      <c r="A11" s="245">
        <v>1</v>
      </c>
      <c r="B11" s="246" t="s">
        <v>317</v>
      </c>
      <c r="C11" s="244">
        <v>213.57</v>
      </c>
      <c r="D11" s="243"/>
      <c r="E11" s="243"/>
    </row>
    <row r="12" spans="1:5" ht="76.5" x14ac:dyDescent="0.2">
      <c r="A12" s="245">
        <v>1</v>
      </c>
      <c r="B12" s="246" t="s">
        <v>318</v>
      </c>
      <c r="C12" s="244">
        <v>213.57</v>
      </c>
      <c r="D12" s="243"/>
      <c r="E12" s="243"/>
    </row>
    <row r="13" spans="1:5" ht="76.5" x14ac:dyDescent="0.2">
      <c r="A13" s="245">
        <v>1</v>
      </c>
      <c r="B13" s="246" t="s">
        <v>319</v>
      </c>
      <c r="C13" s="244">
        <v>213.57</v>
      </c>
      <c r="D13" s="243"/>
      <c r="E13" s="243"/>
    </row>
    <row r="14" spans="1:5" ht="76.5" x14ac:dyDescent="0.2">
      <c r="A14" s="245">
        <v>1</v>
      </c>
      <c r="B14" s="246" t="s">
        <v>320</v>
      </c>
      <c r="C14" s="244">
        <v>213.57</v>
      </c>
      <c r="D14" s="243"/>
      <c r="E14" s="243"/>
    </row>
    <row r="15" spans="1:5" ht="76.5" x14ac:dyDescent="0.2">
      <c r="A15" s="245">
        <v>1</v>
      </c>
      <c r="B15" s="246" t="s">
        <v>319</v>
      </c>
      <c r="C15" s="244">
        <v>213.57</v>
      </c>
      <c r="D15" s="243"/>
      <c r="E15" s="243"/>
    </row>
    <row r="16" spans="1:5" ht="76.5" x14ac:dyDescent="0.2">
      <c r="A16" s="245">
        <v>1</v>
      </c>
      <c r="B16" s="246" t="s">
        <v>321</v>
      </c>
      <c r="C16" s="244">
        <v>213.57</v>
      </c>
      <c r="D16" s="243"/>
      <c r="E16" s="243"/>
    </row>
    <row r="17" spans="1:5" ht="76.5" x14ac:dyDescent="0.2">
      <c r="A17" s="245">
        <v>1</v>
      </c>
      <c r="B17" s="246" t="s">
        <v>322</v>
      </c>
      <c r="C17" s="244">
        <v>213.57</v>
      </c>
      <c r="D17" s="243"/>
      <c r="E17" s="243"/>
    </row>
    <row r="18" spans="1:5" ht="76.5" x14ac:dyDescent="0.2">
      <c r="A18" s="245">
        <v>1</v>
      </c>
      <c r="B18" s="246" t="s">
        <v>323</v>
      </c>
      <c r="C18" s="244">
        <v>213.57</v>
      </c>
      <c r="D18" s="243"/>
      <c r="E18" s="243"/>
    </row>
    <row r="19" spans="1:5" ht="76.5" x14ac:dyDescent="0.2">
      <c r="A19" s="245">
        <v>1</v>
      </c>
      <c r="B19" s="246" t="s">
        <v>324</v>
      </c>
      <c r="C19" s="244">
        <v>256.83999999999997</v>
      </c>
      <c r="D19" s="243"/>
      <c r="E19" s="243"/>
    </row>
    <row r="20" spans="1:5" ht="76.5" x14ac:dyDescent="0.2">
      <c r="A20" s="245">
        <v>1</v>
      </c>
      <c r="B20" s="246" t="s">
        <v>325</v>
      </c>
      <c r="C20" s="244">
        <v>256.83999999999997</v>
      </c>
      <c r="D20" s="243"/>
      <c r="E20" s="243"/>
    </row>
    <row r="21" spans="1:5" ht="76.5" x14ac:dyDescent="0.2">
      <c r="A21" s="245">
        <v>1</v>
      </c>
      <c r="B21" s="246" t="s">
        <v>326</v>
      </c>
      <c r="C21" s="244">
        <v>256.83999999999997</v>
      </c>
      <c r="D21" s="243"/>
      <c r="E21" s="243"/>
    </row>
    <row r="22" spans="1:5" ht="76.5" x14ac:dyDescent="0.2">
      <c r="A22" s="245">
        <v>1</v>
      </c>
      <c r="B22" s="246" t="s">
        <v>327</v>
      </c>
      <c r="C22" s="244">
        <v>256.83999999999997</v>
      </c>
      <c r="D22" s="243"/>
      <c r="E22" s="243"/>
    </row>
    <row r="23" spans="1:5" ht="76.5" x14ac:dyDescent="0.2">
      <c r="A23" s="245">
        <v>1</v>
      </c>
      <c r="B23" s="246" t="s">
        <v>328</v>
      </c>
      <c r="C23" s="244">
        <v>256.83999999999997</v>
      </c>
      <c r="D23" s="243"/>
      <c r="E23" s="243"/>
    </row>
    <row r="24" spans="1:5" ht="76.5" x14ac:dyDescent="0.2">
      <c r="A24" s="245">
        <v>1</v>
      </c>
      <c r="B24" s="246" t="s">
        <v>329</v>
      </c>
      <c r="C24" s="244">
        <v>256.83999999999997</v>
      </c>
      <c r="D24" s="243"/>
      <c r="E24" s="243"/>
    </row>
    <row r="25" spans="1:5" ht="89.25" x14ac:dyDescent="0.2">
      <c r="A25" s="38">
        <v>1</v>
      </c>
      <c r="B25" s="63" t="s">
        <v>330</v>
      </c>
      <c r="C25" s="90">
        <v>111.06</v>
      </c>
      <c r="D25" s="243"/>
      <c r="E25" s="243"/>
    </row>
    <row r="26" spans="1:5" ht="89.25" x14ac:dyDescent="0.2">
      <c r="A26" s="38">
        <v>1</v>
      </c>
      <c r="B26" s="63" t="s">
        <v>331</v>
      </c>
      <c r="C26" s="244">
        <v>111.06</v>
      </c>
      <c r="D26" s="243"/>
      <c r="E26" s="243"/>
    </row>
    <row r="27" spans="1:5" ht="72" x14ac:dyDescent="0.2">
      <c r="A27" s="60">
        <v>1</v>
      </c>
      <c r="B27" s="10" t="s">
        <v>332</v>
      </c>
      <c r="C27" s="105">
        <v>213.57</v>
      </c>
      <c r="D27" s="243"/>
      <c r="E27" s="243"/>
    </row>
    <row r="28" spans="1:5" ht="72" x14ac:dyDescent="0.2">
      <c r="A28" s="60">
        <v>1</v>
      </c>
      <c r="B28" s="10" t="s">
        <v>333</v>
      </c>
      <c r="C28" s="105">
        <v>213.57</v>
      </c>
      <c r="D28" s="243"/>
      <c r="E28" s="243"/>
    </row>
    <row r="29" spans="1:5" ht="72" x14ac:dyDescent="0.2">
      <c r="A29" s="60">
        <v>1</v>
      </c>
      <c r="B29" s="10" t="s">
        <v>334</v>
      </c>
      <c r="C29" s="105">
        <v>213.57</v>
      </c>
      <c r="D29" s="243"/>
      <c r="E29" s="243"/>
    </row>
    <row r="30" spans="1:5" ht="72" x14ac:dyDescent="0.2">
      <c r="A30" s="231">
        <v>1</v>
      </c>
      <c r="B30" s="11" t="s">
        <v>335</v>
      </c>
      <c r="C30" s="244">
        <v>533.92999999999995</v>
      </c>
      <c r="D30" s="243"/>
      <c r="E30" s="243"/>
    </row>
    <row r="31" spans="1:5" x14ac:dyDescent="0.2">
      <c r="A31" s="222"/>
      <c r="B31" s="63"/>
      <c r="C31" s="247">
        <f>SUM(C5:C30)</f>
        <v>33985.699999999997</v>
      </c>
      <c r="D31" s="243"/>
      <c r="E31" s="243"/>
    </row>
    <row r="32" spans="1:5" ht="48" x14ac:dyDescent="0.2">
      <c r="A32" s="5">
        <v>1</v>
      </c>
      <c r="B32" s="58" t="s">
        <v>303</v>
      </c>
      <c r="C32" s="13">
        <v>1500</v>
      </c>
      <c r="D32" s="230"/>
      <c r="E32" s="236">
        <f>E8+C32</f>
        <v>30625.77</v>
      </c>
    </row>
    <row r="33" spans="1:5" ht="72" x14ac:dyDescent="0.2">
      <c r="A33" s="156">
        <v>1</v>
      </c>
      <c r="B33" s="58" t="s">
        <v>301</v>
      </c>
      <c r="C33" s="234">
        <v>887.58</v>
      </c>
      <c r="D33" s="28"/>
      <c r="E33" s="236">
        <f>E46+C33</f>
        <v>887.58</v>
      </c>
    </row>
    <row r="34" spans="1:5" ht="72" x14ac:dyDescent="0.2">
      <c r="A34" s="145">
        <v>1</v>
      </c>
      <c r="B34" s="58" t="s">
        <v>337</v>
      </c>
      <c r="C34" s="254">
        <v>105</v>
      </c>
      <c r="D34" s="28"/>
      <c r="E34" s="236"/>
    </row>
    <row r="35" spans="1:5" ht="72" x14ac:dyDescent="0.2">
      <c r="A35" s="145">
        <v>1</v>
      </c>
      <c r="B35" s="58" t="s">
        <v>338</v>
      </c>
      <c r="C35" s="13">
        <v>105</v>
      </c>
      <c r="D35" s="28"/>
      <c r="E35" s="236"/>
    </row>
    <row r="36" spans="1:5" ht="72" x14ac:dyDescent="0.2">
      <c r="A36" s="145">
        <v>1</v>
      </c>
      <c r="B36" s="58" t="s">
        <v>339</v>
      </c>
      <c r="C36" s="13">
        <v>105</v>
      </c>
      <c r="D36" s="28"/>
      <c r="E36" s="236"/>
    </row>
    <row r="37" spans="1:5" ht="72" x14ac:dyDescent="0.2">
      <c r="A37" s="145">
        <v>1</v>
      </c>
      <c r="B37" s="58" t="s">
        <v>340</v>
      </c>
      <c r="C37" s="13">
        <v>105</v>
      </c>
      <c r="D37" s="28"/>
      <c r="E37" s="236"/>
    </row>
    <row r="38" spans="1:5" ht="72" x14ac:dyDescent="0.2">
      <c r="A38" s="145">
        <v>1</v>
      </c>
      <c r="B38" s="58" t="s">
        <v>341</v>
      </c>
      <c r="C38" s="13">
        <v>105</v>
      </c>
      <c r="D38" s="28"/>
      <c r="E38" s="236"/>
    </row>
    <row r="39" spans="1:5" ht="72" x14ac:dyDescent="0.2">
      <c r="A39" s="145">
        <v>1</v>
      </c>
      <c r="B39" s="58" t="s">
        <v>342</v>
      </c>
      <c r="C39" s="13">
        <v>105</v>
      </c>
      <c r="D39" s="28"/>
      <c r="E39" s="236"/>
    </row>
    <row r="40" spans="1:5" ht="72" x14ac:dyDescent="0.2">
      <c r="A40" s="145">
        <v>1</v>
      </c>
      <c r="B40" s="58" t="s">
        <v>343</v>
      </c>
      <c r="C40" s="13">
        <v>105</v>
      </c>
      <c r="D40" s="28"/>
      <c r="E40" s="236"/>
    </row>
    <row r="41" spans="1:5" ht="72" x14ac:dyDescent="0.2">
      <c r="A41" s="145">
        <v>1</v>
      </c>
      <c r="B41" s="58" t="s">
        <v>344</v>
      </c>
      <c r="C41" s="13">
        <v>105</v>
      </c>
      <c r="D41" s="28"/>
      <c r="E41" s="236"/>
    </row>
    <row r="42" spans="1:5" ht="72" x14ac:dyDescent="0.2">
      <c r="A42" s="145">
        <v>1</v>
      </c>
      <c r="B42" s="58" t="s">
        <v>345</v>
      </c>
      <c r="C42" s="13">
        <v>105</v>
      </c>
      <c r="D42" s="28"/>
      <c r="E42" s="236"/>
    </row>
    <row r="43" spans="1:5" ht="72" x14ac:dyDescent="0.2">
      <c r="A43" s="145">
        <v>1</v>
      </c>
      <c r="B43" s="58" t="s">
        <v>346</v>
      </c>
      <c r="C43" s="13">
        <v>105</v>
      </c>
      <c r="D43" s="28"/>
      <c r="E43" s="236"/>
    </row>
    <row r="44" spans="1:5" ht="72" x14ac:dyDescent="0.2">
      <c r="A44" s="145">
        <v>1</v>
      </c>
      <c r="B44" s="58" t="s">
        <v>347</v>
      </c>
      <c r="C44" s="13">
        <v>105</v>
      </c>
      <c r="D44" s="28"/>
      <c r="E44" s="236"/>
    </row>
    <row r="45" spans="1:5" x14ac:dyDescent="0.2">
      <c r="A45" s="156"/>
      <c r="B45" s="58"/>
      <c r="C45" s="234"/>
      <c r="D45" s="28"/>
      <c r="E45" s="236"/>
    </row>
    <row r="46" spans="1:5" x14ac:dyDescent="0.2">
      <c r="A46" s="248"/>
      <c r="B46" s="58"/>
      <c r="C46" s="249">
        <f>SUM(C32:C45)</f>
        <v>3542.58</v>
      </c>
      <c r="D46" s="28"/>
      <c r="E46" s="236"/>
    </row>
    <row r="47" spans="1:5" ht="72" x14ac:dyDescent="0.2">
      <c r="A47" s="224">
        <v>1</v>
      </c>
      <c r="B47" s="11" t="s">
        <v>315</v>
      </c>
      <c r="C47" s="233">
        <v>644.1</v>
      </c>
      <c r="D47" s="28"/>
      <c r="E47" s="236">
        <f>E32+C47</f>
        <v>31269.87</v>
      </c>
    </row>
    <row r="48" spans="1:5" ht="60" x14ac:dyDescent="0.2">
      <c r="A48" s="4">
        <v>1</v>
      </c>
      <c r="B48" s="11" t="s">
        <v>336</v>
      </c>
      <c r="C48" s="12">
        <v>345</v>
      </c>
      <c r="D48" s="28"/>
      <c r="E48" s="236"/>
    </row>
    <row r="49" spans="1:5" ht="14.25" x14ac:dyDescent="0.2">
      <c r="A49" s="250"/>
      <c r="B49" s="51"/>
      <c r="C49" s="252">
        <f>SUM(C47:C48)</f>
        <v>989.1</v>
      </c>
      <c r="D49" s="17"/>
      <c r="E49" s="251"/>
    </row>
    <row r="50" spans="1:5" ht="72" x14ac:dyDescent="0.2">
      <c r="A50" s="226">
        <v>1</v>
      </c>
      <c r="B50" s="58" t="s">
        <v>300</v>
      </c>
      <c r="C50" s="235">
        <v>2410</v>
      </c>
      <c r="D50" s="28"/>
      <c r="E50" s="236">
        <f>E45+C50</f>
        <v>2410</v>
      </c>
    </row>
    <row r="51" spans="1:5" x14ac:dyDescent="0.2">
      <c r="A51" s="226"/>
      <c r="B51" s="58"/>
      <c r="C51" s="253">
        <f>SUM(C50)</f>
        <v>2410</v>
      </c>
      <c r="D51" s="28"/>
      <c r="E51" s="236"/>
    </row>
    <row r="52" spans="1:5" ht="19.5" customHeight="1" x14ac:dyDescent="0.2">
      <c r="A52" s="28"/>
      <c r="B52" s="58" t="s">
        <v>302</v>
      </c>
      <c r="C52" s="57">
        <f>SUM(C6:C51)</f>
        <v>55232.03</v>
      </c>
      <c r="D52" s="28"/>
      <c r="E52" s="28"/>
    </row>
    <row r="57" spans="1:5" ht="15" x14ac:dyDescent="0.25">
      <c r="A57" s="300" t="s">
        <v>307</v>
      </c>
      <c r="B57" s="301"/>
      <c r="C57" s="301"/>
      <c r="D57" s="301"/>
      <c r="E57" s="301"/>
    </row>
    <row r="58" spans="1:5" ht="102" x14ac:dyDescent="0.2">
      <c r="A58" s="68">
        <v>1</v>
      </c>
      <c r="B58" s="63" t="s">
        <v>308</v>
      </c>
      <c r="C58" s="261">
        <v>885.83</v>
      </c>
      <c r="D58" s="261"/>
      <c r="E58" s="261">
        <f>E56+C58</f>
        <v>885.83</v>
      </c>
    </row>
    <row r="59" spans="1:5" ht="102" x14ac:dyDescent="0.2">
      <c r="A59" s="68">
        <v>1</v>
      </c>
      <c r="B59" s="63" t="s">
        <v>309</v>
      </c>
      <c r="C59" s="302"/>
      <c r="D59" s="302"/>
      <c r="E59" s="302"/>
    </row>
    <row r="60" spans="1:5" x14ac:dyDescent="0.2">
      <c r="A60" s="68">
        <v>1</v>
      </c>
      <c r="B60" s="63" t="s">
        <v>310</v>
      </c>
      <c r="C60" s="262"/>
      <c r="D60" s="262"/>
      <c r="E60" s="262"/>
    </row>
    <row r="68" spans="3:3" x14ac:dyDescent="0.2">
      <c r="C68" s="238"/>
    </row>
  </sheetData>
  <mergeCells count="11">
    <mergeCell ref="A57:E57"/>
    <mergeCell ref="C58:C60"/>
    <mergeCell ref="D58:D60"/>
    <mergeCell ref="E58:E60"/>
    <mergeCell ref="A2:E2"/>
    <mergeCell ref="C6:C7"/>
    <mergeCell ref="D6:D7"/>
    <mergeCell ref="E6:E7"/>
    <mergeCell ref="C8:C9"/>
    <mergeCell ref="D8:D9"/>
    <mergeCell ref="E8:E9"/>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 GENERAL</vt:lpstr>
      <vt:lpstr>Hoja1</vt:lpstr>
    </vt:vector>
  </TitlesOfParts>
  <Company>Alcaldia Municipal de San Dionisio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Alcaldia Municipal de San Dionisio</dc:creator>
  <cp:lastModifiedBy>San Dionisio</cp:lastModifiedBy>
  <cp:lastPrinted>2018-04-21T21:18:27Z</cp:lastPrinted>
  <dcterms:created xsi:type="dcterms:W3CDTF">2008-01-01T22:16:25Z</dcterms:created>
  <dcterms:modified xsi:type="dcterms:W3CDTF">2018-05-09T14:20:30Z</dcterms:modified>
</cp:coreProperties>
</file>