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os contabilidad1\DEPRECIACION\"/>
    </mc:Choice>
  </mc:AlternateContent>
  <xr:revisionPtr revIDLastSave="0" documentId="8_{5288033E-11A6-48F3-B968-605DEC6890E2}" xr6:coauthVersionLast="46" xr6:coauthVersionMax="46" xr10:uidLastSave="{00000000-0000-0000-0000-000000000000}"/>
  <bookViews>
    <workbookView xWindow="-120" yWindow="-120" windowWidth="24240" windowHeight="13155" activeTab="1" xr2:uid="{00000000-000D-0000-FFFF-FFFF00000000}"/>
  </bookViews>
  <sheets>
    <sheet name="Hoja1" sheetId="1" r:id="rId1"/>
    <sheet name="DEPRECIACION 2019" sheetId="2" r:id="rId2"/>
  </sheets>
  <externalReferences>
    <externalReference r:id="rId3"/>
  </externalReferences>
  <definedNames>
    <definedName name="_xlnm.Print_Area" localSheetId="1">'DEPRECIACION 2019'!$B$87:$Y$120</definedName>
    <definedName name="_xlnm.Print_Area" localSheetId="0">Hoja1!$B$87:$Z$211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0" i="2" l="1"/>
  <c r="S120" i="2"/>
  <c r="Q120" i="2"/>
  <c r="P120" i="2"/>
  <c r="O120" i="2"/>
  <c r="N120" i="2"/>
  <c r="E120" i="2"/>
  <c r="W206" i="2"/>
  <c r="L201" i="2"/>
  <c r="E202" i="2"/>
  <c r="F201" i="2"/>
  <c r="G201" i="2" s="1"/>
  <c r="W201" i="2" s="1"/>
  <c r="X201" i="2" s="1"/>
  <c r="Y201" i="2" s="1"/>
  <c r="L200" i="2"/>
  <c r="F200" i="2"/>
  <c r="G200" i="2" s="1"/>
  <c r="W200" i="2" s="1"/>
  <c r="X200" i="2" s="1"/>
  <c r="Y200" i="2" s="1"/>
  <c r="L199" i="2"/>
  <c r="F199" i="2"/>
  <c r="G199" i="2" s="1"/>
  <c r="W199" i="2" s="1"/>
  <c r="X199" i="2" s="1"/>
  <c r="Y199" i="2" s="1"/>
  <c r="L198" i="2"/>
  <c r="F198" i="2"/>
  <c r="G198" i="2" s="1"/>
  <c r="W198" i="2" s="1"/>
  <c r="X198" i="2" s="1"/>
  <c r="Y198" i="2" s="1"/>
  <c r="L197" i="2"/>
  <c r="F197" i="2"/>
  <c r="G197" i="2" s="1"/>
  <c r="W197" i="2" s="1"/>
  <c r="X197" i="2" s="1"/>
  <c r="Y197" i="2" s="1"/>
  <c r="L196" i="2"/>
  <c r="F196" i="2"/>
  <c r="G196" i="2" s="1"/>
  <c r="W196" i="2" s="1"/>
  <c r="X196" i="2" s="1"/>
  <c r="Y196" i="2" s="1"/>
  <c r="L169" i="2"/>
  <c r="F119" i="2"/>
  <c r="G119" i="2" s="1"/>
  <c r="W119" i="2" s="1"/>
  <c r="X119" i="2" s="1"/>
  <c r="Y119" i="2" s="1"/>
  <c r="L119" i="2"/>
  <c r="P98" i="2" l="1"/>
  <c r="Y25" i="1"/>
  <c r="M108" i="1"/>
  <c r="Y108" i="1" s="1"/>
  <c r="Y109" i="1"/>
  <c r="Y110" i="1"/>
  <c r="Y111" i="1"/>
  <c r="Y112" i="1"/>
  <c r="Y113" i="1"/>
  <c r="Y114" i="1"/>
  <c r="Y115" i="1"/>
  <c r="Y116" i="1"/>
  <c r="Y117" i="1"/>
  <c r="Y118" i="1"/>
  <c r="Y119" i="1"/>
  <c r="Y99" i="1"/>
  <c r="V132" i="2" l="1"/>
  <c r="V133" i="2"/>
  <c r="V134" i="2"/>
  <c r="V135" i="2"/>
  <c r="V136" i="2"/>
  <c r="V137" i="2"/>
  <c r="V138" i="2"/>
  <c r="V139" i="2"/>
  <c r="V140" i="2"/>
  <c r="V131" i="2"/>
  <c r="M146" i="2"/>
  <c r="M153" i="2"/>
  <c r="M156" i="2"/>
  <c r="M157" i="2"/>
  <c r="X157" i="2" s="1"/>
  <c r="Y157" i="2" s="1"/>
  <c r="M158" i="2"/>
  <c r="M159" i="2"/>
  <c r="X159" i="2" s="1"/>
  <c r="Y159" i="2" s="1"/>
  <c r="M160" i="2"/>
  <c r="M161" i="2"/>
  <c r="M162" i="2"/>
  <c r="M163" i="2"/>
  <c r="X163" i="2" s="1"/>
  <c r="Y163" i="2" s="1"/>
  <c r="M164" i="2"/>
  <c r="M165" i="2"/>
  <c r="X165" i="2" s="1"/>
  <c r="M166" i="2"/>
  <c r="M167" i="2"/>
  <c r="M168" i="2"/>
  <c r="X168" i="2" s="1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08" i="2"/>
  <c r="M109" i="2"/>
  <c r="M110" i="2"/>
  <c r="M111" i="2"/>
  <c r="M112" i="2"/>
  <c r="M113" i="2"/>
  <c r="M114" i="2"/>
  <c r="M115" i="2"/>
  <c r="M116" i="2"/>
  <c r="M117" i="2"/>
  <c r="M118" i="2"/>
  <c r="M98" i="2"/>
  <c r="F6" i="2"/>
  <c r="G6" i="2" s="1"/>
  <c r="O6" i="2" s="1"/>
  <c r="N6" i="2"/>
  <c r="F7" i="2"/>
  <c r="G7" i="2" s="1"/>
  <c r="P7" i="2" s="1"/>
  <c r="N7" i="2"/>
  <c r="F8" i="2"/>
  <c r="G8" i="2" s="1"/>
  <c r="S8" i="2" s="1"/>
  <c r="F9" i="2"/>
  <c r="G9" i="2" s="1"/>
  <c r="F10" i="2"/>
  <c r="G10" i="2" s="1"/>
  <c r="Q10" i="2" s="1"/>
  <c r="F11" i="2"/>
  <c r="G11" i="2" s="1"/>
  <c r="T11" i="2" s="1"/>
  <c r="X11" i="2" s="1"/>
  <c r="Y11" i="2" s="1"/>
  <c r="E12" i="2"/>
  <c r="U12" i="2"/>
  <c r="F14" i="2"/>
  <c r="G14" i="2" s="1"/>
  <c r="L14" i="2"/>
  <c r="X14" i="2"/>
  <c r="Y14" i="2" s="1"/>
  <c r="F15" i="2"/>
  <c r="G15" i="2" s="1"/>
  <c r="P15" i="2" s="1"/>
  <c r="L15" i="2"/>
  <c r="N15" i="2"/>
  <c r="F16" i="2"/>
  <c r="G16" i="2" s="1"/>
  <c r="P16" i="2" s="1"/>
  <c r="L16" i="2"/>
  <c r="N16" i="2"/>
  <c r="F17" i="2"/>
  <c r="G17" i="2" s="1"/>
  <c r="N17" i="2" s="1"/>
  <c r="L17" i="2"/>
  <c r="F18" i="2"/>
  <c r="G18" i="2" s="1"/>
  <c r="R18" i="2" s="1"/>
  <c r="F19" i="2"/>
  <c r="G19" i="2" s="1"/>
  <c r="N19" i="2"/>
  <c r="F20" i="2"/>
  <c r="G20" i="2" s="1"/>
  <c r="F21" i="2"/>
  <c r="G21" i="2" s="1"/>
  <c r="Q21" i="2" s="1"/>
  <c r="F22" i="2"/>
  <c r="G22" i="2" s="1"/>
  <c r="F23" i="2"/>
  <c r="G23" i="2" s="1"/>
  <c r="F24" i="2"/>
  <c r="G24" i="2" s="1"/>
  <c r="F25" i="2"/>
  <c r="G25" i="2" s="1"/>
  <c r="L25" i="2"/>
  <c r="F26" i="2"/>
  <c r="G26" i="2" s="1"/>
  <c r="L26" i="2"/>
  <c r="F27" i="2"/>
  <c r="G27" i="2" s="1"/>
  <c r="T27" i="2" s="1"/>
  <c r="L27" i="2"/>
  <c r="F28" i="2"/>
  <c r="G28" i="2" s="1"/>
  <c r="U28" i="2" s="1"/>
  <c r="L28" i="2"/>
  <c r="F29" i="2"/>
  <c r="G29" i="2" s="1"/>
  <c r="L29" i="2"/>
  <c r="F30" i="2"/>
  <c r="G30" i="2" s="1"/>
  <c r="U30" i="2" s="1"/>
  <c r="X30" i="2" s="1"/>
  <c r="Y30" i="2" s="1"/>
  <c r="L30" i="2"/>
  <c r="F31" i="2"/>
  <c r="G31" i="2" s="1"/>
  <c r="U31" i="2" s="1"/>
  <c r="X31" i="2" s="1"/>
  <c r="Y31" i="2" s="1"/>
  <c r="L31" i="2"/>
  <c r="F32" i="2"/>
  <c r="G32" i="2" s="1"/>
  <c r="U32" i="2" s="1"/>
  <c r="X32" i="2" s="1"/>
  <c r="Y32" i="2" s="1"/>
  <c r="L32" i="2"/>
  <c r="F33" i="2"/>
  <c r="G33" i="2" s="1"/>
  <c r="U33" i="2" s="1"/>
  <c r="X33" i="2" s="1"/>
  <c r="Y33" i="2" s="1"/>
  <c r="L33" i="2"/>
  <c r="F34" i="2"/>
  <c r="G34" i="2" s="1"/>
  <c r="L34" i="2"/>
  <c r="X34" i="2"/>
  <c r="Y34" i="2" s="1"/>
  <c r="F35" i="2"/>
  <c r="G35" i="2" s="1"/>
  <c r="L35" i="2"/>
  <c r="X35" i="2"/>
  <c r="Y35" i="2" s="1"/>
  <c r="F36" i="2"/>
  <c r="G36" i="2" s="1"/>
  <c r="L36" i="2"/>
  <c r="E40" i="2"/>
  <c r="F42" i="2"/>
  <c r="G42" i="2" s="1"/>
  <c r="L42" i="2"/>
  <c r="N42" i="2"/>
  <c r="O42" i="2"/>
  <c r="F43" i="2"/>
  <c r="G43" i="2" s="1"/>
  <c r="Q43" i="2" s="1"/>
  <c r="L43" i="2"/>
  <c r="N43" i="2"/>
  <c r="O43" i="2"/>
  <c r="F44" i="2"/>
  <c r="G44" i="2" s="1"/>
  <c r="L44" i="2"/>
  <c r="N44" i="2"/>
  <c r="O44" i="2"/>
  <c r="F45" i="2"/>
  <c r="G45" i="2" s="1"/>
  <c r="L45" i="2"/>
  <c r="N45" i="2"/>
  <c r="O45" i="2"/>
  <c r="S45" i="2"/>
  <c r="F46" i="2"/>
  <c r="G46" i="2" s="1"/>
  <c r="L46" i="2"/>
  <c r="N46" i="2"/>
  <c r="F47" i="2"/>
  <c r="G47" i="2" s="1"/>
  <c r="Q47" i="2" s="1"/>
  <c r="L47" i="2"/>
  <c r="N47" i="2"/>
  <c r="F48" i="2"/>
  <c r="G48" i="2" s="1"/>
  <c r="P48" i="2" s="1"/>
  <c r="L48" i="2"/>
  <c r="N48" i="2"/>
  <c r="F49" i="2"/>
  <c r="G49" i="2" s="1"/>
  <c r="L49" i="2"/>
  <c r="N49" i="2"/>
  <c r="O49" i="2"/>
  <c r="F50" i="2"/>
  <c r="G50" i="2" s="1"/>
  <c r="R50" i="2" s="1"/>
  <c r="L50" i="2"/>
  <c r="N50" i="2"/>
  <c r="O50" i="2"/>
  <c r="F51" i="2"/>
  <c r="G51" i="2" s="1"/>
  <c r="T51" i="2" s="1"/>
  <c r="F52" i="2"/>
  <c r="G52" i="2" s="1"/>
  <c r="S52" i="2" s="1"/>
  <c r="L52" i="2"/>
  <c r="F53" i="2"/>
  <c r="G53" i="2" s="1"/>
  <c r="R53" i="2" s="1"/>
  <c r="L53" i="2"/>
  <c r="F54" i="2"/>
  <c r="G54" i="2" s="1"/>
  <c r="R54" i="2" s="1"/>
  <c r="L54" i="2"/>
  <c r="F55" i="2"/>
  <c r="G55" i="2" s="1"/>
  <c r="T55" i="2" s="1"/>
  <c r="L55" i="2"/>
  <c r="F56" i="2"/>
  <c r="G56" i="2" s="1"/>
  <c r="S56" i="2" s="1"/>
  <c r="L56" i="2"/>
  <c r="F57" i="2"/>
  <c r="G57" i="2" s="1"/>
  <c r="R57" i="2" s="1"/>
  <c r="L57" i="2"/>
  <c r="F58" i="2"/>
  <c r="G58" i="2" s="1"/>
  <c r="L58" i="2"/>
  <c r="F59" i="2"/>
  <c r="G59" i="2" s="1"/>
  <c r="L59" i="2"/>
  <c r="F60" i="2"/>
  <c r="G60" i="2" s="1"/>
  <c r="L60" i="2"/>
  <c r="F61" i="2"/>
  <c r="G61" i="2" s="1"/>
  <c r="S61" i="2" s="1"/>
  <c r="L61" i="2"/>
  <c r="F62" i="2"/>
  <c r="G62" i="2" s="1"/>
  <c r="S62" i="2" s="1"/>
  <c r="L62" i="2"/>
  <c r="F63" i="2"/>
  <c r="G63" i="2" s="1"/>
  <c r="S63" i="2" s="1"/>
  <c r="L63" i="2"/>
  <c r="F64" i="2"/>
  <c r="G64" i="2" s="1"/>
  <c r="L64" i="2"/>
  <c r="F65" i="2"/>
  <c r="G65" i="2" s="1"/>
  <c r="T65" i="2" s="1"/>
  <c r="X65" i="2" s="1"/>
  <c r="Y65" i="2" s="1"/>
  <c r="L65" i="2"/>
  <c r="F66" i="2"/>
  <c r="G66" i="2" s="1"/>
  <c r="T66" i="2" s="1"/>
  <c r="X66" i="2" s="1"/>
  <c r="Y66" i="2" s="1"/>
  <c r="L66" i="2"/>
  <c r="F67" i="2"/>
  <c r="G67" i="2" s="1"/>
  <c r="T67" i="2" s="1"/>
  <c r="X67" i="2" s="1"/>
  <c r="Y67" i="2" s="1"/>
  <c r="L67" i="2"/>
  <c r="F68" i="2"/>
  <c r="G68" i="2" s="1"/>
  <c r="T68" i="2" s="1"/>
  <c r="X68" i="2" s="1"/>
  <c r="Y68" i="2" s="1"/>
  <c r="L68" i="2"/>
  <c r="F69" i="2"/>
  <c r="G69" i="2" s="1"/>
  <c r="T69" i="2" s="1"/>
  <c r="X69" i="2" s="1"/>
  <c r="Y69" i="2" s="1"/>
  <c r="L69" i="2"/>
  <c r="F70" i="2"/>
  <c r="G70" i="2" s="1"/>
  <c r="T70" i="2" s="1"/>
  <c r="X70" i="2" s="1"/>
  <c r="Y70" i="2" s="1"/>
  <c r="L70" i="2"/>
  <c r="F71" i="2"/>
  <c r="G71" i="2" s="1"/>
  <c r="T71" i="2" s="1"/>
  <c r="X71" i="2" s="1"/>
  <c r="Y71" i="2" s="1"/>
  <c r="L71" i="2"/>
  <c r="F72" i="2"/>
  <c r="G72" i="2" s="1"/>
  <c r="T72" i="2" s="1"/>
  <c r="X72" i="2" s="1"/>
  <c r="Y72" i="2" s="1"/>
  <c r="L72" i="2"/>
  <c r="F73" i="2"/>
  <c r="G73" i="2" s="1"/>
  <c r="T73" i="2" s="1"/>
  <c r="X73" i="2" s="1"/>
  <c r="Y73" i="2" s="1"/>
  <c r="F74" i="2"/>
  <c r="G74" i="2" s="1"/>
  <c r="T74" i="2" s="1"/>
  <c r="X74" i="2" s="1"/>
  <c r="Y74" i="2" s="1"/>
  <c r="F75" i="2"/>
  <c r="G75" i="2" s="1"/>
  <c r="T75" i="2" s="1"/>
  <c r="X75" i="2" s="1"/>
  <c r="Y75" i="2" s="1"/>
  <c r="E76" i="2"/>
  <c r="L195" i="2"/>
  <c r="F195" i="2"/>
  <c r="G195" i="2" s="1"/>
  <c r="W195" i="2" s="1"/>
  <c r="L194" i="2"/>
  <c r="F194" i="2"/>
  <c r="G194" i="2" s="1"/>
  <c r="W194" i="2" s="1"/>
  <c r="L193" i="2"/>
  <c r="F193" i="2"/>
  <c r="G193" i="2" s="1"/>
  <c r="W193" i="2" s="1"/>
  <c r="L192" i="2"/>
  <c r="F192" i="2"/>
  <c r="G192" i="2" s="1"/>
  <c r="W192" i="2" s="1"/>
  <c r="L191" i="2"/>
  <c r="F191" i="2"/>
  <c r="G191" i="2" s="1"/>
  <c r="W191" i="2" s="1"/>
  <c r="L190" i="2"/>
  <c r="F190" i="2"/>
  <c r="G190" i="2" s="1"/>
  <c r="W190" i="2" s="1"/>
  <c r="L189" i="2"/>
  <c r="F189" i="2"/>
  <c r="G189" i="2" s="1"/>
  <c r="W189" i="2" s="1"/>
  <c r="L188" i="2"/>
  <c r="F188" i="2"/>
  <c r="G188" i="2" s="1"/>
  <c r="W188" i="2" s="1"/>
  <c r="L187" i="2"/>
  <c r="F187" i="2"/>
  <c r="G187" i="2" s="1"/>
  <c r="W187" i="2" s="1"/>
  <c r="L186" i="2"/>
  <c r="F186" i="2"/>
  <c r="G186" i="2" s="1"/>
  <c r="W186" i="2" s="1"/>
  <c r="L185" i="2"/>
  <c r="F185" i="2"/>
  <c r="G185" i="2" s="1"/>
  <c r="W185" i="2" s="1"/>
  <c r="L184" i="2"/>
  <c r="F184" i="2"/>
  <c r="G184" i="2" s="1"/>
  <c r="W184" i="2" s="1"/>
  <c r="L183" i="2"/>
  <c r="F183" i="2"/>
  <c r="G183" i="2" s="1"/>
  <c r="W183" i="2" s="1"/>
  <c r="L182" i="2"/>
  <c r="F182" i="2"/>
  <c r="G182" i="2" s="1"/>
  <c r="W182" i="2" s="1"/>
  <c r="L181" i="2"/>
  <c r="F181" i="2"/>
  <c r="G181" i="2" s="1"/>
  <c r="W181" i="2" s="1"/>
  <c r="L180" i="2"/>
  <c r="F180" i="2"/>
  <c r="G180" i="2" s="1"/>
  <c r="W180" i="2" s="1"/>
  <c r="L179" i="2"/>
  <c r="F179" i="2"/>
  <c r="G179" i="2" s="1"/>
  <c r="L178" i="2"/>
  <c r="F178" i="2"/>
  <c r="G178" i="2" s="1"/>
  <c r="W178" i="2" s="1"/>
  <c r="L177" i="2"/>
  <c r="F177" i="2"/>
  <c r="G177" i="2" s="1"/>
  <c r="L176" i="2"/>
  <c r="F176" i="2"/>
  <c r="G176" i="2" s="1"/>
  <c r="W176" i="2" s="1"/>
  <c r="L175" i="2"/>
  <c r="F175" i="2"/>
  <c r="G175" i="2" s="1"/>
  <c r="W175" i="2" s="1"/>
  <c r="L174" i="2"/>
  <c r="F174" i="2"/>
  <c r="G174" i="2" s="1"/>
  <c r="L173" i="2"/>
  <c r="F173" i="2"/>
  <c r="G173" i="2" s="1"/>
  <c r="L172" i="2"/>
  <c r="F172" i="2"/>
  <c r="G172" i="2" s="1"/>
  <c r="W172" i="2" s="1"/>
  <c r="L171" i="2"/>
  <c r="F171" i="2"/>
  <c r="G171" i="2" s="1"/>
  <c r="W171" i="2" s="1"/>
  <c r="L170" i="2"/>
  <c r="F170" i="2"/>
  <c r="G170" i="2" s="1"/>
  <c r="W170" i="2" s="1"/>
  <c r="F169" i="2"/>
  <c r="G169" i="2" s="1"/>
  <c r="W169" i="2" s="1"/>
  <c r="Y168" i="2"/>
  <c r="L168" i="2"/>
  <c r="F168" i="2"/>
  <c r="G168" i="2" s="1"/>
  <c r="L167" i="2"/>
  <c r="F167" i="2"/>
  <c r="G167" i="2" s="1"/>
  <c r="P166" i="2"/>
  <c r="O166" i="2"/>
  <c r="O202" i="2" s="1"/>
  <c r="N166" i="2"/>
  <c r="L165" i="2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L158" i="2"/>
  <c r="F158" i="2"/>
  <c r="G158" i="2" s="1"/>
  <c r="L157" i="2"/>
  <c r="F157" i="2"/>
  <c r="G157" i="2" s="1"/>
  <c r="L156" i="2"/>
  <c r="F156" i="2"/>
  <c r="G156" i="2" s="1"/>
  <c r="L155" i="2"/>
  <c r="F155" i="2"/>
  <c r="G155" i="2" s="1"/>
  <c r="F154" i="2"/>
  <c r="G154" i="2" s="1"/>
  <c r="Q154" i="2" s="1"/>
  <c r="L153" i="2"/>
  <c r="F153" i="2"/>
  <c r="G153" i="2" s="1"/>
  <c r="L152" i="2"/>
  <c r="F152" i="2"/>
  <c r="G152" i="2" s="1"/>
  <c r="Q152" i="2" s="1"/>
  <c r="L151" i="2"/>
  <c r="F151" i="2"/>
  <c r="G151" i="2" s="1"/>
  <c r="Q151" i="2" s="1"/>
  <c r="L150" i="2"/>
  <c r="F150" i="2"/>
  <c r="G150" i="2" s="1"/>
  <c r="Q150" i="2" s="1"/>
  <c r="L149" i="2"/>
  <c r="F149" i="2"/>
  <c r="G149" i="2" s="1"/>
  <c r="Q149" i="2" s="1"/>
  <c r="L148" i="2"/>
  <c r="F148" i="2"/>
  <c r="G148" i="2" s="1"/>
  <c r="Q148" i="2" s="1"/>
  <c r="L147" i="2"/>
  <c r="F147" i="2"/>
  <c r="G147" i="2" s="1"/>
  <c r="Q147" i="2" s="1"/>
  <c r="L146" i="2"/>
  <c r="F146" i="2"/>
  <c r="G146" i="2" s="1"/>
  <c r="P146" i="2" s="1"/>
  <c r="L145" i="2"/>
  <c r="F145" i="2"/>
  <c r="G145" i="2" s="1"/>
  <c r="P145" i="2" s="1"/>
  <c r="L144" i="2"/>
  <c r="F144" i="2"/>
  <c r="G144" i="2" s="1"/>
  <c r="P144" i="2" s="1"/>
  <c r="L143" i="2"/>
  <c r="F143" i="2"/>
  <c r="G143" i="2" s="1"/>
  <c r="P143" i="2" s="1"/>
  <c r="L142" i="2"/>
  <c r="F142" i="2"/>
  <c r="G142" i="2" s="1"/>
  <c r="L141" i="2"/>
  <c r="F141" i="2"/>
  <c r="G141" i="2" s="1"/>
  <c r="L140" i="2"/>
  <c r="F140" i="2"/>
  <c r="G140" i="2" s="1"/>
  <c r="N140" i="2" s="1"/>
  <c r="L139" i="2"/>
  <c r="F139" i="2"/>
  <c r="G139" i="2" s="1"/>
  <c r="N139" i="2" s="1"/>
  <c r="L138" i="2"/>
  <c r="F138" i="2"/>
  <c r="G138" i="2" s="1"/>
  <c r="N138" i="2" s="1"/>
  <c r="L137" i="2"/>
  <c r="F137" i="2"/>
  <c r="G137" i="2" s="1"/>
  <c r="N137" i="2" s="1"/>
  <c r="L136" i="2"/>
  <c r="F136" i="2"/>
  <c r="G136" i="2" s="1"/>
  <c r="N136" i="2" s="1"/>
  <c r="L135" i="2"/>
  <c r="F135" i="2"/>
  <c r="G135" i="2" s="1"/>
  <c r="N135" i="2" s="1"/>
  <c r="L134" i="2"/>
  <c r="F134" i="2"/>
  <c r="G134" i="2" s="1"/>
  <c r="N134" i="2" s="1"/>
  <c r="L133" i="2"/>
  <c r="F133" i="2"/>
  <c r="G133" i="2" s="1"/>
  <c r="N133" i="2" s="1"/>
  <c r="L132" i="2"/>
  <c r="F132" i="2"/>
  <c r="G132" i="2" s="1"/>
  <c r="N132" i="2" s="1"/>
  <c r="L131" i="2"/>
  <c r="F131" i="2"/>
  <c r="G131" i="2" s="1"/>
  <c r="N131" i="2" s="1"/>
  <c r="L130" i="2"/>
  <c r="F130" i="2"/>
  <c r="G130" i="2" s="1"/>
  <c r="L129" i="2"/>
  <c r="F129" i="2"/>
  <c r="G129" i="2" s="1"/>
  <c r="L128" i="2"/>
  <c r="F128" i="2"/>
  <c r="G128" i="2" s="1"/>
  <c r="L127" i="2"/>
  <c r="F127" i="2"/>
  <c r="G127" i="2" s="1"/>
  <c r="L126" i="2"/>
  <c r="F126" i="2"/>
  <c r="G126" i="2" s="1"/>
  <c r="L125" i="2"/>
  <c r="F125" i="2"/>
  <c r="G125" i="2" s="1"/>
  <c r="L124" i="2"/>
  <c r="F124" i="2"/>
  <c r="G124" i="2" s="1"/>
  <c r="L123" i="2"/>
  <c r="F123" i="2"/>
  <c r="G123" i="2" s="1"/>
  <c r="L122" i="2"/>
  <c r="F122" i="2"/>
  <c r="G122" i="2" s="1"/>
  <c r="L118" i="2"/>
  <c r="F118" i="2"/>
  <c r="G118" i="2" s="1"/>
  <c r="W118" i="2" s="1"/>
  <c r="L117" i="2"/>
  <c r="F117" i="2"/>
  <c r="G117" i="2" s="1"/>
  <c r="W117" i="2" s="1"/>
  <c r="L116" i="2"/>
  <c r="F116" i="2"/>
  <c r="G116" i="2" s="1"/>
  <c r="W116" i="2" s="1"/>
  <c r="L115" i="2"/>
  <c r="F115" i="2"/>
  <c r="G115" i="2" s="1"/>
  <c r="W115" i="2" s="1"/>
  <c r="L114" i="2"/>
  <c r="F114" i="2"/>
  <c r="G114" i="2" s="1"/>
  <c r="W114" i="2" s="1"/>
  <c r="L113" i="2"/>
  <c r="F113" i="2"/>
  <c r="G113" i="2" s="1"/>
  <c r="W113" i="2" s="1"/>
  <c r="L112" i="2"/>
  <c r="F112" i="2"/>
  <c r="G112" i="2" s="1"/>
  <c r="W112" i="2" s="1"/>
  <c r="L111" i="2"/>
  <c r="F111" i="2"/>
  <c r="G111" i="2" s="1"/>
  <c r="W111" i="2" s="1"/>
  <c r="L110" i="2"/>
  <c r="F110" i="2"/>
  <c r="G110" i="2" s="1"/>
  <c r="W110" i="2" s="1"/>
  <c r="L109" i="2"/>
  <c r="F109" i="2"/>
  <c r="G109" i="2" s="1"/>
  <c r="W109" i="2" s="1"/>
  <c r="L108" i="2"/>
  <c r="F108" i="2"/>
  <c r="G108" i="2" s="1"/>
  <c r="W108" i="2" s="1"/>
  <c r="L107" i="2"/>
  <c r="F107" i="2"/>
  <c r="G107" i="2" s="1"/>
  <c r="F106" i="2"/>
  <c r="G106" i="2" s="1"/>
  <c r="W106" i="2" s="1"/>
  <c r="F105" i="2"/>
  <c r="G105" i="2" s="1"/>
  <c r="W105" i="2" s="1"/>
  <c r="L104" i="2"/>
  <c r="F104" i="2"/>
  <c r="G104" i="2" s="1"/>
  <c r="W104" i="2" s="1"/>
  <c r="L103" i="2"/>
  <c r="F103" i="2"/>
  <c r="G103" i="2" s="1"/>
  <c r="L102" i="2"/>
  <c r="F102" i="2"/>
  <c r="G102" i="2" s="1"/>
  <c r="W102" i="2" s="1"/>
  <c r="L101" i="2"/>
  <c r="F101" i="2"/>
  <c r="G101" i="2" s="1"/>
  <c r="W101" i="2" s="1"/>
  <c r="L100" i="2"/>
  <c r="F100" i="2"/>
  <c r="G100" i="2" s="1"/>
  <c r="L99" i="2"/>
  <c r="F99" i="2"/>
  <c r="G99" i="2" s="1"/>
  <c r="L98" i="2"/>
  <c r="F98" i="2"/>
  <c r="G98" i="2" s="1"/>
  <c r="E96" i="2"/>
  <c r="L95" i="2"/>
  <c r="F95" i="2"/>
  <c r="G95" i="2" s="1"/>
  <c r="W95" i="2" s="1"/>
  <c r="L94" i="2"/>
  <c r="F94" i="2"/>
  <c r="G94" i="2" s="1"/>
  <c r="W94" i="2" s="1"/>
  <c r="L93" i="2"/>
  <c r="F93" i="2"/>
  <c r="G93" i="2" s="1"/>
  <c r="Q93" i="2" s="1"/>
  <c r="L92" i="2"/>
  <c r="F92" i="2"/>
  <c r="G92" i="2" s="1"/>
  <c r="W92" i="2" s="1"/>
  <c r="L91" i="2"/>
  <c r="F91" i="2"/>
  <c r="G91" i="2" s="1"/>
  <c r="V91" i="2" s="1"/>
  <c r="L90" i="2"/>
  <c r="F90" i="2"/>
  <c r="G90" i="2" s="1"/>
  <c r="V90" i="2" s="1"/>
  <c r="E77" i="2" l="1"/>
  <c r="E203" i="2"/>
  <c r="X170" i="2"/>
  <c r="Y170" i="2" s="1"/>
  <c r="X166" i="2"/>
  <c r="Y166" i="2" s="1"/>
  <c r="X146" i="2"/>
  <c r="Y146" i="2" s="1"/>
  <c r="X118" i="2"/>
  <c r="Y118" i="2" s="1"/>
  <c r="X162" i="2"/>
  <c r="Y162" i="2" s="1"/>
  <c r="X158" i="2"/>
  <c r="Y158" i="2" s="1"/>
  <c r="W107" i="2"/>
  <c r="X107" i="2" s="1"/>
  <c r="Y107" i="2" s="1"/>
  <c r="N202" i="2"/>
  <c r="N206" i="2" s="1"/>
  <c r="P27" i="2"/>
  <c r="X117" i="2"/>
  <c r="X169" i="2"/>
  <c r="X161" i="2"/>
  <c r="Y161" i="2" s="1"/>
  <c r="X108" i="2"/>
  <c r="X172" i="2"/>
  <c r="X164" i="2"/>
  <c r="Y164" i="2" s="1"/>
  <c r="X160" i="2"/>
  <c r="Y160" i="2" s="1"/>
  <c r="X156" i="2"/>
  <c r="Y156" i="2" s="1"/>
  <c r="Q202" i="2"/>
  <c r="X171" i="2"/>
  <c r="X153" i="2"/>
  <c r="Y153" i="2" s="1"/>
  <c r="T23" i="2"/>
  <c r="S23" i="2"/>
  <c r="R22" i="2"/>
  <c r="T22" i="2"/>
  <c r="Q22" i="2"/>
  <c r="O25" i="2"/>
  <c r="Q25" i="2"/>
  <c r="S25" i="2"/>
  <c r="U25" i="2"/>
  <c r="R58" i="2"/>
  <c r="Q58" i="2"/>
  <c r="R49" i="2"/>
  <c r="Q49" i="2"/>
  <c r="S49" i="2"/>
  <c r="S42" i="2"/>
  <c r="Q42" i="2"/>
  <c r="R42" i="2"/>
  <c r="W91" i="2"/>
  <c r="S173" i="2"/>
  <c r="S202" i="2" s="1"/>
  <c r="R173" i="2"/>
  <c r="V173" i="2"/>
  <c r="T173" i="2"/>
  <c r="U173" i="2"/>
  <c r="W173" i="2"/>
  <c r="U177" i="2"/>
  <c r="W177" i="2"/>
  <c r="U179" i="2"/>
  <c r="W179" i="2"/>
  <c r="Q28" i="2"/>
  <c r="V174" i="2"/>
  <c r="W174" i="2"/>
  <c r="T174" i="2"/>
  <c r="U174" i="2"/>
  <c r="X15" i="2"/>
  <c r="Y15" i="2" s="1"/>
  <c r="N12" i="2"/>
  <c r="P26" i="2"/>
  <c r="S26" i="2"/>
  <c r="T26" i="2"/>
  <c r="R26" i="2"/>
  <c r="O100" i="2"/>
  <c r="N100" i="2"/>
  <c r="Q100" i="2" s="1"/>
  <c r="Q98" i="2"/>
  <c r="V109" i="2"/>
  <c r="O99" i="2"/>
  <c r="Q99" i="2"/>
  <c r="P99" i="2"/>
  <c r="N99" i="2"/>
  <c r="R103" i="2"/>
  <c r="W103" i="2"/>
  <c r="S58" i="2"/>
  <c r="Q54" i="2"/>
  <c r="R25" i="2"/>
  <c r="T7" i="2"/>
  <c r="W90" i="2"/>
  <c r="T112" i="2"/>
  <c r="V114" i="2"/>
  <c r="O98" i="2"/>
  <c r="S98" i="2" s="1"/>
  <c r="N98" i="2"/>
  <c r="N76" i="2"/>
  <c r="U113" i="2"/>
  <c r="S54" i="2"/>
  <c r="S6" i="2"/>
  <c r="W93" i="2"/>
  <c r="O76" i="2"/>
  <c r="N92" i="2"/>
  <c r="T92" i="2"/>
  <c r="N40" i="2"/>
  <c r="V111" i="2"/>
  <c r="S111" i="2"/>
  <c r="T60" i="2"/>
  <c r="Q60" i="2"/>
  <c r="R60" i="2"/>
  <c r="Q59" i="2"/>
  <c r="R59" i="2"/>
  <c r="S59" i="2"/>
  <c r="S46" i="2"/>
  <c r="P46" i="2"/>
  <c r="Q46" i="2"/>
  <c r="T29" i="2"/>
  <c r="U29" i="2"/>
  <c r="S20" i="2"/>
  <c r="T20" i="2"/>
  <c r="Q20" i="2"/>
  <c r="S19" i="2"/>
  <c r="T19" i="2"/>
  <c r="S9" i="2"/>
  <c r="P9" i="2"/>
  <c r="T9" i="2"/>
  <c r="Q9" i="2"/>
  <c r="U93" i="2"/>
  <c r="T63" i="2"/>
  <c r="T61" i="2"/>
  <c r="R61" i="2"/>
  <c r="T56" i="2"/>
  <c r="Q56" i="2"/>
  <c r="R56" i="2"/>
  <c r="Q55" i="2"/>
  <c r="R55" i="2"/>
  <c r="S55" i="2"/>
  <c r="Q51" i="2"/>
  <c r="R51" i="2"/>
  <c r="S51" i="2"/>
  <c r="R46" i="2"/>
  <c r="Q45" i="2"/>
  <c r="R45" i="2"/>
  <c r="R28" i="2"/>
  <c r="S28" i="2"/>
  <c r="P28" i="2"/>
  <c r="T28" i="2"/>
  <c r="Q27" i="2"/>
  <c r="U27" i="2"/>
  <c r="R27" i="2"/>
  <c r="S27" i="2"/>
  <c r="R21" i="2"/>
  <c r="S21" i="2"/>
  <c r="P21" i="2"/>
  <c r="T21" i="2"/>
  <c r="X16" i="2"/>
  <c r="Y16" i="2" s="1"/>
  <c r="R10" i="2"/>
  <c r="S10" i="2"/>
  <c r="P10" i="2"/>
  <c r="T10" i="2"/>
  <c r="S93" i="2"/>
  <c r="T62" i="2"/>
  <c r="R62" i="2"/>
  <c r="S60" i="2"/>
  <c r="T59" i="2"/>
  <c r="S57" i="2"/>
  <c r="T57" i="2"/>
  <c r="Q57" i="2"/>
  <c r="T52" i="2"/>
  <c r="Q52" i="2"/>
  <c r="R52" i="2"/>
  <c r="Q44" i="2"/>
  <c r="R44" i="2"/>
  <c r="S44" i="2"/>
  <c r="S24" i="2"/>
  <c r="T24" i="2"/>
  <c r="P19" i="2"/>
  <c r="P8" i="2"/>
  <c r="T8" i="2"/>
  <c r="Q8" i="2"/>
  <c r="R8" i="2"/>
  <c r="P93" i="2"/>
  <c r="S64" i="2"/>
  <c r="T64" i="2"/>
  <c r="X63" i="2"/>
  <c r="Y63" i="2" s="1"/>
  <c r="S53" i="2"/>
  <c r="T53" i="2"/>
  <c r="Q53" i="2"/>
  <c r="S50" i="2"/>
  <c r="Q50" i="2"/>
  <c r="Q48" i="2"/>
  <c r="R48" i="2"/>
  <c r="S48" i="2"/>
  <c r="R47" i="2"/>
  <c r="S47" i="2"/>
  <c r="P47" i="2"/>
  <c r="R43" i="2"/>
  <c r="S43" i="2"/>
  <c r="R20" i="2"/>
  <c r="S18" i="2"/>
  <c r="T18" i="2"/>
  <c r="Q18" i="2"/>
  <c r="O17" i="2"/>
  <c r="P17" i="2"/>
  <c r="R9" i="2"/>
  <c r="Q7" i="2"/>
  <c r="R7" i="2"/>
  <c r="O7" i="2"/>
  <c r="S7" i="2"/>
  <c r="P6" i="2"/>
  <c r="T6" i="2"/>
  <c r="Q6" i="2"/>
  <c r="R6" i="2"/>
  <c r="T58" i="2"/>
  <c r="T54" i="2"/>
  <c r="U26" i="2"/>
  <c r="Q26" i="2"/>
  <c r="T25" i="2"/>
  <c r="P25" i="2"/>
  <c r="S22" i="2"/>
  <c r="S90" i="2"/>
  <c r="R90" i="2"/>
  <c r="U176" i="2"/>
  <c r="T176" i="2"/>
  <c r="U178" i="2"/>
  <c r="T178" i="2"/>
  <c r="V178" i="2"/>
  <c r="R94" i="2"/>
  <c r="N94" i="2"/>
  <c r="V94" i="2"/>
  <c r="P94" i="2"/>
  <c r="S94" i="2"/>
  <c r="O109" i="2"/>
  <c r="T114" i="2"/>
  <c r="Y165" i="2"/>
  <c r="S109" i="2"/>
  <c r="Q91" i="2"/>
  <c r="T91" i="2"/>
  <c r="P91" i="2"/>
  <c r="U91" i="2"/>
  <c r="O91" i="2"/>
  <c r="S91" i="2"/>
  <c r="N91" i="2"/>
  <c r="R91" i="2"/>
  <c r="S92" i="2"/>
  <c r="O92" i="2"/>
  <c r="R92" i="2"/>
  <c r="V92" i="2"/>
  <c r="Q92" i="2"/>
  <c r="U92" i="2"/>
  <c r="P92" i="2"/>
  <c r="T95" i="2"/>
  <c r="P95" i="2"/>
  <c r="O95" i="2"/>
  <c r="U95" i="2"/>
  <c r="T110" i="2"/>
  <c r="P110" i="2"/>
  <c r="S110" i="2"/>
  <c r="O110" i="2"/>
  <c r="V110" i="2"/>
  <c r="R110" i="2"/>
  <c r="U112" i="2"/>
  <c r="V115" i="2"/>
  <c r="U115" i="2"/>
  <c r="T115" i="2"/>
  <c r="V116" i="2"/>
  <c r="X116" i="2" s="1"/>
  <c r="N90" i="2"/>
  <c r="V93" i="2"/>
  <c r="R93" i="2"/>
  <c r="N93" i="2"/>
  <c r="O93" i="2"/>
  <c r="T93" i="2"/>
  <c r="Q95" i="2"/>
  <c r="V95" i="2"/>
  <c r="U90" i="2"/>
  <c r="Q90" i="2"/>
  <c r="O90" i="2"/>
  <c r="T90" i="2"/>
  <c r="R95" i="2"/>
  <c r="Q110" i="2"/>
  <c r="V112" i="2"/>
  <c r="P167" i="2"/>
  <c r="X167" i="2" s="1"/>
  <c r="V180" i="2"/>
  <c r="U180" i="2"/>
  <c r="V181" i="2"/>
  <c r="U181" i="2"/>
  <c r="V182" i="2"/>
  <c r="U182" i="2"/>
  <c r="V183" i="2"/>
  <c r="U183" i="2"/>
  <c r="X183" i="2" s="1"/>
  <c r="V184" i="2"/>
  <c r="U184" i="2"/>
  <c r="V185" i="2"/>
  <c r="X185" i="2" s="1"/>
  <c r="V186" i="2"/>
  <c r="U186" i="2"/>
  <c r="V187" i="2"/>
  <c r="X187" i="2" s="1"/>
  <c r="V188" i="2"/>
  <c r="X188" i="2" s="1"/>
  <c r="V189" i="2"/>
  <c r="U189" i="2"/>
  <c r="V190" i="2"/>
  <c r="U190" i="2"/>
  <c r="V191" i="2"/>
  <c r="U191" i="2"/>
  <c r="V192" i="2"/>
  <c r="U192" i="2"/>
  <c r="V193" i="2"/>
  <c r="U193" i="2"/>
  <c r="V194" i="2"/>
  <c r="U194" i="2"/>
  <c r="V195" i="2"/>
  <c r="U195" i="2"/>
  <c r="P90" i="2"/>
  <c r="U94" i="2"/>
  <c r="Q94" i="2"/>
  <c r="O94" i="2"/>
  <c r="T94" i="2"/>
  <c r="N95" i="2"/>
  <c r="S95" i="2"/>
  <c r="U110" i="2"/>
  <c r="T113" i="2"/>
  <c r="V113" i="2"/>
  <c r="V175" i="2"/>
  <c r="T175" i="2"/>
  <c r="U175" i="2"/>
  <c r="P109" i="2"/>
  <c r="T109" i="2"/>
  <c r="T111" i="2"/>
  <c r="U114" i="2"/>
  <c r="V176" i="2"/>
  <c r="Q109" i="2"/>
  <c r="U109" i="2"/>
  <c r="U111" i="2"/>
  <c r="O206" i="2"/>
  <c r="Y171" i="2"/>
  <c r="V179" i="2"/>
  <c r="T179" i="2"/>
  <c r="R109" i="2"/>
  <c r="T177" i="2"/>
  <c r="V177" i="2"/>
  <c r="Z35" i="1"/>
  <c r="Z25" i="1"/>
  <c r="Z27" i="1"/>
  <c r="Z31" i="1"/>
  <c r="Y26" i="1"/>
  <c r="Z26" i="1" s="1"/>
  <c r="Y27" i="1"/>
  <c r="Y28" i="1"/>
  <c r="Z28" i="1" s="1"/>
  <c r="Y29" i="1"/>
  <c r="Z29" i="1" s="1"/>
  <c r="Y30" i="1"/>
  <c r="Z30" i="1" s="1"/>
  <c r="Y31" i="1"/>
  <c r="Y32" i="1"/>
  <c r="Z32" i="1" s="1"/>
  <c r="Y33" i="1"/>
  <c r="Z33" i="1" s="1"/>
  <c r="Y34" i="1"/>
  <c r="Z34" i="1" s="1"/>
  <c r="Y35" i="1"/>
  <c r="Y18" i="1"/>
  <c r="Z18" i="1" s="1"/>
  <c r="Y20" i="1"/>
  <c r="Z20" i="1" s="1"/>
  <c r="Y21" i="1"/>
  <c r="Z21" i="1" s="1"/>
  <c r="Y22" i="1"/>
  <c r="Z22" i="1" s="1"/>
  <c r="Y23" i="1"/>
  <c r="Z23" i="1" s="1"/>
  <c r="Y24" i="1"/>
  <c r="Y14" i="1"/>
  <c r="Y117" i="2" l="1"/>
  <c r="X181" i="2"/>
  <c r="O40" i="2"/>
  <c r="X23" i="2"/>
  <c r="Y23" i="2" s="1"/>
  <c r="X190" i="2"/>
  <c r="Y190" i="2" s="1"/>
  <c r="X42" i="2"/>
  <c r="X49" i="2"/>
  <c r="X194" i="2"/>
  <c r="Y194" i="2" s="1"/>
  <c r="X192" i="2"/>
  <c r="Y192" i="2" s="1"/>
  <c r="X113" i="2"/>
  <c r="Y113" i="2" s="1"/>
  <c r="X177" i="2"/>
  <c r="Y177" i="2" s="1"/>
  <c r="X195" i="2"/>
  <c r="Y195" i="2" s="1"/>
  <c r="X193" i="2"/>
  <c r="X191" i="2"/>
  <c r="Y191" i="2" s="1"/>
  <c r="X189" i="2"/>
  <c r="Y189" i="2" s="1"/>
  <c r="X186" i="2"/>
  <c r="Y186" i="2" s="1"/>
  <c r="X176" i="2"/>
  <c r="Y176" i="2" s="1"/>
  <c r="V202" i="2"/>
  <c r="V206" i="2" s="1"/>
  <c r="X175" i="2"/>
  <c r="Y175" i="2" s="1"/>
  <c r="X174" i="2"/>
  <c r="Y174" i="2" s="1"/>
  <c r="W202" i="2"/>
  <c r="X173" i="2"/>
  <c r="Y173" i="2" s="1"/>
  <c r="X178" i="2"/>
  <c r="Y178" i="2" s="1"/>
  <c r="X179" i="2"/>
  <c r="Y179" i="2" s="1"/>
  <c r="X184" i="2"/>
  <c r="Y184" i="2" s="1"/>
  <c r="X182" i="2"/>
  <c r="Y182" i="2" s="1"/>
  <c r="X180" i="2"/>
  <c r="Y180" i="2" s="1"/>
  <c r="X110" i="2"/>
  <c r="Y110" i="2" s="1"/>
  <c r="X114" i="2"/>
  <c r="Y114" i="2" s="1"/>
  <c r="X111" i="2"/>
  <c r="Y111" i="2" s="1"/>
  <c r="X112" i="2"/>
  <c r="Y112" i="2" s="1"/>
  <c r="X115" i="2"/>
  <c r="Y115" i="2" s="1"/>
  <c r="X109" i="2"/>
  <c r="Y109" i="2" s="1"/>
  <c r="N205" i="2"/>
  <c r="U202" i="2"/>
  <c r="X54" i="2"/>
  <c r="Y54" i="2" s="1"/>
  <c r="O205" i="2"/>
  <c r="U98" i="2"/>
  <c r="Y167" i="2"/>
  <c r="X62" i="2"/>
  <c r="Y62" i="2" s="1"/>
  <c r="X45" i="2"/>
  <c r="P12" i="2"/>
  <c r="X24" i="2"/>
  <c r="Y24" i="2" s="1"/>
  <c r="X58" i="2"/>
  <c r="Y58" i="2" s="1"/>
  <c r="X27" i="2"/>
  <c r="Y27" i="2" s="1"/>
  <c r="X64" i="2"/>
  <c r="Y64" i="2" s="1"/>
  <c r="X22" i="2"/>
  <c r="Y22" i="2" s="1"/>
  <c r="U40" i="2"/>
  <c r="P40" i="2"/>
  <c r="X43" i="2"/>
  <c r="S99" i="2"/>
  <c r="V99" i="2" s="1"/>
  <c r="X47" i="2"/>
  <c r="X19" i="2"/>
  <c r="Y19" i="2" s="1"/>
  <c r="T76" i="2"/>
  <c r="S12" i="2"/>
  <c r="X51" i="2"/>
  <c r="Y51" i="2" s="1"/>
  <c r="W98" i="2"/>
  <c r="X25" i="2"/>
  <c r="Y25" i="2" s="1"/>
  <c r="R40" i="2"/>
  <c r="Q76" i="2"/>
  <c r="X10" i="2"/>
  <c r="Y10" i="2" s="1"/>
  <c r="R98" i="2"/>
  <c r="T98" i="2"/>
  <c r="N96" i="2"/>
  <c r="N204" i="2" s="1"/>
  <c r="Q12" i="2"/>
  <c r="X7" i="2"/>
  <c r="Y7" i="2" s="1"/>
  <c r="T40" i="2"/>
  <c r="X48" i="2"/>
  <c r="X9" i="2"/>
  <c r="Y9" i="2" s="1"/>
  <c r="X29" i="2"/>
  <c r="Y29" i="2" s="1"/>
  <c r="X60" i="2"/>
  <c r="Y60" i="2" s="1"/>
  <c r="N77" i="2"/>
  <c r="Z24" i="1"/>
  <c r="M107" i="1"/>
  <c r="Y107" i="1" s="1"/>
  <c r="M106" i="2" s="1"/>
  <c r="X106" i="2" s="1"/>
  <c r="Y169" i="2"/>
  <c r="S76" i="2"/>
  <c r="X21" i="2"/>
  <c r="Y21" i="2" s="1"/>
  <c r="X28" i="2"/>
  <c r="Y28" i="2" s="1"/>
  <c r="X46" i="2"/>
  <c r="P76" i="2"/>
  <c r="X59" i="2"/>
  <c r="Y59" i="2" s="1"/>
  <c r="X6" i="2"/>
  <c r="R12" i="2"/>
  <c r="X18" i="2"/>
  <c r="Y18" i="2" s="1"/>
  <c r="Q40" i="2"/>
  <c r="R76" i="2"/>
  <c r="X53" i="2"/>
  <c r="Y53" i="2" s="1"/>
  <c r="X8" i="2"/>
  <c r="Y8" i="2" s="1"/>
  <c r="X52" i="2"/>
  <c r="Y52" i="2" s="1"/>
  <c r="X55" i="2"/>
  <c r="Y55" i="2" s="1"/>
  <c r="X61" i="2"/>
  <c r="Y61" i="2" s="1"/>
  <c r="O12" i="2"/>
  <c r="O77" i="2" s="1"/>
  <c r="X26" i="2"/>
  <c r="Y26" i="2" s="1"/>
  <c r="X20" i="2"/>
  <c r="Y20" i="2" s="1"/>
  <c r="T12" i="2"/>
  <c r="S40" i="2"/>
  <c r="X50" i="2"/>
  <c r="X44" i="2"/>
  <c r="X57" i="2"/>
  <c r="Y57" i="2" s="1"/>
  <c r="X56" i="2"/>
  <c r="Y56" i="2" s="1"/>
  <c r="X17" i="2"/>
  <c r="P96" i="2"/>
  <c r="P204" i="2" s="1"/>
  <c r="Y172" i="2"/>
  <c r="R96" i="2"/>
  <c r="R204" i="2" s="1"/>
  <c r="Q96" i="2"/>
  <c r="Q204" i="2" s="1"/>
  <c r="Y108" i="2"/>
  <c r="T96" i="2"/>
  <c r="T204" i="2" s="1"/>
  <c r="S96" i="2"/>
  <c r="S204" i="2" s="1"/>
  <c r="Y188" i="2"/>
  <c r="U96" i="2"/>
  <c r="U204" i="2" s="1"/>
  <c r="V96" i="2"/>
  <c r="V204" i="2" s="1"/>
  <c r="O96" i="2"/>
  <c r="O204" i="2" s="1"/>
  <c r="Y116" i="2"/>
  <c r="W96" i="2"/>
  <c r="W204" i="2" s="1"/>
  <c r="Y193" i="2"/>
  <c r="Y187" i="2"/>
  <c r="Y185" i="2"/>
  <c r="Y183" i="2"/>
  <c r="Y181" i="2"/>
  <c r="L36" i="1"/>
  <c r="G36" i="1"/>
  <c r="F36" i="1"/>
  <c r="L35" i="1"/>
  <c r="G35" i="1"/>
  <c r="F35" i="1"/>
  <c r="L34" i="1"/>
  <c r="F34" i="1"/>
  <c r="G34" i="1" s="1"/>
  <c r="L33" i="1"/>
  <c r="F33" i="1"/>
  <c r="G33" i="1" s="1"/>
  <c r="L32" i="1"/>
  <c r="F32" i="1"/>
  <c r="G32" i="1" s="1"/>
  <c r="L31" i="1"/>
  <c r="F31" i="1"/>
  <c r="G31" i="1" s="1"/>
  <c r="L30" i="1"/>
  <c r="F30" i="1"/>
  <c r="G30" i="1" s="1"/>
  <c r="L29" i="1"/>
  <c r="G29" i="1"/>
  <c r="F29" i="1"/>
  <c r="S28" i="1"/>
  <c r="L28" i="1"/>
  <c r="G28" i="1"/>
  <c r="R28" i="1" s="1"/>
  <c r="F28" i="1"/>
  <c r="L27" i="1"/>
  <c r="F27" i="1"/>
  <c r="G27" i="1" s="1"/>
  <c r="L26" i="1"/>
  <c r="F26" i="1"/>
  <c r="G26" i="1" s="1"/>
  <c r="R25" i="1"/>
  <c r="L25" i="1"/>
  <c r="G25" i="1"/>
  <c r="F25" i="1"/>
  <c r="L91" i="1"/>
  <c r="P77" i="2" l="1"/>
  <c r="V98" i="2"/>
  <c r="X98" i="2" s="1"/>
  <c r="T77" i="2"/>
  <c r="S77" i="2"/>
  <c r="Q77" i="2"/>
  <c r="Y76" i="2"/>
  <c r="X76" i="2"/>
  <c r="Y17" i="2"/>
  <c r="Y40" i="2" s="1"/>
  <c r="X40" i="2"/>
  <c r="R77" i="2"/>
  <c r="Y6" i="2"/>
  <c r="Y12" i="2" s="1"/>
  <c r="X12" i="2"/>
  <c r="Y106" i="2"/>
  <c r="S27" i="1"/>
  <c r="R27" i="1"/>
  <c r="Q27" i="1"/>
  <c r="T27" i="1"/>
  <c r="P27" i="1"/>
  <c r="T26" i="1"/>
  <c r="P26" i="1"/>
  <c r="S26" i="1"/>
  <c r="R26" i="1"/>
  <c r="Q26" i="1"/>
  <c r="O25" i="1"/>
  <c r="S25" i="1"/>
  <c r="P28" i="1"/>
  <c r="T28" i="1"/>
  <c r="P25" i="1"/>
  <c r="T25" i="1"/>
  <c r="Q28" i="1"/>
  <c r="U40" i="1"/>
  <c r="T29" i="1"/>
  <c r="Q25" i="1"/>
  <c r="Y98" i="2" l="1"/>
  <c r="Y77" i="2"/>
  <c r="X77" i="2"/>
  <c r="L108" i="1"/>
  <c r="L118" i="1"/>
  <c r="L99" i="1"/>
  <c r="L117" i="1"/>
  <c r="Y190" i="1" l="1"/>
  <c r="Y191" i="1"/>
  <c r="Y192" i="1"/>
  <c r="Y193" i="1"/>
  <c r="Y194" i="1"/>
  <c r="Y195" i="1"/>
  <c r="Y169" i="1"/>
  <c r="W196" i="1"/>
  <c r="Y146" i="1"/>
  <c r="Y153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9" i="1"/>
  <c r="T196" i="1"/>
  <c r="R196" i="1"/>
  <c r="P196" i="1"/>
  <c r="O196" i="1"/>
  <c r="N196" i="1"/>
  <c r="F91" i="1" l="1"/>
  <c r="L190" i="1" l="1"/>
  <c r="L191" i="1"/>
  <c r="L192" i="1"/>
  <c r="L193" i="1"/>
  <c r="L194" i="1"/>
  <c r="L195" i="1"/>
  <c r="F133" i="1" l="1"/>
  <c r="G133" i="1" s="1"/>
  <c r="L133" i="1"/>
  <c r="M133" i="1"/>
  <c r="Y133" i="1" l="1"/>
  <c r="M133" i="2" s="1"/>
  <c r="N120" i="1"/>
  <c r="L119" i="1"/>
  <c r="E120" i="1"/>
  <c r="F119" i="1"/>
  <c r="G119" i="1" s="1"/>
  <c r="Z119" i="1" s="1"/>
  <c r="F118" i="1"/>
  <c r="G118" i="1" s="1"/>
  <c r="R133" i="2" l="1"/>
  <c r="P133" i="2"/>
  <c r="T133" i="2"/>
  <c r="Z118" i="1"/>
  <c r="X133" i="2" l="1"/>
  <c r="Y133" i="2" s="1"/>
  <c r="T200" i="1"/>
  <c r="N200" i="1"/>
  <c r="E196" i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L189" i="1"/>
  <c r="F189" i="1"/>
  <c r="G189" i="1" s="1"/>
  <c r="L188" i="1"/>
  <c r="F188" i="1"/>
  <c r="G188" i="1" s="1"/>
  <c r="L187" i="1"/>
  <c r="F187" i="1"/>
  <c r="G187" i="1" s="1"/>
  <c r="L186" i="1"/>
  <c r="F186" i="1"/>
  <c r="G186" i="1" s="1"/>
  <c r="L185" i="1"/>
  <c r="F185" i="1"/>
  <c r="G185" i="1" s="1"/>
  <c r="L184" i="1"/>
  <c r="F184" i="1"/>
  <c r="G184" i="1" s="1"/>
  <c r="L183" i="1"/>
  <c r="F183" i="1"/>
  <c r="G183" i="1" s="1"/>
  <c r="L182" i="1"/>
  <c r="F182" i="1"/>
  <c r="G182" i="1" s="1"/>
  <c r="L181" i="1"/>
  <c r="F181" i="1"/>
  <c r="G181" i="1" s="1"/>
  <c r="L180" i="1"/>
  <c r="F180" i="1"/>
  <c r="G180" i="1" s="1"/>
  <c r="L179" i="1"/>
  <c r="F179" i="1"/>
  <c r="G179" i="1" s="1"/>
  <c r="L178" i="1"/>
  <c r="F178" i="1"/>
  <c r="G178" i="1" s="1"/>
  <c r="L177" i="1"/>
  <c r="F177" i="1"/>
  <c r="G177" i="1" s="1"/>
  <c r="L176" i="1"/>
  <c r="F176" i="1"/>
  <c r="G176" i="1" s="1"/>
  <c r="L175" i="1"/>
  <c r="F175" i="1"/>
  <c r="G175" i="1" s="1"/>
  <c r="L174" i="1"/>
  <c r="F174" i="1"/>
  <c r="G174" i="1" s="1"/>
  <c r="L173" i="1"/>
  <c r="F173" i="1"/>
  <c r="G173" i="1" s="1"/>
  <c r="L172" i="1"/>
  <c r="F172" i="1"/>
  <c r="G172" i="1" s="1"/>
  <c r="L171" i="1"/>
  <c r="F171" i="1"/>
  <c r="G171" i="1" s="1"/>
  <c r="L170" i="1"/>
  <c r="F170" i="1"/>
  <c r="G170" i="1" s="1"/>
  <c r="L169" i="1"/>
  <c r="F169" i="1"/>
  <c r="G169" i="1" s="1"/>
  <c r="Z168" i="1"/>
  <c r="L168" i="1"/>
  <c r="F168" i="1"/>
  <c r="G168" i="1" s="1"/>
  <c r="L167" i="1"/>
  <c r="F167" i="1"/>
  <c r="G167" i="1" s="1"/>
  <c r="P200" i="1"/>
  <c r="L165" i="1"/>
  <c r="F165" i="1"/>
  <c r="G165" i="1" s="1"/>
  <c r="Z164" i="1"/>
  <c r="F164" i="1"/>
  <c r="G164" i="1" s="1"/>
  <c r="Z163" i="1"/>
  <c r="F163" i="1"/>
  <c r="G163" i="1" s="1"/>
  <c r="Z162" i="1"/>
  <c r="F162" i="1"/>
  <c r="G162" i="1" s="1"/>
  <c r="Z161" i="1"/>
  <c r="F161" i="1"/>
  <c r="G161" i="1" s="1"/>
  <c r="Z160" i="1"/>
  <c r="F160" i="1"/>
  <c r="G160" i="1" s="1"/>
  <c r="Z159" i="1"/>
  <c r="F159" i="1"/>
  <c r="G159" i="1" s="1"/>
  <c r="Z158" i="1"/>
  <c r="L158" i="1"/>
  <c r="F158" i="1"/>
  <c r="G158" i="1" s="1"/>
  <c r="Z157" i="1"/>
  <c r="L157" i="1"/>
  <c r="F157" i="1"/>
  <c r="G157" i="1" s="1"/>
  <c r="Z156" i="1"/>
  <c r="L156" i="1"/>
  <c r="F156" i="1"/>
  <c r="G156" i="1" s="1"/>
  <c r="M155" i="1"/>
  <c r="L155" i="1"/>
  <c r="F155" i="1"/>
  <c r="G155" i="1" s="1"/>
  <c r="M154" i="1"/>
  <c r="Y154" i="1" s="1"/>
  <c r="M154" i="2" s="1"/>
  <c r="X154" i="2" s="1"/>
  <c r="F154" i="1"/>
  <c r="G154" i="1" s="1"/>
  <c r="Z153" i="1"/>
  <c r="L153" i="1"/>
  <c r="F153" i="1"/>
  <c r="G153" i="1" s="1"/>
  <c r="M152" i="1"/>
  <c r="Y152" i="1" s="1"/>
  <c r="M152" i="2" s="1"/>
  <c r="X152" i="2" s="1"/>
  <c r="L152" i="1"/>
  <c r="F152" i="1"/>
  <c r="G152" i="1" s="1"/>
  <c r="M151" i="1"/>
  <c r="Y151" i="1" s="1"/>
  <c r="M151" i="2" s="1"/>
  <c r="X151" i="2" s="1"/>
  <c r="L151" i="1"/>
  <c r="F151" i="1"/>
  <c r="G151" i="1" s="1"/>
  <c r="M150" i="1"/>
  <c r="Y150" i="1" s="1"/>
  <c r="M150" i="2" s="1"/>
  <c r="X150" i="2" s="1"/>
  <c r="L150" i="1"/>
  <c r="F150" i="1"/>
  <c r="G150" i="1" s="1"/>
  <c r="M149" i="1"/>
  <c r="Y149" i="1" s="1"/>
  <c r="M149" i="2" s="1"/>
  <c r="X149" i="2" s="1"/>
  <c r="L149" i="1"/>
  <c r="F149" i="1"/>
  <c r="G149" i="1" s="1"/>
  <c r="M148" i="1"/>
  <c r="Y148" i="1" s="1"/>
  <c r="M148" i="2" s="1"/>
  <c r="X148" i="2" s="1"/>
  <c r="L148" i="1"/>
  <c r="F148" i="1"/>
  <c r="G148" i="1" s="1"/>
  <c r="M147" i="1"/>
  <c r="Y147" i="1" s="1"/>
  <c r="M147" i="2" s="1"/>
  <c r="X147" i="2" s="1"/>
  <c r="L147" i="1"/>
  <c r="F147" i="1"/>
  <c r="G147" i="1" s="1"/>
  <c r="L146" i="1"/>
  <c r="F146" i="1"/>
  <c r="G146" i="1" s="1"/>
  <c r="Z146" i="1" s="1"/>
  <c r="M145" i="1"/>
  <c r="Y145" i="1" s="1"/>
  <c r="M145" i="2" s="1"/>
  <c r="X145" i="2" s="1"/>
  <c r="L145" i="1"/>
  <c r="F145" i="1"/>
  <c r="G145" i="1" s="1"/>
  <c r="M144" i="1"/>
  <c r="Y144" i="1" s="1"/>
  <c r="M144" i="2" s="1"/>
  <c r="X144" i="2" s="1"/>
  <c r="L144" i="1"/>
  <c r="F144" i="1"/>
  <c r="G144" i="1" s="1"/>
  <c r="M143" i="1"/>
  <c r="Y143" i="1" s="1"/>
  <c r="M143" i="2" s="1"/>
  <c r="X143" i="2" s="1"/>
  <c r="L143" i="1"/>
  <c r="F143" i="1"/>
  <c r="G143" i="1" s="1"/>
  <c r="M142" i="1"/>
  <c r="L142" i="1"/>
  <c r="F142" i="1"/>
  <c r="G142" i="1" s="1"/>
  <c r="M141" i="1"/>
  <c r="L141" i="1"/>
  <c r="F141" i="1"/>
  <c r="G141" i="1" s="1"/>
  <c r="M140" i="1"/>
  <c r="L140" i="1"/>
  <c r="F140" i="1"/>
  <c r="G140" i="1" s="1"/>
  <c r="M139" i="1"/>
  <c r="L139" i="1"/>
  <c r="F139" i="1"/>
  <c r="G139" i="1" s="1"/>
  <c r="M138" i="1"/>
  <c r="L138" i="1"/>
  <c r="F138" i="1"/>
  <c r="G138" i="1" s="1"/>
  <c r="M137" i="1"/>
  <c r="L137" i="1"/>
  <c r="F137" i="1"/>
  <c r="G137" i="1" s="1"/>
  <c r="M136" i="1"/>
  <c r="L136" i="1"/>
  <c r="F136" i="1"/>
  <c r="G136" i="1" s="1"/>
  <c r="M135" i="1"/>
  <c r="L135" i="1"/>
  <c r="F135" i="1"/>
  <c r="G135" i="1" s="1"/>
  <c r="M134" i="1"/>
  <c r="L134" i="1"/>
  <c r="F134" i="1"/>
  <c r="G134" i="1" s="1"/>
  <c r="M132" i="1"/>
  <c r="L132" i="1"/>
  <c r="F132" i="1"/>
  <c r="G132" i="1" s="1"/>
  <c r="M131" i="1"/>
  <c r="L131" i="1"/>
  <c r="F131" i="1"/>
  <c r="G131" i="1" s="1"/>
  <c r="M130" i="1"/>
  <c r="L130" i="1"/>
  <c r="F130" i="1"/>
  <c r="G130" i="1" s="1"/>
  <c r="M129" i="1"/>
  <c r="L129" i="1"/>
  <c r="F129" i="1"/>
  <c r="G129" i="1" s="1"/>
  <c r="M128" i="1"/>
  <c r="L128" i="1"/>
  <c r="F128" i="1"/>
  <c r="G128" i="1" s="1"/>
  <c r="M127" i="1"/>
  <c r="L127" i="1"/>
  <c r="F127" i="1"/>
  <c r="G127" i="1" s="1"/>
  <c r="M126" i="1"/>
  <c r="L126" i="1"/>
  <c r="F126" i="1"/>
  <c r="G126" i="1" s="1"/>
  <c r="M125" i="1"/>
  <c r="L125" i="1"/>
  <c r="F125" i="1"/>
  <c r="G125" i="1" s="1"/>
  <c r="M124" i="1"/>
  <c r="L124" i="1"/>
  <c r="F124" i="1"/>
  <c r="G124" i="1" s="1"/>
  <c r="M123" i="1"/>
  <c r="L123" i="1"/>
  <c r="F123" i="1"/>
  <c r="G123" i="1" s="1"/>
  <c r="M122" i="1"/>
  <c r="L122" i="1"/>
  <c r="F122" i="1"/>
  <c r="G122" i="1" s="1"/>
  <c r="N199" i="1"/>
  <c r="F117" i="1"/>
  <c r="G117" i="1" s="1"/>
  <c r="L116" i="1"/>
  <c r="F116" i="1"/>
  <c r="G116" i="1" s="1"/>
  <c r="L115" i="1"/>
  <c r="F115" i="1"/>
  <c r="G115" i="1" s="1"/>
  <c r="L114" i="1"/>
  <c r="F114" i="1"/>
  <c r="G114" i="1" s="1"/>
  <c r="L113" i="1"/>
  <c r="F113" i="1"/>
  <c r="G113" i="1" s="1"/>
  <c r="L112" i="1"/>
  <c r="F112" i="1"/>
  <c r="G112" i="1" s="1"/>
  <c r="L111" i="1"/>
  <c r="F111" i="1"/>
  <c r="G111" i="1" s="1"/>
  <c r="L110" i="1"/>
  <c r="F110" i="1"/>
  <c r="G110" i="1" s="1"/>
  <c r="L109" i="1"/>
  <c r="F109" i="1"/>
  <c r="G109" i="1" s="1"/>
  <c r="F108" i="1"/>
  <c r="G108" i="1" s="1"/>
  <c r="F107" i="1"/>
  <c r="G107" i="1" s="1"/>
  <c r="F106" i="1"/>
  <c r="G106" i="1" s="1"/>
  <c r="L105" i="1"/>
  <c r="F105" i="1"/>
  <c r="G105" i="1" s="1"/>
  <c r="L104" i="1"/>
  <c r="F104" i="1"/>
  <c r="G104" i="1" s="1"/>
  <c r="L103" i="1"/>
  <c r="F103" i="1"/>
  <c r="G103" i="1" s="1"/>
  <c r="L102" i="1"/>
  <c r="F102" i="1"/>
  <c r="G102" i="1" s="1"/>
  <c r="L101" i="1"/>
  <c r="F101" i="1"/>
  <c r="G101" i="1" s="1"/>
  <c r="L100" i="1"/>
  <c r="F100" i="1"/>
  <c r="G100" i="1" s="1"/>
  <c r="F99" i="1"/>
  <c r="G99" i="1" s="1"/>
  <c r="E97" i="1"/>
  <c r="L96" i="1"/>
  <c r="F96" i="1"/>
  <c r="G96" i="1" s="1"/>
  <c r="L95" i="1"/>
  <c r="F95" i="1"/>
  <c r="G95" i="1" s="1"/>
  <c r="L94" i="1"/>
  <c r="F94" i="1"/>
  <c r="G94" i="1" s="1"/>
  <c r="L93" i="1"/>
  <c r="F93" i="1"/>
  <c r="G93" i="1" s="1"/>
  <c r="L92" i="1"/>
  <c r="X97" i="1" s="1"/>
  <c r="X198" i="1" s="1"/>
  <c r="F92" i="1"/>
  <c r="G92" i="1" s="1"/>
  <c r="G91" i="1"/>
  <c r="N91" i="1" s="1"/>
  <c r="E76" i="1"/>
  <c r="F75" i="1"/>
  <c r="G75" i="1" s="1"/>
  <c r="T75" i="1" s="1"/>
  <c r="Y75" i="1" s="1"/>
  <c r="Z75" i="1" s="1"/>
  <c r="F74" i="1"/>
  <c r="G74" i="1" s="1"/>
  <c r="T74" i="1" s="1"/>
  <c r="Y74" i="1" s="1"/>
  <c r="Z74" i="1" s="1"/>
  <c r="F73" i="1"/>
  <c r="G73" i="1" s="1"/>
  <c r="T73" i="1" s="1"/>
  <c r="Y73" i="1" s="1"/>
  <c r="Z73" i="1" s="1"/>
  <c r="L72" i="1"/>
  <c r="F72" i="1"/>
  <c r="G72" i="1" s="1"/>
  <c r="T72" i="1" s="1"/>
  <c r="Y72" i="1" s="1"/>
  <c r="Z72" i="1" s="1"/>
  <c r="L71" i="1"/>
  <c r="F71" i="1"/>
  <c r="G71" i="1" s="1"/>
  <c r="T71" i="1" s="1"/>
  <c r="Y71" i="1" s="1"/>
  <c r="Z71" i="1" s="1"/>
  <c r="L70" i="1"/>
  <c r="F70" i="1"/>
  <c r="G70" i="1" s="1"/>
  <c r="T70" i="1" s="1"/>
  <c r="Y70" i="1" s="1"/>
  <c r="Z70" i="1" s="1"/>
  <c r="L69" i="1"/>
  <c r="F69" i="1"/>
  <c r="G69" i="1" s="1"/>
  <c r="T69" i="1" s="1"/>
  <c r="Y69" i="1" s="1"/>
  <c r="Z69" i="1" s="1"/>
  <c r="L68" i="1"/>
  <c r="F68" i="1"/>
  <c r="G68" i="1" s="1"/>
  <c r="T68" i="1" s="1"/>
  <c r="Y68" i="1" s="1"/>
  <c r="Z68" i="1" s="1"/>
  <c r="L67" i="1"/>
  <c r="F67" i="1"/>
  <c r="G67" i="1" s="1"/>
  <c r="T67" i="1" s="1"/>
  <c r="Y67" i="1" s="1"/>
  <c r="Z67" i="1" s="1"/>
  <c r="L66" i="1"/>
  <c r="F66" i="1"/>
  <c r="G66" i="1" s="1"/>
  <c r="T66" i="1" s="1"/>
  <c r="Y66" i="1" s="1"/>
  <c r="Z66" i="1" s="1"/>
  <c r="L65" i="1"/>
  <c r="F65" i="1"/>
  <c r="G65" i="1" s="1"/>
  <c r="T65" i="1" s="1"/>
  <c r="Y65" i="1" s="1"/>
  <c r="Z65" i="1" s="1"/>
  <c r="L64" i="1"/>
  <c r="F64" i="1"/>
  <c r="G64" i="1" s="1"/>
  <c r="T64" i="1" s="1"/>
  <c r="L63" i="1"/>
  <c r="F63" i="1"/>
  <c r="G63" i="1" s="1"/>
  <c r="L62" i="1"/>
  <c r="F62" i="1"/>
  <c r="G62" i="1" s="1"/>
  <c r="L61" i="1"/>
  <c r="F61" i="1"/>
  <c r="G61" i="1" s="1"/>
  <c r="L60" i="1"/>
  <c r="F60" i="1"/>
  <c r="G60" i="1" s="1"/>
  <c r="L59" i="1"/>
  <c r="F59" i="1"/>
  <c r="G59" i="1" s="1"/>
  <c r="L58" i="1"/>
  <c r="F58" i="1"/>
  <c r="G58" i="1" s="1"/>
  <c r="T58" i="1" s="1"/>
  <c r="L57" i="1"/>
  <c r="F57" i="1"/>
  <c r="G57" i="1" s="1"/>
  <c r="L56" i="1"/>
  <c r="F56" i="1"/>
  <c r="G56" i="1" s="1"/>
  <c r="R56" i="1" s="1"/>
  <c r="L55" i="1"/>
  <c r="F55" i="1"/>
  <c r="G55" i="1" s="1"/>
  <c r="L54" i="1"/>
  <c r="F54" i="1"/>
  <c r="G54" i="1" s="1"/>
  <c r="T54" i="1" s="1"/>
  <c r="L53" i="1"/>
  <c r="F53" i="1"/>
  <c r="G53" i="1" s="1"/>
  <c r="L52" i="1"/>
  <c r="F52" i="1"/>
  <c r="G52" i="1" s="1"/>
  <c r="R52" i="1" s="1"/>
  <c r="F51" i="1"/>
  <c r="G51" i="1" s="1"/>
  <c r="S51" i="1" s="1"/>
  <c r="O50" i="1"/>
  <c r="N50" i="1"/>
  <c r="L50" i="1"/>
  <c r="F50" i="1"/>
  <c r="G50" i="1" s="1"/>
  <c r="Q50" i="1" s="1"/>
  <c r="O49" i="1"/>
  <c r="N49" i="1"/>
  <c r="L49" i="1"/>
  <c r="F49" i="1"/>
  <c r="G49" i="1" s="1"/>
  <c r="S49" i="1" s="1"/>
  <c r="N48" i="1"/>
  <c r="L48" i="1"/>
  <c r="F48" i="1"/>
  <c r="G48" i="1" s="1"/>
  <c r="N47" i="1"/>
  <c r="L47" i="1"/>
  <c r="F47" i="1"/>
  <c r="G47" i="1" s="1"/>
  <c r="N46" i="1"/>
  <c r="L46" i="1"/>
  <c r="F46" i="1"/>
  <c r="G46" i="1" s="1"/>
  <c r="O45" i="1"/>
  <c r="N45" i="1"/>
  <c r="L45" i="1"/>
  <c r="F45" i="1"/>
  <c r="G45" i="1" s="1"/>
  <c r="O44" i="1"/>
  <c r="N44" i="1"/>
  <c r="L44" i="1"/>
  <c r="F44" i="1"/>
  <c r="G44" i="1" s="1"/>
  <c r="Q44" i="1" s="1"/>
  <c r="O43" i="1"/>
  <c r="N43" i="1"/>
  <c r="L43" i="1"/>
  <c r="F43" i="1"/>
  <c r="G43" i="1" s="1"/>
  <c r="S43" i="1" s="1"/>
  <c r="O42" i="1"/>
  <c r="N42" i="1"/>
  <c r="L42" i="1"/>
  <c r="F42" i="1"/>
  <c r="G42" i="1" s="1"/>
  <c r="E40" i="1"/>
  <c r="F24" i="1"/>
  <c r="G24" i="1" s="1"/>
  <c r="F23" i="1"/>
  <c r="G23" i="1" s="1"/>
  <c r="T23" i="1" s="1"/>
  <c r="F22" i="1"/>
  <c r="G22" i="1" s="1"/>
  <c r="T22" i="1" s="1"/>
  <c r="F21" i="1"/>
  <c r="G21" i="1" s="1"/>
  <c r="R21" i="1" s="1"/>
  <c r="F20" i="1"/>
  <c r="G20" i="1" s="1"/>
  <c r="S20" i="1" s="1"/>
  <c r="N19" i="1"/>
  <c r="Y19" i="1" s="1"/>
  <c r="Z19" i="1" s="1"/>
  <c r="F19" i="1"/>
  <c r="G19" i="1" s="1"/>
  <c r="T19" i="1" s="1"/>
  <c r="F18" i="1"/>
  <c r="G18" i="1" s="1"/>
  <c r="R18" i="1" s="1"/>
  <c r="L17" i="1"/>
  <c r="F17" i="1"/>
  <c r="G17" i="1" s="1"/>
  <c r="P17" i="1" s="1"/>
  <c r="N16" i="1"/>
  <c r="Y16" i="1" s="1"/>
  <c r="Z16" i="1" s="1"/>
  <c r="L16" i="1"/>
  <c r="F16" i="1"/>
  <c r="G16" i="1" s="1"/>
  <c r="P16" i="1" s="1"/>
  <c r="N15" i="1"/>
  <c r="Y15" i="1" s="1"/>
  <c r="Z15" i="1" s="1"/>
  <c r="L15" i="1"/>
  <c r="F15" i="1"/>
  <c r="G15" i="1" s="1"/>
  <c r="P15" i="1" s="1"/>
  <c r="L14" i="1"/>
  <c r="F14" i="1"/>
  <c r="G14" i="1" s="1"/>
  <c r="E12" i="1"/>
  <c r="E77" i="1" s="1"/>
  <c r="F11" i="1"/>
  <c r="G11" i="1" s="1"/>
  <c r="T11" i="1" s="1"/>
  <c r="Y11" i="1" s="1"/>
  <c r="M96" i="1" s="1"/>
  <c r="Y96" i="1" s="1"/>
  <c r="M95" i="2" s="1"/>
  <c r="F10" i="1"/>
  <c r="G10" i="1" s="1"/>
  <c r="F9" i="1"/>
  <c r="G9" i="1" s="1"/>
  <c r="F8" i="1"/>
  <c r="G8" i="1" s="1"/>
  <c r="N7" i="1"/>
  <c r="F7" i="1"/>
  <c r="G7" i="1" s="1"/>
  <c r="P7" i="1" s="1"/>
  <c r="N6" i="1"/>
  <c r="U12" i="1" s="1"/>
  <c r="F6" i="1"/>
  <c r="G6" i="1" s="1"/>
  <c r="X95" i="2" l="1"/>
  <c r="Y95" i="2" s="1"/>
  <c r="Y143" i="2"/>
  <c r="Y150" i="2"/>
  <c r="Y149" i="2"/>
  <c r="Y145" i="2"/>
  <c r="Y148" i="2"/>
  <c r="Y152" i="2"/>
  <c r="Y144" i="2"/>
  <c r="Y147" i="2"/>
  <c r="Y151" i="2"/>
  <c r="Y154" i="2"/>
  <c r="X120" i="1"/>
  <c r="X199" i="1" s="1"/>
  <c r="Y124" i="1"/>
  <c r="Y128" i="1"/>
  <c r="Y141" i="1"/>
  <c r="Y155" i="1"/>
  <c r="Y125" i="1"/>
  <c r="Y129" i="1"/>
  <c r="Y142" i="1"/>
  <c r="Y123" i="1"/>
  <c r="Y127" i="1"/>
  <c r="M196" i="1"/>
  <c r="Y122" i="1"/>
  <c r="M122" i="2" s="1"/>
  <c r="Y126" i="1"/>
  <c r="Y130" i="1"/>
  <c r="E197" i="1"/>
  <c r="Z166" i="1"/>
  <c r="Z195" i="1"/>
  <c r="Z192" i="1"/>
  <c r="Z191" i="1"/>
  <c r="Z193" i="1"/>
  <c r="Z194" i="1"/>
  <c r="N12" i="1"/>
  <c r="O7" i="1"/>
  <c r="Q6" i="1"/>
  <c r="O6" i="1"/>
  <c r="Q52" i="1"/>
  <c r="M100" i="1"/>
  <c r="Y100" i="1" s="1"/>
  <c r="M99" i="2" s="1"/>
  <c r="M120" i="2" s="1"/>
  <c r="Q48" i="1"/>
  <c r="S48" i="1"/>
  <c r="R48" i="1"/>
  <c r="S10" i="1"/>
  <c r="Q10" i="1"/>
  <c r="T10" i="1"/>
  <c r="P10" i="1"/>
  <c r="S57" i="1"/>
  <c r="T57" i="1"/>
  <c r="Q57" i="1"/>
  <c r="S45" i="1"/>
  <c r="R45" i="1"/>
  <c r="T61" i="1"/>
  <c r="R61" i="1"/>
  <c r="T63" i="1"/>
  <c r="S63" i="1"/>
  <c r="T62" i="1"/>
  <c r="R62" i="1"/>
  <c r="S53" i="1"/>
  <c r="T53" i="1"/>
  <c r="Q53" i="1"/>
  <c r="Q22" i="1"/>
  <c r="S23" i="1"/>
  <c r="Z150" i="1"/>
  <c r="Z165" i="1"/>
  <c r="R44" i="1"/>
  <c r="S54" i="1"/>
  <c r="S58" i="1"/>
  <c r="S64" i="1"/>
  <c r="Y64" i="1" s="1"/>
  <c r="Z64" i="1" s="1"/>
  <c r="S19" i="1"/>
  <c r="R22" i="1"/>
  <c r="S44" i="1"/>
  <c r="Z145" i="1"/>
  <c r="Z148" i="1"/>
  <c r="Z152" i="1"/>
  <c r="N76" i="1"/>
  <c r="Z144" i="1"/>
  <c r="Z151" i="1"/>
  <c r="S46" i="1"/>
  <c r="R46" i="1"/>
  <c r="Q46" i="1"/>
  <c r="P46" i="1"/>
  <c r="Z11" i="1"/>
  <c r="S42" i="1"/>
  <c r="R42" i="1"/>
  <c r="Q42" i="1"/>
  <c r="T24" i="1"/>
  <c r="S24" i="1"/>
  <c r="Q8" i="1"/>
  <c r="T8" i="1"/>
  <c r="P8" i="1"/>
  <c r="S8" i="1"/>
  <c r="R8" i="1"/>
  <c r="Q59" i="1"/>
  <c r="T59" i="1"/>
  <c r="S59" i="1"/>
  <c r="R59" i="1"/>
  <c r="M99" i="1"/>
  <c r="Z14" i="1"/>
  <c r="R47" i="1"/>
  <c r="Q47" i="1"/>
  <c r="S47" i="1"/>
  <c r="Q55" i="1"/>
  <c r="T55" i="1"/>
  <c r="T60" i="1"/>
  <c r="S60" i="1"/>
  <c r="N95" i="1"/>
  <c r="T9" i="1"/>
  <c r="P9" i="1"/>
  <c r="S9" i="1"/>
  <c r="Q49" i="1"/>
  <c r="T6" i="1"/>
  <c r="P6" i="1"/>
  <c r="R6" i="1"/>
  <c r="R7" i="1"/>
  <c r="Q7" i="1"/>
  <c r="S7" i="1"/>
  <c r="Q9" i="1"/>
  <c r="N17" i="1"/>
  <c r="Q20" i="1"/>
  <c r="T20" i="1"/>
  <c r="T21" i="1"/>
  <c r="P21" i="1"/>
  <c r="S21" i="1"/>
  <c r="O76" i="1"/>
  <c r="R49" i="1"/>
  <c r="Q51" i="1"/>
  <c r="T51" i="1"/>
  <c r="T52" i="1"/>
  <c r="S52" i="1"/>
  <c r="R55" i="1"/>
  <c r="R58" i="1"/>
  <c r="Q58" i="1"/>
  <c r="Q60" i="1"/>
  <c r="S50" i="1"/>
  <c r="R50" i="1"/>
  <c r="Q18" i="1"/>
  <c r="T18" i="1"/>
  <c r="T40" i="1" s="1"/>
  <c r="R43" i="1"/>
  <c r="Q43" i="1"/>
  <c r="T56" i="1"/>
  <c r="S56" i="1"/>
  <c r="S6" i="1"/>
  <c r="T7" i="1"/>
  <c r="R9" i="1"/>
  <c r="O17" i="1"/>
  <c r="O40" i="1" s="1"/>
  <c r="S18" i="1"/>
  <c r="P19" i="1"/>
  <c r="P40" i="1" s="1"/>
  <c r="R20" i="1"/>
  <c r="R40" i="1" s="1"/>
  <c r="Q21" i="1"/>
  <c r="Q45" i="1"/>
  <c r="P47" i="1"/>
  <c r="R51" i="1"/>
  <c r="R54" i="1"/>
  <c r="Q54" i="1"/>
  <c r="S55" i="1"/>
  <c r="Q56" i="1"/>
  <c r="R60" i="1"/>
  <c r="N94" i="1"/>
  <c r="R10" i="1"/>
  <c r="S22" i="1"/>
  <c r="P48" i="1"/>
  <c r="R53" i="1"/>
  <c r="R57" i="1"/>
  <c r="S61" i="1"/>
  <c r="S62" i="1"/>
  <c r="N96" i="1"/>
  <c r="O200" i="1"/>
  <c r="Z143" i="1"/>
  <c r="Z147" i="1"/>
  <c r="R200" i="1"/>
  <c r="N92" i="1"/>
  <c r="N93" i="1"/>
  <c r="Z149" i="1"/>
  <c r="Z154" i="1"/>
  <c r="X122" i="2" l="1"/>
  <c r="N40" i="1"/>
  <c r="N77" i="1" s="1"/>
  <c r="Y17" i="1"/>
  <c r="Z17" i="1" s="1"/>
  <c r="R99" i="2"/>
  <c r="R120" i="2" s="1"/>
  <c r="T99" i="2"/>
  <c r="T120" i="2" s="1"/>
  <c r="Z129" i="1"/>
  <c r="M129" i="2"/>
  <c r="X129" i="2" s="1"/>
  <c r="Z128" i="1"/>
  <c r="M128" i="2"/>
  <c r="X128" i="2" s="1"/>
  <c r="Z130" i="1"/>
  <c r="M130" i="2"/>
  <c r="X130" i="2" s="1"/>
  <c r="Z127" i="1"/>
  <c r="M127" i="2"/>
  <c r="X127" i="2" s="1"/>
  <c r="Z125" i="1"/>
  <c r="M125" i="2"/>
  <c r="X125" i="2" s="1"/>
  <c r="Z124" i="1"/>
  <c r="M124" i="2"/>
  <c r="X124" i="2" s="1"/>
  <c r="Z126" i="1"/>
  <c r="M126" i="2"/>
  <c r="X126" i="2" s="1"/>
  <c r="Z123" i="1"/>
  <c r="M123" i="2"/>
  <c r="X123" i="2" s="1"/>
  <c r="Z155" i="1"/>
  <c r="M155" i="2"/>
  <c r="X155" i="2" s="1"/>
  <c r="Z142" i="1"/>
  <c r="M142" i="2"/>
  <c r="X142" i="2" s="1"/>
  <c r="Z141" i="1"/>
  <c r="M141" i="2"/>
  <c r="X141" i="2" s="1"/>
  <c r="Y6" i="1"/>
  <c r="M91" i="1" s="1"/>
  <c r="Y91" i="1" s="1"/>
  <c r="M90" i="2" s="1"/>
  <c r="Y7" i="1"/>
  <c r="M92" i="1" s="1"/>
  <c r="Y92" i="1" s="1"/>
  <c r="M91" i="2" s="1"/>
  <c r="Q40" i="1"/>
  <c r="Y9" i="1"/>
  <c r="M94" i="1" s="1"/>
  <c r="Y94" i="1" s="1"/>
  <c r="M93" i="2" s="1"/>
  <c r="Y140" i="1"/>
  <c r="Y8" i="1"/>
  <c r="M93" i="1" s="1"/>
  <c r="Y93" i="1" s="1"/>
  <c r="M92" i="2" s="1"/>
  <c r="S40" i="1"/>
  <c r="Y10" i="1"/>
  <c r="Z108" i="1"/>
  <c r="Y136" i="1"/>
  <c r="Y131" i="1"/>
  <c r="Y135" i="1"/>
  <c r="Y137" i="1"/>
  <c r="M137" i="2" s="1"/>
  <c r="Y132" i="1"/>
  <c r="Y139" i="1"/>
  <c r="M139" i="2" s="1"/>
  <c r="Y138" i="1"/>
  <c r="Y134" i="1"/>
  <c r="M134" i="2" s="1"/>
  <c r="V196" i="1"/>
  <c r="Y188" i="1"/>
  <c r="Z188" i="1" s="1"/>
  <c r="U196" i="1"/>
  <c r="Q196" i="1"/>
  <c r="Q200" i="1" s="1"/>
  <c r="S196" i="1"/>
  <c r="S200" i="1" s="1"/>
  <c r="Z115" i="1"/>
  <c r="W120" i="1"/>
  <c r="W199" i="1" s="1"/>
  <c r="Z113" i="1"/>
  <c r="Y44" i="1"/>
  <c r="Z179" i="1"/>
  <c r="Z189" i="1"/>
  <c r="Z187" i="1"/>
  <c r="Z171" i="1"/>
  <c r="Z182" i="1"/>
  <c r="Z190" i="1"/>
  <c r="V120" i="1"/>
  <c r="V199" i="1" s="1"/>
  <c r="Z174" i="1"/>
  <c r="Z170" i="1"/>
  <c r="Z186" i="1"/>
  <c r="Z180" i="1"/>
  <c r="Z117" i="1"/>
  <c r="Z181" i="1"/>
  <c r="Z184" i="1"/>
  <c r="Z183" i="1"/>
  <c r="Z175" i="1"/>
  <c r="Z176" i="1"/>
  <c r="Z173" i="1"/>
  <c r="Z169" i="1"/>
  <c r="Z185" i="1"/>
  <c r="W200" i="1"/>
  <c r="Z114" i="1"/>
  <c r="Z178" i="1"/>
  <c r="Z100" i="1"/>
  <c r="Y48" i="1"/>
  <c r="Y57" i="1"/>
  <c r="Z57" i="1" s="1"/>
  <c r="Y58" i="1"/>
  <c r="Z58" i="1" s="1"/>
  <c r="Y63" i="1"/>
  <c r="Z63" i="1" s="1"/>
  <c r="O12" i="1"/>
  <c r="O77" i="1" s="1"/>
  <c r="Y62" i="1"/>
  <c r="Z62" i="1" s="1"/>
  <c r="Y45" i="1"/>
  <c r="Y50" i="1"/>
  <c r="S120" i="1"/>
  <c r="S199" i="1" s="1"/>
  <c r="Q120" i="1"/>
  <c r="Q199" i="1" s="1"/>
  <c r="Y49" i="1"/>
  <c r="P97" i="1"/>
  <c r="P198" i="1" s="1"/>
  <c r="N97" i="1"/>
  <c r="N198" i="1" s="1"/>
  <c r="Y61" i="1"/>
  <c r="Z61" i="1" s="1"/>
  <c r="M105" i="1"/>
  <c r="Y105" i="1" s="1"/>
  <c r="M104" i="2" s="1"/>
  <c r="S12" i="1"/>
  <c r="Z172" i="1"/>
  <c r="Z167" i="1"/>
  <c r="Z112" i="1"/>
  <c r="Y53" i="1"/>
  <c r="Z53" i="1" s="1"/>
  <c r="Y43" i="1"/>
  <c r="V200" i="1"/>
  <c r="T97" i="1"/>
  <c r="T198" i="1" s="1"/>
  <c r="Y52" i="1"/>
  <c r="Z52" i="1" s="1"/>
  <c r="M104" i="1"/>
  <c r="Y104" i="1" s="1"/>
  <c r="M103" i="2" s="1"/>
  <c r="T120" i="1"/>
  <c r="T199" i="1" s="1"/>
  <c r="Z9" i="1"/>
  <c r="Q12" i="1"/>
  <c r="Z96" i="1"/>
  <c r="Z133" i="1"/>
  <c r="W97" i="1"/>
  <c r="W198" i="1" s="1"/>
  <c r="Z110" i="1"/>
  <c r="Z111" i="1"/>
  <c r="O97" i="1"/>
  <c r="O198" i="1" s="1"/>
  <c r="Y54" i="1"/>
  <c r="Z54" i="1" s="1"/>
  <c r="U97" i="1"/>
  <c r="U198" i="1" s="1"/>
  <c r="U200" i="1"/>
  <c r="M106" i="1"/>
  <c r="Y106" i="1" s="1"/>
  <c r="M105" i="2" s="1"/>
  <c r="Y56" i="1"/>
  <c r="Z56" i="1" s="1"/>
  <c r="Z109" i="1"/>
  <c r="Y51" i="1"/>
  <c r="Z51" i="1" s="1"/>
  <c r="P12" i="1"/>
  <c r="R120" i="1"/>
  <c r="R199" i="1" s="1"/>
  <c r="V97" i="1"/>
  <c r="V198" i="1" s="1"/>
  <c r="Y55" i="1"/>
  <c r="Z55" i="1" s="1"/>
  <c r="Y59" i="1"/>
  <c r="Z59" i="1" s="1"/>
  <c r="S76" i="1"/>
  <c r="Z177" i="1"/>
  <c r="P120" i="1"/>
  <c r="P199" i="1" s="1"/>
  <c r="Y47" i="1"/>
  <c r="R97" i="1"/>
  <c r="R198" i="1" s="1"/>
  <c r="Q97" i="1"/>
  <c r="Q198" i="1" s="1"/>
  <c r="Y60" i="1"/>
  <c r="Z60" i="1" s="1"/>
  <c r="T12" i="1"/>
  <c r="S97" i="1"/>
  <c r="S198" i="1" s="1"/>
  <c r="O120" i="1"/>
  <c r="O199" i="1" s="1"/>
  <c r="Q76" i="1"/>
  <c r="Y42" i="1"/>
  <c r="T76" i="1"/>
  <c r="R12" i="1"/>
  <c r="U120" i="1"/>
  <c r="U199" i="1" s="1"/>
  <c r="R76" i="1"/>
  <c r="P76" i="1"/>
  <c r="Y46" i="1"/>
  <c r="X90" i="2" l="1"/>
  <c r="X92" i="2"/>
  <c r="Y92" i="2" s="1"/>
  <c r="X105" i="2"/>
  <c r="Y105" i="2" s="1"/>
  <c r="X91" i="2"/>
  <c r="Y91" i="2" s="1"/>
  <c r="X104" i="2"/>
  <c r="Y104" i="2" s="1"/>
  <c r="X93" i="2"/>
  <c r="Y93" i="2" s="1"/>
  <c r="X103" i="2"/>
  <c r="Y103" i="2" s="1"/>
  <c r="Y142" i="2"/>
  <c r="Y124" i="2"/>
  <c r="Y127" i="2"/>
  <c r="Y128" i="2"/>
  <c r="Y141" i="2"/>
  <c r="Y155" i="2"/>
  <c r="Y126" i="2"/>
  <c r="Y125" i="2"/>
  <c r="Y130" i="2"/>
  <c r="Y129" i="2"/>
  <c r="T139" i="2"/>
  <c r="R139" i="2"/>
  <c r="P139" i="2"/>
  <c r="Z131" i="1"/>
  <c r="M131" i="2"/>
  <c r="Y122" i="2"/>
  <c r="Z132" i="1"/>
  <c r="M132" i="2"/>
  <c r="Z136" i="1"/>
  <c r="M136" i="2"/>
  <c r="W99" i="2"/>
  <c r="W120" i="2" s="1"/>
  <c r="Z139" i="1"/>
  <c r="T134" i="2"/>
  <c r="P134" i="2"/>
  <c r="R134" i="2"/>
  <c r="P137" i="2"/>
  <c r="R137" i="2"/>
  <c r="T137" i="2"/>
  <c r="Z140" i="1"/>
  <c r="M140" i="2"/>
  <c r="U99" i="2"/>
  <c r="U120" i="2" s="1"/>
  <c r="Z137" i="1"/>
  <c r="Z134" i="1"/>
  <c r="Z138" i="1"/>
  <c r="M138" i="2"/>
  <c r="Z135" i="1"/>
  <c r="M135" i="2"/>
  <c r="M95" i="1"/>
  <c r="Z106" i="1"/>
  <c r="Y196" i="1"/>
  <c r="Y12" i="1"/>
  <c r="Z91" i="1"/>
  <c r="X196" i="1"/>
  <c r="X200" i="1" s="1"/>
  <c r="Z116" i="1"/>
  <c r="Z10" i="1"/>
  <c r="Z107" i="1"/>
  <c r="M101" i="1"/>
  <c r="Y101" i="1" s="1"/>
  <c r="M100" i="2" s="1"/>
  <c r="S77" i="1"/>
  <c r="Q77" i="1"/>
  <c r="Z7" i="1"/>
  <c r="P77" i="1"/>
  <c r="R77" i="1"/>
  <c r="Z104" i="1"/>
  <c r="Z105" i="1"/>
  <c r="Z92" i="1"/>
  <c r="Z8" i="1"/>
  <c r="Z6" i="1"/>
  <c r="M103" i="1"/>
  <c r="Y103" i="1" s="1"/>
  <c r="M102" i="2" s="1"/>
  <c r="M102" i="1"/>
  <c r="Y102" i="1" s="1"/>
  <c r="M101" i="2" s="1"/>
  <c r="X101" i="2" s="1"/>
  <c r="Y40" i="1"/>
  <c r="Z76" i="1"/>
  <c r="Y76" i="1"/>
  <c r="T77" i="1"/>
  <c r="Z99" i="1"/>
  <c r="X139" i="2" l="1"/>
  <c r="M202" i="2"/>
  <c r="X134" i="2"/>
  <c r="Y134" i="2" s="1"/>
  <c r="X137" i="2"/>
  <c r="Y137" i="2" s="1"/>
  <c r="X99" i="2"/>
  <c r="X120" i="2" s="1"/>
  <c r="X102" i="2"/>
  <c r="Y102" i="2" s="1"/>
  <c r="Y90" i="2"/>
  <c r="Y139" i="2"/>
  <c r="Y123" i="2"/>
  <c r="P100" i="2"/>
  <c r="P205" i="2" s="1"/>
  <c r="R100" i="2"/>
  <c r="T100" i="2"/>
  <c r="Y101" i="2"/>
  <c r="Z95" i="1"/>
  <c r="Y95" i="1"/>
  <c r="M94" i="2" s="1"/>
  <c r="P140" i="2"/>
  <c r="R140" i="2"/>
  <c r="T140" i="2"/>
  <c r="P136" i="2"/>
  <c r="R136" i="2"/>
  <c r="T136" i="2"/>
  <c r="P132" i="2"/>
  <c r="R132" i="2"/>
  <c r="T132" i="2"/>
  <c r="R131" i="2"/>
  <c r="T131" i="2"/>
  <c r="P131" i="2"/>
  <c r="T138" i="2"/>
  <c r="R138" i="2"/>
  <c r="P138" i="2"/>
  <c r="T135" i="2"/>
  <c r="R135" i="2"/>
  <c r="P135" i="2"/>
  <c r="Y120" i="1"/>
  <c r="Z101" i="1"/>
  <c r="Z40" i="1"/>
  <c r="Z103" i="1"/>
  <c r="Z94" i="1"/>
  <c r="Z12" i="1"/>
  <c r="Z93" i="1"/>
  <c r="M120" i="1"/>
  <c r="Y77" i="1"/>
  <c r="M97" i="1"/>
  <c r="Y97" i="1" s="1"/>
  <c r="X135" i="2" l="1"/>
  <c r="Y135" i="2" s="1"/>
  <c r="X140" i="2"/>
  <c r="X136" i="2"/>
  <c r="Y136" i="2" s="1"/>
  <c r="X131" i="2"/>
  <c r="X138" i="2"/>
  <c r="X132" i="2"/>
  <c r="Y132" i="2" s="1"/>
  <c r="X94" i="2"/>
  <c r="X96" i="2" s="1"/>
  <c r="X204" i="2" s="1"/>
  <c r="M96" i="2"/>
  <c r="R205" i="2"/>
  <c r="P202" i="2"/>
  <c r="P206" i="2" s="1"/>
  <c r="T202" i="2"/>
  <c r="T206" i="2" s="1"/>
  <c r="R202" i="2"/>
  <c r="R206" i="2" s="1"/>
  <c r="W100" i="2"/>
  <c r="W205" i="2" s="1"/>
  <c r="S206" i="2"/>
  <c r="S100" i="2"/>
  <c r="S205" i="2" s="1"/>
  <c r="U100" i="2"/>
  <c r="Q205" i="2"/>
  <c r="Q206" i="2"/>
  <c r="Y99" i="2"/>
  <c r="Y120" i="2" s="1"/>
  <c r="Y140" i="2"/>
  <c r="U206" i="2"/>
  <c r="Y199" i="1"/>
  <c r="Z77" i="1"/>
  <c r="Z97" i="1"/>
  <c r="Y198" i="1"/>
  <c r="Z102" i="1"/>
  <c r="Z120" i="1" s="1"/>
  <c r="Y200" i="1"/>
  <c r="Z122" i="1"/>
  <c r="Z196" i="1" s="1"/>
  <c r="X202" i="2" l="1"/>
  <c r="X206" i="2" s="1"/>
  <c r="Y138" i="2"/>
  <c r="U205" i="2"/>
  <c r="V100" i="2"/>
  <c r="V205" i="2" s="1"/>
  <c r="T205" i="2"/>
  <c r="Y94" i="2"/>
  <c r="Y96" i="2" s="1"/>
  <c r="Y131" i="2"/>
  <c r="Y202" i="2" s="1"/>
  <c r="Y201" i="1"/>
  <c r="X100" i="2" l="1"/>
  <c r="X205" i="2" s="1"/>
  <c r="AC208" i="2" s="1"/>
  <c r="Y10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Humberto JHGH. Gallardo Hernandez</author>
  </authors>
  <commentList>
    <comment ref="S112" authorId="0" shapeId="0" xr:uid="{47F4B086-E8F8-42CA-BA07-F55AC6DE6A41}">
      <text>
        <r>
          <rPr>
            <b/>
            <sz val="9"/>
            <color indexed="81"/>
            <rFont val="Tahoma"/>
            <family val="2"/>
          </rPr>
          <t xml:space="preserve">NO LO DEPRECIO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<sst xmlns="http://schemas.openxmlformats.org/spreadsheetml/2006/main" count="771" uniqueCount="165">
  <si>
    <t>CUADRO DE DEPRECIACIONES  2002-2008</t>
  </si>
  <si>
    <t>CUADRO DE DEPRECIACIONES 2008</t>
  </si>
  <si>
    <t>CODIGO</t>
  </si>
  <si>
    <t xml:space="preserve">DESCRIPCION </t>
  </si>
  <si>
    <t>FECHA DE ADQUISICION</t>
  </si>
  <si>
    <t>COSTO DE ADQUISICION</t>
  </si>
  <si>
    <t>VALOR RESIDUAL</t>
  </si>
  <si>
    <t>VALOR A DEPRECIAR</t>
  </si>
  <si>
    <t>VIDA UTIL</t>
  </si>
  <si>
    <t xml:space="preserve">TASA ANUAL </t>
  </si>
  <si>
    <t xml:space="preserve">                                    DEPRECIACIONES</t>
  </si>
  <si>
    <t xml:space="preserve">DEPRECIACION </t>
  </si>
  <si>
    <t>VALOR NETO EN LIBROS</t>
  </si>
  <si>
    <t>VALOR DEL MERCADO</t>
  </si>
  <si>
    <t>VALOR REVALUO</t>
  </si>
  <si>
    <t>DEL BIEN</t>
  </si>
  <si>
    <t>AÑOS A DEPR.</t>
  </si>
  <si>
    <t>per. Anter.</t>
  </si>
  <si>
    <t>Este Año</t>
  </si>
  <si>
    <t>Nº meses</t>
  </si>
  <si>
    <t>Edificio</t>
  </si>
  <si>
    <t>Alcaldia</t>
  </si>
  <si>
    <t>Alc. Y Merc.</t>
  </si>
  <si>
    <t>Rastro Mun.</t>
  </si>
  <si>
    <t>Casa Comunal</t>
  </si>
  <si>
    <t>Plantel vehic.</t>
  </si>
  <si>
    <t>Edificios…</t>
  </si>
  <si>
    <t>PN-12046</t>
  </si>
  <si>
    <t>Vehículo</t>
  </si>
  <si>
    <t>robado</t>
  </si>
  <si>
    <t>PN-3618</t>
  </si>
  <si>
    <t>PN-11510</t>
  </si>
  <si>
    <t>Motor</t>
  </si>
  <si>
    <t>PN-17740</t>
  </si>
  <si>
    <t>Camion Volteo</t>
  </si>
  <si>
    <t>PN-16809</t>
  </si>
  <si>
    <t>Pich Up Blanco</t>
  </si>
  <si>
    <t>Motoniveladora</t>
  </si>
  <si>
    <t>PN-12254</t>
  </si>
  <si>
    <t>Camion Recolector</t>
  </si>
  <si>
    <t>PN-12256</t>
  </si>
  <si>
    <t>Vehículos..</t>
  </si>
  <si>
    <t>Commutador</t>
  </si>
  <si>
    <t>Computadora</t>
  </si>
  <si>
    <t>Fotocopiadora</t>
  </si>
  <si>
    <t>Maq. Electr.</t>
  </si>
  <si>
    <t>Notebook To</t>
  </si>
  <si>
    <t>Televisor</t>
  </si>
  <si>
    <t>Aparatos</t>
  </si>
  <si>
    <t>Hp pavilion</t>
  </si>
  <si>
    <t>Central Telef.</t>
  </si>
  <si>
    <t>Panasonic</t>
  </si>
  <si>
    <t xml:space="preserve">mfp Toshiba </t>
  </si>
  <si>
    <t>motoguadaña</t>
  </si>
  <si>
    <t>F8280</t>
  </si>
  <si>
    <t>bombas termon</t>
  </si>
  <si>
    <t>super hawk</t>
  </si>
  <si>
    <t>pizon compact.</t>
  </si>
  <si>
    <t>ST01978</t>
  </si>
  <si>
    <t>Band. Bribradora.</t>
  </si>
  <si>
    <t>Hp dc 5700</t>
  </si>
  <si>
    <t>motosierra</t>
  </si>
  <si>
    <t>f003925</t>
  </si>
  <si>
    <t>proyector epson</t>
  </si>
  <si>
    <t>life 77c2200</t>
  </si>
  <si>
    <t>CPU</t>
  </si>
  <si>
    <t>motherboard INTEL</t>
  </si>
  <si>
    <t>serv. Hp  proilant</t>
  </si>
  <si>
    <t xml:space="preserve">ML  150 g3p intel </t>
  </si>
  <si>
    <t>Otros …..</t>
  </si>
  <si>
    <t>Total de Valor de Bienes</t>
  </si>
  <si>
    <t>Total de depreciación</t>
  </si>
  <si>
    <t>JUAN HUMBERTO GALLARDO</t>
  </si>
  <si>
    <t xml:space="preserve">           CONTADOR</t>
  </si>
  <si>
    <t>P-025972</t>
  </si>
  <si>
    <t>PN-17700</t>
  </si>
  <si>
    <t>Rodillo Vibratorio</t>
  </si>
  <si>
    <t>serie=863247</t>
  </si>
  <si>
    <t>PN-2803</t>
  </si>
  <si>
    <t>Ambulancia</t>
  </si>
  <si>
    <t>Minicargador</t>
  </si>
  <si>
    <t>P-N-6501</t>
  </si>
  <si>
    <t>P-C - 85125</t>
  </si>
  <si>
    <t>CAMION AZUL</t>
  </si>
  <si>
    <t>PN-7110</t>
  </si>
  <si>
    <t>PFGL MAZDA 2015</t>
  </si>
  <si>
    <t>PN-9419</t>
  </si>
  <si>
    <t>NISSAN BLANCO</t>
  </si>
  <si>
    <t>PN-16714</t>
  </si>
  <si>
    <t>MOTO</t>
  </si>
  <si>
    <t>AVATAR 250</t>
  </si>
  <si>
    <t>CAMION VOLTEO</t>
  </si>
  <si>
    <t>MARCA FREIGHTLIER</t>
  </si>
  <si>
    <t>DELL VOSTRO SLIM</t>
  </si>
  <si>
    <t>HP DX2400</t>
  </si>
  <si>
    <t>MDO103</t>
  </si>
  <si>
    <t>savinn 9021 mod.2000</t>
  </si>
  <si>
    <t>SOFWERWS</t>
  </si>
  <si>
    <t>C.N.R.</t>
  </si>
  <si>
    <t>350/450</t>
  </si>
  <si>
    <t>Cortadora Orica</t>
  </si>
  <si>
    <t>6004 11º motor honda</t>
  </si>
  <si>
    <t>Compactadora Dynapac</t>
  </si>
  <si>
    <t>2DT6360MT13-2120</t>
  </si>
  <si>
    <t>HP MODELO 500B</t>
  </si>
  <si>
    <t>HP MODELO E-1200</t>
  </si>
  <si>
    <t>lapton hp pavilon</t>
  </si>
  <si>
    <t>motebook Cons 17 Dell</t>
  </si>
  <si>
    <t>motebook Cons 15 Dell</t>
  </si>
  <si>
    <t>B. TERMONEB.</t>
  </si>
  <si>
    <t>SWINGTEC 001-153673</t>
  </si>
  <si>
    <t>fog002-0006617</t>
  </si>
  <si>
    <t>fog002-0006664</t>
  </si>
  <si>
    <t>fog002-0006650</t>
  </si>
  <si>
    <t>fog002-0006578</t>
  </si>
  <si>
    <t>Comp. INTEL DISCO</t>
  </si>
  <si>
    <t>MEMOR. RAM DE 16 GB</t>
  </si>
  <si>
    <t>IMPRESOR DE PVC</t>
  </si>
  <si>
    <t>MARC, MAGICARD RIO NPTO</t>
  </si>
  <si>
    <t>Comp. DELL 3040</t>
  </si>
  <si>
    <t>PROCESADOR i5-6500 222DDDH2</t>
  </si>
  <si>
    <t>Comp. DELL 7050</t>
  </si>
  <si>
    <t>PROCESADOR i5-7500 2WFCHL2</t>
  </si>
  <si>
    <t>PROCESADOR i5-7500 2WWDHL2</t>
  </si>
  <si>
    <t>PROCESADOR i5-7500 2WYBHL2</t>
  </si>
  <si>
    <t>PROCESADOR i5-7500 2WFTXK2</t>
  </si>
  <si>
    <t>PROCESADOR i5-7500 2WMRXK2</t>
  </si>
  <si>
    <t>PROCESADOR i5-7500 2W5FHL2</t>
  </si>
  <si>
    <t>PROCESADOR i5-7500 2W7DHL2</t>
  </si>
  <si>
    <t>PROCESADOR i5-7500 2WKSXK2</t>
  </si>
  <si>
    <t>DEPRECIACION</t>
  </si>
  <si>
    <t>BIENES</t>
  </si>
  <si>
    <t>TRANSPORTE</t>
  </si>
  <si>
    <t>DIVERSOS</t>
  </si>
  <si>
    <t>NO SE DEPRECIO</t>
  </si>
  <si>
    <t>PN- 12164</t>
  </si>
  <si>
    <t>PN- 12169</t>
  </si>
  <si>
    <t>TOYOTA</t>
  </si>
  <si>
    <t>CHEVROLET</t>
  </si>
  <si>
    <t>DEPRECIACIONES</t>
  </si>
  <si>
    <t>CUADRO DE DEPRECIACIONES 2009-2018</t>
  </si>
  <si>
    <t xml:space="preserve">   </t>
  </si>
  <si>
    <t xml:space="preserve"> </t>
  </si>
  <si>
    <t>JEFE DE CONTABILIDAD</t>
  </si>
  <si>
    <t xml:space="preserve">ROXANA YANIRA RIVAS VARELA </t>
  </si>
  <si>
    <t>SUMA DEPRECIACION ACUMULADA          2002-2009</t>
  </si>
  <si>
    <t>SUMA DEPRECIACION ACUMULADA 2002-2009</t>
  </si>
  <si>
    <t>IOIIIIIIIIIIIIIOPOQAA</t>
  </si>
  <si>
    <t>SUMA DEPRECIACION ACUMULADA          2002-2019</t>
  </si>
  <si>
    <t>PN- 14315</t>
  </si>
  <si>
    <t>CUADRO DE DEPRECIACION DEL AÑO 2019</t>
  </si>
  <si>
    <t>COMPACTADOR KENWORTH</t>
  </si>
  <si>
    <t>PODADORA</t>
  </si>
  <si>
    <t>ALTURA 1.4 HP 31.4 CC  7.2 SERIE 516203603</t>
  </si>
  <si>
    <t>MOTOSIERRA</t>
  </si>
  <si>
    <t>4.3 HP 56.0 CC 5.9 KG SERIE 186525164</t>
  </si>
  <si>
    <t>PISTOLAS (6) ($800.00)</t>
  </si>
  <si>
    <t xml:space="preserve">SMITH &amp; Wesson Modelo sd9ve CALIBRE 9mm Lardo ce cañon 4" pul. Cargador de 15 tiros </t>
  </si>
  <si>
    <t xml:space="preserve">N7M456803 STARTUBG </t>
  </si>
  <si>
    <t xml:space="preserve">MOTOR CASE 430 </t>
  </si>
  <si>
    <t xml:space="preserve">NOTEBOOK LENOVO 80XS A12 15.6 PLG. BASE XTECH XTA150 P/NB MOCHILLA XTECH XTB211 15.6 PLG. </t>
  </si>
  <si>
    <t>COMPUTADORA 80XS (NIÑEZ)</t>
  </si>
  <si>
    <t>LAPTOP DELL (DESECHOS SOLIDOS)</t>
  </si>
  <si>
    <t xml:space="preserve">INSPIRON 3576 PROC. INTERL CORE 17-8550U HD 1TB/RAM 8GB PANTALLA 15.6" 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</si>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</sst>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 [$$-2C0A]\ * #,##0.00_ ;_ [$$-2C0A]\ * \-#,##0.00_ ;_ [$$-2C0A]\ * &quot;-&quot;??_ ;_ @_ "/>
    <numFmt numFmtId="167" formatCode="_([$$-440A]* #,##0.00_);_([$$-440A]* \(#,##0.00\);_([$$-440A]* &quot;-&quot;??_);_(@_)"/>
    <numFmt numFmtId="168" formatCode="_-[$$-440A]* #,##0.00_-;\-[$$-440A]* #,##0.00_-;_-[$$-440A]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Bookman Old Style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Bookman Old Style"/>
      <family val="1"/>
    </font>
    <font>
      <b/>
      <sz val="8"/>
      <name val="Arial"/>
      <family val="2"/>
    </font>
    <font>
      <sz val="8"/>
      <name val="Book Antiqua"/>
      <family val="1"/>
    </font>
    <font>
      <u/>
      <sz val="8"/>
      <name val="Bookman Old Style"/>
      <family val="1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6"/>
      <color theme="1"/>
      <name val="Calibri"/>
      <family val="2"/>
      <scheme val="minor"/>
    </font>
    <font>
      <sz val="14"/>
      <name val="Bookman Old Style"/>
      <family val="1"/>
    </font>
    <font>
      <sz val="7"/>
      <name val="Arial"/>
      <family val="2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20"/>
      <name val="Arial"/>
      <family val="2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01">
    <xf numFmtId="0" fontId="0" fillId="0" borderId="0" xfId="0"/>
    <xf numFmtId="0" fontId="2" fillId="0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2" borderId="0" xfId="0" applyFill="1"/>
    <xf numFmtId="0" fontId="2" fillId="0" borderId="17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5" xfId="0" applyFont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/>
    <xf numFmtId="0" fontId="2" fillId="0" borderId="12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15" xfId="0" applyFont="1" applyFill="1" applyBorder="1"/>
    <xf numFmtId="14" fontId="2" fillId="0" borderId="16" xfId="0" applyNumberFormat="1" applyFont="1" applyBorder="1" applyAlignment="1">
      <alignment horizontal="center"/>
    </xf>
    <xf numFmtId="44" fontId="2" fillId="0" borderId="0" xfId="0" applyNumberFormat="1" applyFont="1" applyBorder="1"/>
    <xf numFmtId="44" fontId="2" fillId="0" borderId="16" xfId="0" applyNumberFormat="1" applyFont="1" applyBorder="1"/>
    <xf numFmtId="0" fontId="2" fillId="0" borderId="17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right"/>
    </xf>
    <xf numFmtId="44" fontId="2" fillId="0" borderId="17" xfId="0" applyNumberFormat="1" applyFont="1" applyBorder="1"/>
    <xf numFmtId="44" fontId="2" fillId="0" borderId="19" xfId="0" applyNumberFormat="1" applyFont="1" applyBorder="1"/>
    <xf numFmtId="14" fontId="2" fillId="0" borderId="17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166" fontId="2" fillId="0" borderId="20" xfId="0" applyNumberFormat="1" applyFont="1" applyBorder="1" applyAlignment="1">
      <alignment horizontal="right"/>
    </xf>
    <xf numFmtId="0" fontId="2" fillId="0" borderId="21" xfId="0" applyFont="1" applyBorder="1"/>
    <xf numFmtId="44" fontId="8" fillId="0" borderId="0" xfId="0" applyNumberFormat="1" applyFont="1" applyBorder="1"/>
    <xf numFmtId="166" fontId="8" fillId="0" borderId="17" xfId="0" applyNumberFormat="1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44" fontId="8" fillId="0" borderId="17" xfId="0" applyNumberFormat="1" applyFont="1" applyBorder="1"/>
    <xf numFmtId="9" fontId="2" fillId="0" borderId="0" xfId="0" applyNumberFormat="1" applyFont="1" applyBorder="1" applyAlignment="1">
      <alignment horizontal="center"/>
    </xf>
    <xf numFmtId="166" fontId="8" fillId="0" borderId="2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44" fontId="2" fillId="0" borderId="0" xfId="0" applyNumberFormat="1" applyFont="1" applyFill="1" applyBorder="1"/>
    <xf numFmtId="44" fontId="2" fillId="0" borderId="0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4" fontId="2" fillId="0" borderId="17" xfId="0" applyNumberFormat="1" applyFont="1" applyBorder="1"/>
    <xf numFmtId="167" fontId="2" fillId="0" borderId="17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4" fontId="8" fillId="0" borderId="22" xfId="0" applyNumberFormat="1" applyFont="1" applyBorder="1"/>
    <xf numFmtId="0" fontId="2" fillId="0" borderId="13" xfId="0" applyFont="1" applyBorder="1"/>
    <xf numFmtId="44" fontId="2" fillId="0" borderId="12" xfId="0" applyNumberFormat="1" applyFont="1" applyBorder="1"/>
    <xf numFmtId="44" fontId="2" fillId="0" borderId="13" xfId="0" applyNumberFormat="1" applyFont="1" applyBorder="1"/>
    <xf numFmtId="0" fontId="2" fillId="0" borderId="12" xfId="0" applyFont="1" applyBorder="1"/>
    <xf numFmtId="0" fontId="2" fillId="0" borderId="24" xfId="0" applyFont="1" applyBorder="1"/>
    <xf numFmtId="0" fontId="6" fillId="0" borderId="2" xfId="0" applyFont="1" applyBorder="1"/>
    <xf numFmtId="44" fontId="9" fillId="0" borderId="2" xfId="0" applyNumberFormat="1" applyFont="1" applyBorder="1"/>
    <xf numFmtId="0" fontId="6" fillId="0" borderId="3" xfId="0" applyFont="1" applyBorder="1"/>
    <xf numFmtId="0" fontId="6" fillId="0" borderId="0" xfId="0" applyFont="1" applyBorder="1"/>
    <xf numFmtId="164" fontId="6" fillId="0" borderId="0" xfId="0" applyNumberFormat="1" applyFont="1" applyBorder="1"/>
    <xf numFmtId="165" fontId="6" fillId="0" borderId="0" xfId="0" applyNumberFormat="1" applyFont="1" applyBorder="1"/>
    <xf numFmtId="0" fontId="6" fillId="0" borderId="5" xfId="0" applyFont="1" applyBorder="1"/>
    <xf numFmtId="164" fontId="6" fillId="0" borderId="0" xfId="0" applyNumberFormat="1" applyFont="1" applyFill="1" applyBorder="1"/>
    <xf numFmtId="0" fontId="6" fillId="0" borderId="0" xfId="0" applyFont="1" applyBorder="1" applyAlignment="1">
      <alignment horizontal="center"/>
    </xf>
    <xf numFmtId="164" fontId="9" fillId="0" borderId="0" xfId="0" applyNumberFormat="1" applyFont="1" applyBorder="1"/>
    <xf numFmtId="0" fontId="6" fillId="0" borderId="12" xfId="0" applyFont="1" applyBorder="1"/>
    <xf numFmtId="0" fontId="6" fillId="0" borderId="15" xfId="0" applyFont="1" applyBorder="1"/>
    <xf numFmtId="0" fontId="6" fillId="2" borderId="0" xfId="0" applyFont="1" applyFill="1"/>
    <xf numFmtId="0" fontId="7" fillId="0" borderId="12" xfId="0" applyFont="1" applyBorder="1"/>
    <xf numFmtId="0" fontId="7" fillId="0" borderId="15" xfId="0" applyFont="1" applyBorder="1"/>
    <xf numFmtId="44" fontId="2" fillId="0" borderId="2" xfId="0" applyNumberFormat="1" applyFont="1" applyBorder="1"/>
    <xf numFmtId="0" fontId="2" fillId="0" borderId="16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44" fontId="2" fillId="0" borderId="9" xfId="0" applyNumberFormat="1" applyFont="1" applyBorder="1"/>
    <xf numFmtId="166" fontId="2" fillId="0" borderId="0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167" fontId="2" fillId="0" borderId="0" xfId="0" applyNumberFormat="1" applyFont="1" applyBorder="1"/>
    <xf numFmtId="14" fontId="2" fillId="0" borderId="0" xfId="0" applyNumberFormat="1" applyFont="1" applyBorder="1" applyAlignment="1">
      <alignment horizontal="center"/>
    </xf>
    <xf numFmtId="167" fontId="8" fillId="0" borderId="0" xfId="0" applyNumberFormat="1" applyFont="1" applyBorder="1"/>
    <xf numFmtId="167" fontId="8" fillId="0" borderId="28" xfId="0" applyNumberFormat="1" applyFont="1" applyBorder="1"/>
    <xf numFmtId="44" fontId="8" fillId="0" borderId="7" xfId="0" applyNumberFormat="1" applyFont="1" applyBorder="1" applyAlignment="1">
      <alignment horizontal="center"/>
    </xf>
    <xf numFmtId="44" fontId="6" fillId="0" borderId="0" xfId="0" applyNumberFormat="1" applyFont="1" applyBorder="1"/>
    <xf numFmtId="0" fontId="12" fillId="0" borderId="0" xfId="0" applyFont="1"/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7" fillId="0" borderId="17" xfId="0" applyFont="1" applyBorder="1" applyAlignment="1">
      <alignment horizontal="left"/>
    </xf>
    <xf numFmtId="0" fontId="7" fillId="0" borderId="13" xfId="0" applyFont="1" applyBorder="1"/>
    <xf numFmtId="0" fontId="12" fillId="0" borderId="2" xfId="0" applyFont="1" applyBorder="1"/>
    <xf numFmtId="0" fontId="12" fillId="0" borderId="0" xfId="0" applyFont="1" applyBorder="1"/>
    <xf numFmtId="0" fontId="12" fillId="0" borderId="12" xfId="0" applyFont="1" applyBorder="1"/>
    <xf numFmtId="0" fontId="12" fillId="2" borderId="0" xfId="0" applyFont="1" applyFill="1"/>
    <xf numFmtId="0" fontId="7" fillId="0" borderId="0" xfId="0" applyFont="1" applyBorder="1" applyAlignment="1">
      <alignment horizontal="justify" vertical="justify" wrapText="1"/>
    </xf>
    <xf numFmtId="0" fontId="12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4" xfId="0" applyFont="1" applyBorder="1" applyAlignment="1">
      <alignment horizontal="justify" vertical="justify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2" fillId="0" borderId="0" xfId="0" applyFont="1" applyBorder="1" applyAlignment="1">
      <alignment horizontal="left"/>
    </xf>
    <xf numFmtId="44" fontId="6" fillId="0" borderId="0" xfId="1" applyFont="1" applyBorder="1"/>
    <xf numFmtId="44" fontId="9" fillId="0" borderId="0" xfId="0" applyNumberFormat="1" applyFont="1" applyBorder="1"/>
    <xf numFmtId="2" fontId="6" fillId="0" borderId="0" xfId="0" applyNumberFormat="1" applyFont="1" applyBorder="1"/>
    <xf numFmtId="44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44" fontId="2" fillId="0" borderId="10" xfId="0" applyNumberFormat="1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7" xfId="0" applyFont="1" applyBorder="1" applyAlignment="1">
      <alignment horizontal="justify" vertical="justify" wrapText="1"/>
    </xf>
    <xf numFmtId="14" fontId="2" fillId="0" borderId="7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44" fontId="2" fillId="0" borderId="7" xfId="0" applyNumberFormat="1" applyFont="1" applyBorder="1" applyAlignment="1">
      <alignment horizontal="center"/>
    </xf>
    <xf numFmtId="0" fontId="7" fillId="0" borderId="9" xfId="0" applyFont="1" applyBorder="1" applyAlignment="1">
      <alignment horizontal="justify" vertical="justify" wrapText="1"/>
    </xf>
    <xf numFmtId="14" fontId="2" fillId="0" borderId="9" xfId="0" applyNumberFormat="1" applyFont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44" fontId="8" fillId="0" borderId="28" xfId="0" applyNumberFormat="1" applyFont="1" applyBorder="1" applyAlignment="1">
      <alignment horizontal="center"/>
    </xf>
    <xf numFmtId="44" fontId="8" fillId="0" borderId="30" xfId="0" applyNumberFormat="1" applyFont="1" applyBorder="1" applyAlignment="1">
      <alignment horizontal="center"/>
    </xf>
    <xf numFmtId="166" fontId="8" fillId="0" borderId="28" xfId="0" applyNumberFormat="1" applyFont="1" applyBorder="1" applyAlignment="1">
      <alignment horizontal="right"/>
    </xf>
    <xf numFmtId="166" fontId="8" fillId="0" borderId="30" xfId="0" applyNumberFormat="1" applyFont="1" applyBorder="1" applyAlignment="1">
      <alignment horizontal="right"/>
    </xf>
    <xf numFmtId="44" fontId="8" fillId="0" borderId="28" xfId="0" applyNumberFormat="1" applyFont="1" applyBorder="1"/>
    <xf numFmtId="44" fontId="2" fillId="0" borderId="38" xfId="0" applyNumberFormat="1" applyFont="1" applyBorder="1"/>
    <xf numFmtId="0" fontId="2" fillId="0" borderId="9" xfId="0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167" fontId="2" fillId="0" borderId="7" xfId="1" applyNumberFormat="1" applyFont="1" applyBorder="1"/>
    <xf numFmtId="0" fontId="2" fillId="0" borderId="7" xfId="0" applyNumberFormat="1" applyFont="1" applyFill="1" applyBorder="1" applyAlignment="1">
      <alignment horizontal="center"/>
    </xf>
    <xf numFmtId="14" fontId="2" fillId="0" borderId="7" xfId="0" applyNumberFormat="1" applyFont="1" applyBorder="1"/>
    <xf numFmtId="0" fontId="7" fillId="0" borderId="7" xfId="0" applyFont="1" applyFill="1" applyBorder="1" applyAlignment="1">
      <alignment horizontal="justify" vertical="justify" wrapText="1"/>
    </xf>
    <xf numFmtId="14" fontId="2" fillId="0" borderId="7" xfId="0" applyNumberFormat="1" applyFont="1" applyFill="1" applyBorder="1" applyAlignment="1">
      <alignment horizontal="center"/>
    </xf>
    <xf numFmtId="44" fontId="2" fillId="0" borderId="7" xfId="0" applyNumberFormat="1" applyFont="1" applyFill="1" applyBorder="1"/>
    <xf numFmtId="44" fontId="8" fillId="0" borderId="0" xfId="0" applyNumberFormat="1" applyFont="1" applyBorder="1" applyAlignment="1">
      <alignment horizontal="center"/>
    </xf>
    <xf numFmtId="0" fontId="2" fillId="0" borderId="8" xfId="0" applyFont="1" applyBorder="1"/>
    <xf numFmtId="9" fontId="2" fillId="0" borderId="9" xfId="0" applyNumberFormat="1" applyFont="1" applyBorder="1" applyAlignment="1">
      <alignment horizontal="center"/>
    </xf>
    <xf numFmtId="44" fontId="8" fillId="0" borderId="40" xfId="0" applyNumberFormat="1" applyFont="1" applyBorder="1"/>
    <xf numFmtId="44" fontId="8" fillId="0" borderId="41" xfId="0" applyNumberFormat="1" applyFont="1" applyBorder="1"/>
    <xf numFmtId="44" fontId="8" fillId="0" borderId="30" xfId="0" applyNumberFormat="1" applyFont="1" applyBorder="1"/>
    <xf numFmtId="167" fontId="6" fillId="0" borderId="7" xfId="0" applyNumberFormat="1" applyFont="1" applyBorder="1"/>
    <xf numFmtId="167" fontId="2" fillId="0" borderId="7" xfId="0" applyNumberFormat="1" applyFont="1" applyBorder="1"/>
    <xf numFmtId="167" fontId="10" fillId="0" borderId="7" xfId="0" applyNumberFormat="1" applyFont="1" applyBorder="1"/>
    <xf numFmtId="166" fontId="2" fillId="0" borderId="7" xfId="0" applyNumberFormat="1" applyFont="1" applyBorder="1" applyAlignment="1">
      <alignment horizontal="right"/>
    </xf>
    <xf numFmtId="168" fontId="7" fillId="0" borderId="7" xfId="2" applyNumberFormat="1" applyFont="1" applyBorder="1"/>
    <xf numFmtId="0" fontId="7" fillId="0" borderId="7" xfId="2" applyFont="1" applyBorder="1"/>
    <xf numFmtId="44" fontId="2" fillId="3" borderId="7" xfId="0" applyNumberFormat="1" applyFont="1" applyFill="1" applyBorder="1"/>
    <xf numFmtId="9" fontId="2" fillId="0" borderId="7" xfId="0" applyNumberFormat="1" applyFont="1" applyFill="1" applyBorder="1" applyAlignment="1">
      <alignment horizontal="center"/>
    </xf>
    <xf numFmtId="44" fontId="2" fillId="0" borderId="7" xfId="0" applyNumberFormat="1" applyFont="1" applyFill="1" applyBorder="1" applyAlignment="1">
      <alignment horizontal="center"/>
    </xf>
    <xf numFmtId="167" fontId="2" fillId="0" borderId="7" xfId="0" applyNumberFormat="1" applyFont="1" applyFill="1" applyBorder="1"/>
    <xf numFmtId="167" fontId="2" fillId="0" borderId="9" xfId="0" applyNumberFormat="1" applyFont="1" applyBorder="1"/>
    <xf numFmtId="0" fontId="11" fillId="0" borderId="0" xfId="0" applyFont="1" applyBorder="1" applyAlignment="1">
      <alignment horizontal="center"/>
    </xf>
    <xf numFmtId="44" fontId="8" fillId="0" borderId="0" xfId="0" applyNumberFormat="1" applyFont="1" applyFill="1" applyBorder="1" applyAlignment="1">
      <alignment horizontal="center"/>
    </xf>
    <xf numFmtId="44" fontId="8" fillId="0" borderId="25" xfId="0" applyNumberFormat="1" applyFont="1" applyBorder="1" applyAlignment="1">
      <alignment horizontal="center"/>
    </xf>
    <xf numFmtId="44" fontId="8" fillId="0" borderId="26" xfId="0" applyNumberFormat="1" applyFont="1" applyBorder="1" applyAlignment="1">
      <alignment horizontal="center"/>
    </xf>
    <xf numFmtId="44" fontId="8" fillId="0" borderId="6" xfId="0" applyNumberFormat="1" applyFont="1" applyBorder="1" applyAlignment="1">
      <alignment horizontal="center"/>
    </xf>
    <xf numFmtId="44" fontId="8" fillId="0" borderId="42" xfId="0" applyNumberFormat="1" applyFont="1" applyBorder="1"/>
    <xf numFmtId="44" fontId="8" fillId="0" borderId="14" xfId="0" applyNumberFormat="1" applyFont="1" applyBorder="1"/>
    <xf numFmtId="0" fontId="4" fillId="0" borderId="0" xfId="0" applyFont="1" applyBorder="1" applyAlignment="1">
      <alignment horizontal="center"/>
    </xf>
    <xf numFmtId="0" fontId="7" fillId="0" borderId="6" xfId="0" applyFont="1" applyBorder="1" applyAlignment="1">
      <alignment horizontal="justify" vertical="justify" wrapText="1"/>
    </xf>
    <xf numFmtId="0" fontId="7" fillId="0" borderId="44" xfId="0" applyFont="1" applyBorder="1" applyAlignment="1">
      <alignment horizontal="justify" vertical="justify" wrapText="1"/>
    </xf>
    <xf numFmtId="0" fontId="12" fillId="0" borderId="4" xfId="0" applyFont="1" applyBorder="1" applyAlignment="1">
      <alignment horizontal="justify" vertical="justify" wrapText="1"/>
    </xf>
    <xf numFmtId="44" fontId="2" fillId="0" borderId="5" xfId="0" applyNumberFormat="1" applyFont="1" applyBorder="1"/>
    <xf numFmtId="0" fontId="7" fillId="0" borderId="6" xfId="0" applyFont="1" applyFill="1" applyBorder="1" applyAlignment="1">
      <alignment horizontal="justify" vertical="justify" wrapText="1"/>
    </xf>
    <xf numFmtId="0" fontId="7" fillId="0" borderId="23" xfId="0" applyFont="1" applyBorder="1" applyAlignment="1">
      <alignment horizontal="justify" vertical="justify" wrapText="1"/>
    </xf>
    <xf numFmtId="44" fontId="8" fillId="0" borderId="12" xfId="0" applyNumberFormat="1" applyFont="1" applyBorder="1"/>
    <xf numFmtId="0" fontId="15" fillId="0" borderId="12" xfId="0" applyFont="1" applyBorder="1"/>
    <xf numFmtId="0" fontId="2" fillId="0" borderId="43" xfId="0" applyFont="1" applyBorder="1"/>
    <xf numFmtId="44" fontId="8" fillId="0" borderId="39" xfId="0" applyNumberFormat="1" applyFont="1" applyFill="1" applyBorder="1"/>
    <xf numFmtId="44" fontId="8" fillId="0" borderId="28" xfId="0" applyNumberFormat="1" applyFont="1" applyFill="1" applyBorder="1"/>
    <xf numFmtId="167" fontId="8" fillId="0" borderId="28" xfId="0" applyNumberFormat="1" applyFont="1" applyFill="1" applyBorder="1"/>
    <xf numFmtId="0" fontId="18" fillId="0" borderId="32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17" xfId="0" applyFont="1" applyFill="1" applyBorder="1"/>
    <xf numFmtId="0" fontId="7" fillId="0" borderId="0" xfId="0" applyFont="1" applyFill="1" applyBorder="1"/>
    <xf numFmtId="0" fontId="7" fillId="0" borderId="17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5" xfId="0" applyFont="1" applyFill="1" applyBorder="1"/>
    <xf numFmtId="0" fontId="7" fillId="0" borderId="3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4" fillId="0" borderId="2" xfId="0" applyFont="1" applyBorder="1" applyAlignment="1"/>
    <xf numFmtId="0" fontId="14" fillId="0" borderId="3" xfId="0" applyFont="1" applyBorder="1" applyAlignment="1"/>
    <xf numFmtId="0" fontId="7" fillId="0" borderId="38" xfId="0" applyFont="1" applyFill="1" applyBorder="1"/>
    <xf numFmtId="4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45" xfId="0" applyFont="1" applyBorder="1"/>
    <xf numFmtId="0" fontId="7" fillId="0" borderId="46" xfId="0" applyFont="1" applyFill="1" applyBorder="1" applyAlignment="1">
      <alignment horizontal="center" vertical="center" wrapText="1"/>
    </xf>
    <xf numFmtId="0" fontId="7" fillId="0" borderId="47" xfId="0" applyFont="1" applyFill="1" applyBorder="1"/>
    <xf numFmtId="44" fontId="2" fillId="0" borderId="47" xfId="0" applyNumberFormat="1" applyFont="1" applyBorder="1"/>
    <xf numFmtId="44" fontId="8" fillId="0" borderId="37" xfId="0" applyNumberFormat="1" applyFont="1" applyBorder="1" applyAlignment="1">
      <alignment horizontal="center"/>
    </xf>
    <xf numFmtId="44" fontId="8" fillId="0" borderId="5" xfId="0" applyNumberFormat="1" applyFont="1" applyBorder="1" applyAlignment="1">
      <alignment horizontal="center"/>
    </xf>
    <xf numFmtId="167" fontId="2" fillId="0" borderId="10" xfId="0" applyNumberFormat="1" applyFont="1" applyBorder="1"/>
    <xf numFmtId="44" fontId="2" fillId="0" borderId="10" xfId="0" applyNumberFormat="1" applyFont="1" applyFill="1" applyBorder="1"/>
    <xf numFmtId="44" fontId="8" fillId="0" borderId="37" xfId="0" applyNumberFormat="1" applyFont="1" applyBorder="1"/>
    <xf numFmtId="167" fontId="8" fillId="0" borderId="5" xfId="0" applyNumberFormat="1" applyFont="1" applyBorder="1"/>
    <xf numFmtId="44" fontId="8" fillId="0" borderId="48" xfId="0" applyNumberFormat="1" applyFont="1" applyBorder="1" applyAlignment="1">
      <alignment horizontal="center"/>
    </xf>
    <xf numFmtId="44" fontId="8" fillId="0" borderId="10" xfId="0" applyNumberFormat="1" applyFont="1" applyBorder="1" applyAlignment="1">
      <alignment horizontal="center"/>
    </xf>
    <xf numFmtId="44" fontId="8" fillId="0" borderId="43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justify" wrapText="1"/>
    </xf>
    <xf numFmtId="0" fontId="7" fillId="5" borderId="4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66" fontId="8" fillId="6" borderId="22" xfId="0" applyNumberFormat="1" applyFont="1" applyFill="1" applyBorder="1" applyAlignment="1">
      <alignment horizontal="right"/>
    </xf>
    <xf numFmtId="166" fontId="8" fillId="6" borderId="17" xfId="0" applyNumberFormat="1" applyFont="1" applyFill="1" applyBorder="1" applyAlignment="1">
      <alignment horizontal="right"/>
    </xf>
    <xf numFmtId="44" fontId="8" fillId="6" borderId="22" xfId="0" applyNumberFormat="1" applyFont="1" applyFill="1" applyBorder="1"/>
    <xf numFmtId="44" fontId="9" fillId="6" borderId="2" xfId="0" applyNumberFormat="1" applyFont="1" applyFill="1" applyBorder="1"/>
    <xf numFmtId="44" fontId="8" fillId="6" borderId="28" xfId="0" applyNumberFormat="1" applyFont="1" applyFill="1" applyBorder="1"/>
    <xf numFmtId="44" fontId="8" fillId="6" borderId="30" xfId="0" applyNumberFormat="1" applyFont="1" applyFill="1" applyBorder="1"/>
    <xf numFmtId="44" fontId="8" fillId="6" borderId="0" xfId="0" applyNumberFormat="1" applyFont="1" applyFill="1" applyBorder="1" applyAlignment="1">
      <alignment horizontal="center"/>
    </xf>
    <xf numFmtId="167" fontId="8" fillId="6" borderId="0" xfId="0" applyNumberFormat="1" applyFont="1" applyFill="1" applyBorder="1"/>
    <xf numFmtId="44" fontId="8" fillId="6" borderId="26" xfId="0" applyNumberFormat="1" applyFont="1" applyFill="1" applyBorder="1" applyAlignment="1">
      <alignment horizontal="center"/>
    </xf>
    <xf numFmtId="44" fontId="8" fillId="6" borderId="7" xfId="0" applyNumberFormat="1" applyFont="1" applyFill="1" applyBorder="1" applyAlignment="1">
      <alignment horizontal="center"/>
    </xf>
    <xf numFmtId="44" fontId="8" fillId="6" borderId="14" xfId="0" applyNumberFormat="1" applyFont="1" applyFill="1" applyBorder="1"/>
    <xf numFmtId="44" fontId="8" fillId="6" borderId="28" xfId="0" applyNumberFormat="1" applyFont="1" applyFill="1" applyBorder="1" applyAlignment="1">
      <alignment horizontal="center"/>
    </xf>
    <xf numFmtId="44" fontId="9" fillId="6" borderId="0" xfId="0" applyNumberFormat="1" applyFont="1" applyFill="1" applyBorder="1"/>
    <xf numFmtId="0" fontId="19" fillId="6" borderId="0" xfId="0" applyFont="1" applyFill="1"/>
    <xf numFmtId="0" fontId="9" fillId="6" borderId="2" xfId="0" applyFont="1" applyFill="1" applyBorder="1"/>
    <xf numFmtId="0" fontId="9" fillId="6" borderId="0" xfId="0" applyFont="1" applyFill="1" applyBorder="1"/>
    <xf numFmtId="44" fontId="8" fillId="6" borderId="16" xfId="0" applyNumberFormat="1" applyFont="1" applyFill="1" applyBorder="1"/>
    <xf numFmtId="44" fontId="8" fillId="6" borderId="17" xfId="0" applyNumberFormat="1" applyFont="1" applyFill="1" applyBorder="1"/>
    <xf numFmtId="44" fontId="8" fillId="6" borderId="13" xfId="0" applyNumberFormat="1" applyFont="1" applyFill="1" applyBorder="1"/>
    <xf numFmtId="165" fontId="19" fillId="6" borderId="0" xfId="0" applyNumberFormat="1" applyFont="1" applyFill="1" applyBorder="1"/>
    <xf numFmtId="164" fontId="19" fillId="6" borderId="0" xfId="0" applyNumberFormat="1" applyFont="1" applyFill="1" applyBorder="1"/>
    <xf numFmtId="0" fontId="19" fillId="6" borderId="12" xfId="0" applyFont="1" applyFill="1" applyBorder="1"/>
    <xf numFmtId="0" fontId="9" fillId="6" borderId="12" xfId="0" applyFont="1" applyFill="1" applyBorder="1"/>
    <xf numFmtId="44" fontId="8" fillId="6" borderId="7" xfId="0" applyNumberFormat="1" applyFont="1" applyFill="1" applyBorder="1"/>
    <xf numFmtId="44" fontId="8" fillId="6" borderId="0" xfId="0" applyNumberFormat="1" applyFont="1" applyFill="1" applyBorder="1"/>
    <xf numFmtId="0" fontId="19" fillId="6" borderId="0" xfId="0" applyFont="1" applyFill="1" applyBorder="1"/>
    <xf numFmtId="0" fontId="6" fillId="0" borderId="0" xfId="0" applyFont="1" applyFill="1"/>
    <xf numFmtId="0" fontId="7" fillId="0" borderId="2" xfId="0" applyFont="1" applyFill="1" applyBorder="1"/>
    <xf numFmtId="44" fontId="2" fillId="0" borderId="16" xfId="0" applyNumberFormat="1" applyFont="1" applyFill="1" applyBorder="1"/>
    <xf numFmtId="44" fontId="2" fillId="0" borderId="17" xfId="0" applyNumberFormat="1" applyFont="1" applyFill="1" applyBorder="1"/>
    <xf numFmtId="166" fontId="8" fillId="0" borderId="22" xfId="0" applyNumberFormat="1" applyFont="1" applyFill="1" applyBorder="1" applyAlignment="1">
      <alignment horizontal="right"/>
    </xf>
    <xf numFmtId="44" fontId="2" fillId="0" borderId="9" xfId="0" applyNumberFormat="1" applyFont="1" applyFill="1" applyBorder="1"/>
    <xf numFmtId="166" fontId="8" fillId="0" borderId="17" xfId="0" applyNumberFormat="1" applyFont="1" applyFill="1" applyBorder="1" applyAlignment="1">
      <alignment horizontal="right"/>
    </xf>
    <xf numFmtId="44" fontId="8" fillId="0" borderId="22" xfId="0" applyNumberFormat="1" applyFont="1" applyFill="1" applyBorder="1"/>
    <xf numFmtId="0" fontId="6" fillId="0" borderId="2" xfId="0" applyFont="1" applyFill="1" applyBorder="1"/>
    <xf numFmtId="164" fontId="9" fillId="0" borderId="0" xfId="0" applyNumberFormat="1" applyFont="1" applyFill="1" applyBorder="1"/>
    <xf numFmtId="0" fontId="6" fillId="0" borderId="12" xfId="0" applyFont="1" applyFill="1" applyBorder="1"/>
    <xf numFmtId="0" fontId="2" fillId="0" borderId="0" xfId="0" applyFont="1" applyFill="1" applyBorder="1"/>
    <xf numFmtId="44" fontId="6" fillId="0" borderId="0" xfId="0" applyNumberFormat="1" applyFont="1" applyFill="1" applyBorder="1"/>
    <xf numFmtId="0" fontId="6" fillId="0" borderId="0" xfId="0" applyFont="1" applyFill="1" applyBorder="1"/>
    <xf numFmtId="44" fontId="22" fillId="0" borderId="0" xfId="0" applyNumberFormat="1" applyFont="1"/>
    <xf numFmtId="0" fontId="24" fillId="0" borderId="0" xfId="0" applyFont="1" applyBorder="1"/>
    <xf numFmtId="0" fontId="15" fillId="0" borderId="2" xfId="0" applyFont="1" applyBorder="1" applyAlignment="1"/>
    <xf numFmtId="0" fontId="15" fillId="0" borderId="3" xfId="0" applyFont="1" applyBorder="1" applyAlignment="1"/>
    <xf numFmtId="0" fontId="25" fillId="0" borderId="6" xfId="0" applyFont="1" applyBorder="1" applyAlignment="1">
      <alignment horizontal="justify" vertical="justify" wrapText="1"/>
    </xf>
    <xf numFmtId="0" fontId="25" fillId="0" borderId="7" xfId="0" applyFont="1" applyBorder="1" applyAlignment="1">
      <alignment horizontal="justify" vertical="justify" wrapText="1"/>
    </xf>
    <xf numFmtId="14" fontId="25" fillId="0" borderId="7" xfId="0" applyNumberFormat="1" applyFont="1" applyBorder="1" applyAlignment="1">
      <alignment horizontal="center"/>
    </xf>
    <xf numFmtId="44" fontId="25" fillId="0" borderId="7" xfId="0" applyNumberFormat="1" applyFont="1" applyBorder="1"/>
    <xf numFmtId="10" fontId="25" fillId="0" borderId="7" xfId="0" applyNumberFormat="1" applyFont="1" applyBorder="1" applyAlignment="1">
      <alignment horizontal="center"/>
    </xf>
    <xf numFmtId="44" fontId="25" fillId="0" borderId="7" xfId="0" applyNumberFormat="1" applyFont="1" applyBorder="1" applyAlignment="1">
      <alignment horizontal="center"/>
    </xf>
    <xf numFmtId="44" fontId="25" fillId="0" borderId="7" xfId="0" applyNumberFormat="1" applyFont="1" applyFill="1" applyBorder="1"/>
    <xf numFmtId="44" fontId="25" fillId="0" borderId="10" xfId="0" applyNumberFormat="1" applyFont="1" applyBorder="1"/>
    <xf numFmtId="44" fontId="25" fillId="0" borderId="8" xfId="0" applyNumberFormat="1" applyFont="1" applyBorder="1"/>
    <xf numFmtId="0" fontId="25" fillId="0" borderId="8" xfId="0" applyFont="1" applyBorder="1"/>
    <xf numFmtId="0" fontId="25" fillId="0" borderId="10" xfId="0" applyFont="1" applyBorder="1"/>
    <xf numFmtId="166" fontId="25" fillId="0" borderId="7" xfId="0" applyNumberFormat="1" applyFont="1" applyBorder="1" applyAlignment="1">
      <alignment horizontal="right"/>
    </xf>
    <xf numFmtId="166" fontId="25" fillId="0" borderId="7" xfId="0" applyNumberFormat="1" applyFont="1" applyFill="1" applyBorder="1" applyAlignment="1">
      <alignment horizontal="right"/>
    </xf>
    <xf numFmtId="44" fontId="25" fillId="0" borderId="10" xfId="0" applyNumberFormat="1" applyFont="1" applyBorder="1" applyAlignment="1">
      <alignment horizontal="center"/>
    </xf>
    <xf numFmtId="0" fontId="5" fillId="0" borderId="0" xfId="0" applyFont="1" applyBorder="1"/>
    <xf numFmtId="0" fontId="25" fillId="0" borderId="0" xfId="0" applyFont="1" applyBorder="1"/>
    <xf numFmtId="0" fontId="25" fillId="0" borderId="5" xfId="0" applyFont="1" applyBorder="1"/>
    <xf numFmtId="9" fontId="25" fillId="0" borderId="7" xfId="0" applyNumberFormat="1" applyFont="1" applyBorder="1" applyAlignment="1">
      <alignment horizontal="center"/>
    </xf>
    <xf numFmtId="44" fontId="25" fillId="0" borderId="7" xfId="0" applyNumberFormat="1" applyFont="1" applyFill="1" applyBorder="1" applyAlignment="1">
      <alignment horizontal="center"/>
    </xf>
    <xf numFmtId="167" fontId="25" fillId="0" borderId="7" xfId="1" applyNumberFormat="1" applyFont="1" applyBorder="1"/>
    <xf numFmtId="0" fontId="25" fillId="0" borderId="6" xfId="0" applyFont="1" applyFill="1" applyBorder="1" applyAlignment="1">
      <alignment horizontal="justify" vertical="justify" wrapText="1"/>
    </xf>
    <xf numFmtId="0" fontId="25" fillId="0" borderId="7" xfId="0" applyFont="1" applyFill="1" applyBorder="1" applyAlignment="1">
      <alignment horizontal="center"/>
    </xf>
    <xf numFmtId="0" fontId="25" fillId="0" borderId="7" xfId="0" applyNumberFormat="1" applyFont="1" applyFill="1" applyBorder="1" applyAlignment="1">
      <alignment horizontal="center"/>
    </xf>
    <xf numFmtId="14" fontId="25" fillId="0" borderId="7" xfId="0" applyNumberFormat="1" applyFont="1" applyBorder="1"/>
    <xf numFmtId="0" fontId="25" fillId="0" borderId="7" xfId="0" applyFont="1" applyFill="1" applyBorder="1" applyAlignment="1">
      <alignment horizontal="justify" vertical="justify" wrapText="1"/>
    </xf>
    <xf numFmtId="44" fontId="5" fillId="0" borderId="7" xfId="0" applyNumberFormat="1" applyFont="1" applyFill="1" applyBorder="1"/>
    <xf numFmtId="0" fontId="5" fillId="0" borderId="0" xfId="0" applyFont="1" applyAlignment="1">
      <alignment horizontal="center"/>
    </xf>
    <xf numFmtId="14" fontId="25" fillId="0" borderId="7" xfId="0" applyNumberFormat="1" applyFont="1" applyFill="1" applyBorder="1" applyAlignment="1">
      <alignment horizontal="center"/>
    </xf>
    <xf numFmtId="44" fontId="25" fillId="0" borderId="5" xfId="0" applyNumberFormat="1" applyFont="1" applyBorder="1"/>
    <xf numFmtId="164" fontId="25" fillId="0" borderId="8" xfId="0" applyNumberFormat="1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167" fontId="5" fillId="0" borderId="7" xfId="0" applyNumberFormat="1" applyFont="1" applyBorder="1"/>
    <xf numFmtId="167" fontId="25" fillId="0" borderId="10" xfId="0" applyNumberFormat="1" applyFont="1" applyBorder="1"/>
    <xf numFmtId="167" fontId="25" fillId="0" borderId="7" xfId="0" applyNumberFormat="1" applyFont="1" applyBorder="1"/>
    <xf numFmtId="167" fontId="25" fillId="0" borderId="7" xfId="0" applyNumberFormat="1" applyFont="1" applyFill="1" applyBorder="1"/>
    <xf numFmtId="168" fontId="25" fillId="0" borderId="7" xfId="2" applyNumberFormat="1" applyFont="1" applyFill="1" applyBorder="1"/>
    <xf numFmtId="44" fontId="25" fillId="3" borderId="7" xfId="0" applyNumberFormat="1" applyFont="1" applyFill="1" applyBorder="1"/>
    <xf numFmtId="0" fontId="5" fillId="0" borderId="0" xfId="0" applyFont="1" applyFill="1"/>
    <xf numFmtId="9" fontId="25" fillId="0" borderId="7" xfId="0" applyNumberFormat="1" applyFont="1" applyFill="1" applyBorder="1" applyAlignment="1">
      <alignment horizontal="center"/>
    </xf>
    <xf numFmtId="44" fontId="25" fillId="0" borderId="10" xfId="0" applyNumberFormat="1" applyFont="1" applyFill="1" applyBorder="1"/>
    <xf numFmtId="0" fontId="25" fillId="0" borderId="8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5" fillId="0" borderId="7" xfId="0" applyFont="1" applyBorder="1"/>
    <xf numFmtId="0" fontId="25" fillId="0" borderId="0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26" fillId="0" borderId="7" xfId="0" applyFont="1" applyBorder="1" applyAlignment="1">
      <alignment horizontal="center"/>
    </xf>
    <xf numFmtId="0" fontId="25" fillId="0" borderId="42" xfId="0" applyFont="1" applyBorder="1" applyAlignment="1">
      <alignment horizontal="justify" vertical="justify" wrapText="1"/>
    </xf>
    <xf numFmtId="0" fontId="25" fillId="0" borderId="14" xfId="0" applyFont="1" applyBorder="1"/>
    <xf numFmtId="44" fontId="25" fillId="0" borderId="14" xfId="0" applyNumberFormat="1" applyFont="1" applyBorder="1"/>
    <xf numFmtId="0" fontId="5" fillId="0" borderId="14" xfId="0" applyFont="1" applyBorder="1"/>
    <xf numFmtId="44" fontId="25" fillId="0" borderId="14" xfId="0" applyNumberFormat="1" applyFont="1" applyFill="1" applyBorder="1"/>
    <xf numFmtId="44" fontId="25" fillId="0" borderId="43" xfId="0" applyNumberFormat="1" applyFont="1" applyBorder="1" applyAlignment="1">
      <alignment horizontal="center"/>
    </xf>
    <xf numFmtId="0" fontId="25" fillId="0" borderId="45" xfId="0" applyFont="1" applyBorder="1"/>
    <xf numFmtId="0" fontId="25" fillId="0" borderId="43" xfId="0" applyFont="1" applyBorder="1"/>
    <xf numFmtId="0" fontId="27" fillId="0" borderId="0" xfId="0" applyFont="1"/>
    <xf numFmtId="0" fontId="28" fillId="0" borderId="35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38" xfId="0" applyFont="1" applyFill="1" applyBorder="1"/>
    <xf numFmtId="0" fontId="28" fillId="0" borderId="5" xfId="0" applyFont="1" applyFill="1" applyBorder="1"/>
    <xf numFmtId="0" fontId="25" fillId="0" borderId="31" xfId="0" applyFont="1" applyBorder="1" applyAlignment="1">
      <alignment horizontal="justify" vertical="justify" wrapText="1"/>
    </xf>
    <xf numFmtId="0" fontId="25" fillId="0" borderId="32" xfId="0" applyFont="1" applyBorder="1" applyAlignment="1">
      <alignment horizontal="justify" vertical="justify" wrapText="1"/>
    </xf>
    <xf numFmtId="14" fontId="25" fillId="0" borderId="32" xfId="0" applyNumberFormat="1" applyFont="1" applyBorder="1" applyAlignment="1">
      <alignment horizontal="center"/>
    </xf>
    <xf numFmtId="44" fontId="25" fillId="0" borderId="32" xfId="0" applyNumberFormat="1" applyFont="1" applyBorder="1"/>
    <xf numFmtId="0" fontId="25" fillId="0" borderId="32" xfId="0" applyFont="1" applyBorder="1" applyAlignment="1">
      <alignment horizontal="center"/>
    </xf>
    <xf numFmtId="10" fontId="25" fillId="0" borderId="32" xfId="0" applyNumberFormat="1" applyFont="1" applyBorder="1" applyAlignment="1">
      <alignment horizontal="center"/>
    </xf>
    <xf numFmtId="0" fontId="25" fillId="0" borderId="32" xfId="0" applyNumberFormat="1" applyFont="1" applyBorder="1" applyAlignment="1">
      <alignment horizontal="center"/>
    </xf>
    <xf numFmtId="44" fontId="25" fillId="0" borderId="32" xfId="0" applyNumberFormat="1" applyFont="1" applyBorder="1" applyAlignment="1">
      <alignment horizontal="center"/>
    </xf>
    <xf numFmtId="44" fontId="25" fillId="0" borderId="32" xfId="0" applyNumberFormat="1" applyFont="1" applyFill="1" applyBorder="1"/>
    <xf numFmtId="44" fontId="25" fillId="0" borderId="36" xfId="0" applyNumberFormat="1" applyFont="1" applyBorder="1"/>
    <xf numFmtId="0" fontId="30" fillId="0" borderId="25" xfId="0" applyFont="1" applyFill="1" applyBorder="1" applyAlignment="1">
      <alignment horizontal="left"/>
    </xf>
    <xf numFmtId="0" fontId="30" fillId="0" borderId="48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left"/>
    </xf>
    <xf numFmtId="0" fontId="30" fillId="0" borderId="14" xfId="0" applyFont="1" applyFill="1" applyBorder="1" applyAlignment="1">
      <alignment horizontal="center"/>
    </xf>
    <xf numFmtId="0" fontId="30" fillId="0" borderId="14" xfId="0" applyFont="1" applyFill="1" applyBorder="1"/>
    <xf numFmtId="0" fontId="30" fillId="0" borderId="14" xfId="0" applyFont="1" applyFill="1" applyBorder="1" applyAlignment="1">
      <alignment horizontal="center" wrapText="1"/>
    </xf>
    <xf numFmtId="0" fontId="30" fillId="0" borderId="43" xfId="0" applyFont="1" applyFill="1" applyBorder="1"/>
    <xf numFmtId="0" fontId="5" fillId="0" borderId="31" xfId="0" applyFont="1" applyBorder="1" applyAlignment="1">
      <alignment horizontal="justify" vertical="justify" wrapText="1"/>
    </xf>
    <xf numFmtId="9" fontId="25" fillId="0" borderId="32" xfId="0" applyNumberFormat="1" applyFont="1" applyBorder="1" applyAlignment="1">
      <alignment horizontal="center"/>
    </xf>
    <xf numFmtId="166" fontId="25" fillId="0" borderId="32" xfId="0" applyNumberFormat="1" applyFont="1" applyBorder="1" applyAlignment="1">
      <alignment horizontal="right"/>
    </xf>
    <xf numFmtId="166" fontId="25" fillId="0" borderId="32" xfId="0" applyNumberFormat="1" applyFont="1" applyFill="1" applyBorder="1" applyAlignment="1">
      <alignment horizontal="right"/>
    </xf>
    <xf numFmtId="44" fontId="25" fillId="0" borderId="36" xfId="0" applyNumberFormat="1" applyFont="1" applyBorder="1" applyAlignment="1">
      <alignment horizontal="center"/>
    </xf>
    <xf numFmtId="0" fontId="25" fillId="0" borderId="14" xfId="0" applyFont="1" applyBorder="1" applyAlignment="1">
      <alignment horizontal="justify" vertical="justify" wrapText="1"/>
    </xf>
    <xf numFmtId="14" fontId="25" fillId="0" borderId="14" xfId="0" applyNumberFormat="1" applyFont="1" applyBorder="1" applyAlignment="1">
      <alignment horizontal="center"/>
    </xf>
    <xf numFmtId="44" fontId="25" fillId="0" borderId="43" xfId="0" applyNumberFormat="1" applyFont="1" applyBorder="1"/>
    <xf numFmtId="0" fontId="5" fillId="5" borderId="0" xfId="0" applyFont="1" applyFill="1"/>
    <xf numFmtId="0" fontId="25" fillId="0" borderId="7" xfId="0" applyFont="1" applyBorder="1" applyAlignment="1">
      <alignment horizontal="center"/>
    </xf>
    <xf numFmtId="0" fontId="30" fillId="0" borderId="26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25" fillId="0" borderId="7" xfId="0" applyNumberFormat="1" applyFont="1" applyBorder="1" applyAlignment="1">
      <alignment horizontal="center"/>
    </xf>
    <xf numFmtId="44" fontId="25" fillId="0" borderId="8" xfId="0" applyNumberFormat="1" applyFont="1" applyBorder="1" applyAlignment="1">
      <alignment horizontal="center"/>
    </xf>
    <xf numFmtId="167" fontId="3" fillId="0" borderId="10" xfId="0" applyNumberFormat="1" applyFont="1" applyBorder="1"/>
    <xf numFmtId="0" fontId="8" fillId="6" borderId="9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7" fillId="0" borderId="29" xfId="0" applyNumberFormat="1" applyFont="1" applyBorder="1" applyAlignment="1">
      <alignment horizontal="center"/>
    </xf>
    <xf numFmtId="0" fontId="17" fillId="0" borderId="30" xfId="0" applyNumberFormat="1" applyFont="1" applyBorder="1" applyAlignment="1">
      <alignment horizontal="center"/>
    </xf>
    <xf numFmtId="0" fontId="17" fillId="0" borderId="37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5" fillId="0" borderId="14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9" fillId="0" borderId="49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30" fillId="0" borderId="26" xfId="0" applyFont="1" applyFill="1" applyBorder="1" applyAlignment="1">
      <alignment horizontal="center"/>
    </xf>
    <xf numFmtId="0" fontId="30" fillId="0" borderId="26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25" fillId="0" borderId="7" xfId="0" applyNumberFormat="1" applyFont="1" applyBorder="1" applyAlignment="1">
      <alignment horizontal="center"/>
    </xf>
  </cellXfs>
  <cellStyles count="3">
    <cellStyle name="Estilo 1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518160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EB42224B-1DF6-4E1E-B0C5-75E98FBDC530}"/>
            </a:ext>
          </a:extLst>
        </xdr:cNvPr>
        <xdr:cNvSpPr txBox="1"/>
      </xdr:nvSpPr>
      <xdr:spPr>
        <a:xfrm>
          <a:off x="44348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2</xdr:col>
      <xdr:colOff>518160</xdr:colOff>
      <xdr:row>0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F3356909-F093-4C90-8758-6D1FA260979B}"/>
            </a:ext>
          </a:extLst>
        </xdr:cNvPr>
        <xdr:cNvSpPr txBox="1"/>
      </xdr:nvSpPr>
      <xdr:spPr>
        <a:xfrm>
          <a:off x="27203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3</xdr:col>
      <xdr:colOff>510540</xdr:colOff>
      <xdr:row>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74EC829F-DDA3-4D09-8BA3-056A2901991A}"/>
            </a:ext>
          </a:extLst>
        </xdr:cNvPr>
        <xdr:cNvSpPr txBox="1"/>
      </xdr:nvSpPr>
      <xdr:spPr>
        <a:xfrm>
          <a:off x="44272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2</xdr:col>
      <xdr:colOff>510540</xdr:colOff>
      <xdr:row>0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5ECD216D-D455-4D63-9ACF-458A60EDEBB3}"/>
            </a:ext>
          </a:extLst>
        </xdr:cNvPr>
        <xdr:cNvSpPr txBox="1"/>
      </xdr:nvSpPr>
      <xdr:spPr>
        <a:xfrm>
          <a:off x="27127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3</xdr:col>
      <xdr:colOff>510540</xdr:colOff>
      <xdr:row>152</xdr:row>
      <xdr:rowOff>209550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9EB72FBF-608E-418B-9DFC-B60922118F03}"/>
            </a:ext>
          </a:extLst>
        </xdr:cNvPr>
        <xdr:cNvSpPr txBox="1"/>
      </xdr:nvSpPr>
      <xdr:spPr>
        <a:xfrm>
          <a:off x="4427220" y="343014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2</xdr:col>
      <xdr:colOff>510540</xdr:colOff>
      <xdr:row>216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33BB7DBA-EDA4-4D97-888F-421A6D28149B}"/>
            </a:ext>
          </a:extLst>
        </xdr:cNvPr>
        <xdr:cNvSpPr txBox="1"/>
      </xdr:nvSpPr>
      <xdr:spPr>
        <a:xfrm>
          <a:off x="2712720" y="48341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518160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43A1069-17A8-44EC-B346-2F1A2AF60978}"/>
            </a:ext>
          </a:extLst>
        </xdr:cNvPr>
        <xdr:cNvSpPr txBox="1"/>
      </xdr:nvSpPr>
      <xdr:spPr>
        <a:xfrm>
          <a:off x="321373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2</xdr:col>
      <xdr:colOff>518160</xdr:colOff>
      <xdr:row>0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A2EE1D-5678-48C0-B193-DDA8D3FFA7FE}"/>
            </a:ext>
          </a:extLst>
        </xdr:cNvPr>
        <xdr:cNvSpPr txBox="1"/>
      </xdr:nvSpPr>
      <xdr:spPr>
        <a:xfrm>
          <a:off x="211836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3</xdr:col>
      <xdr:colOff>510540</xdr:colOff>
      <xdr:row>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D1BCFD04-FFF1-414D-8BDE-B38F7CDE16FF}"/>
            </a:ext>
          </a:extLst>
        </xdr:cNvPr>
        <xdr:cNvSpPr txBox="1"/>
      </xdr:nvSpPr>
      <xdr:spPr>
        <a:xfrm>
          <a:off x="320611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2</xdr:col>
      <xdr:colOff>510540</xdr:colOff>
      <xdr:row>0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23B2B150-475C-491F-AC3D-DE864884FEE6}"/>
            </a:ext>
          </a:extLst>
        </xdr:cNvPr>
        <xdr:cNvSpPr txBox="1"/>
      </xdr:nvSpPr>
      <xdr:spPr>
        <a:xfrm>
          <a:off x="211074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3</xdr:col>
      <xdr:colOff>510540</xdr:colOff>
      <xdr:row>152</xdr:row>
      <xdr:rowOff>209550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FAEE482-7927-4A28-9C9D-334A7E593180}"/>
            </a:ext>
          </a:extLst>
        </xdr:cNvPr>
        <xdr:cNvSpPr txBox="1"/>
      </xdr:nvSpPr>
      <xdr:spPr>
        <a:xfrm>
          <a:off x="3206115" y="409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2</xdr:col>
      <xdr:colOff>510540</xdr:colOff>
      <xdr:row>221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E5DC57B8-22AB-4BD0-9126-29F03C840E41}"/>
            </a:ext>
          </a:extLst>
        </xdr:cNvPr>
        <xdr:cNvSpPr txBox="1"/>
      </xdr:nvSpPr>
      <xdr:spPr>
        <a:xfrm>
          <a:off x="2110740" y="5822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allardo/Desktop/CUADRO%20DE%20DEPRECIACIONES%202016%20ORIG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ECIACION 2002"/>
      <sheetName val="DEPRECIACION 2003"/>
      <sheetName val="DEPRECIACION 2004"/>
      <sheetName val="DEPRECIACION 2005"/>
      <sheetName val="depreciacion 2006"/>
      <sheetName val="DEPRECIACION 2007"/>
      <sheetName val="DEPRECIACION 2008"/>
      <sheetName val="DEPRECIACION 2009"/>
      <sheetName val="SDEPRECIACION 2013"/>
      <sheetName val="2014"/>
      <sheetName val="2015"/>
      <sheetName val="2016"/>
      <sheetName val="2017"/>
      <sheetName val="ORIGINAL 2017"/>
      <sheetName val="PROTECCION"/>
      <sheetName val="Hoja3"/>
    </sheetNames>
    <sheetDataSet>
      <sheetData sheetId="0">
        <row r="6">
          <cell r="L6">
            <v>403.17172499999998</v>
          </cell>
        </row>
        <row r="7">
          <cell r="L7">
            <v>2471.2048687500001</v>
          </cell>
        </row>
        <row r="11">
          <cell r="L11">
            <v>1625.1390000000004</v>
          </cell>
        </row>
        <row r="12">
          <cell r="L12">
            <v>3246.6870000000004</v>
          </cell>
        </row>
        <row r="14">
          <cell r="L14">
            <v>9072.0000000000018</v>
          </cell>
        </row>
        <row r="17">
          <cell r="L17">
            <v>455.625</v>
          </cell>
        </row>
        <row r="18">
          <cell r="L18">
            <v>766.03049999999996</v>
          </cell>
        </row>
        <row r="19">
          <cell r="L19">
            <v>2571.3827999999999</v>
          </cell>
        </row>
        <row r="20">
          <cell r="L20">
            <v>766.03049999999996</v>
          </cell>
        </row>
        <row r="21">
          <cell r="L21">
            <v>2055.645</v>
          </cell>
        </row>
        <row r="22">
          <cell r="L22">
            <v>578.61000000000013</v>
          </cell>
        </row>
        <row r="23">
          <cell r="L23">
            <v>578.61000000000013</v>
          </cell>
        </row>
        <row r="24">
          <cell r="L24">
            <v>766.03049999999996</v>
          </cell>
        </row>
        <row r="25">
          <cell r="L25">
            <v>766.03049999999996</v>
          </cell>
        </row>
      </sheetData>
      <sheetData sheetId="1">
        <row r="18">
          <cell r="M18">
            <v>121.5</v>
          </cell>
        </row>
        <row r="19">
          <cell r="M19">
            <v>204.2748</v>
          </cell>
        </row>
        <row r="20">
          <cell r="M20">
            <v>717.59519999999998</v>
          </cell>
        </row>
        <row r="21">
          <cell r="M21">
            <v>204.2748</v>
          </cell>
        </row>
        <row r="25">
          <cell r="M25">
            <v>204.2748</v>
          </cell>
        </row>
        <row r="26">
          <cell r="M26">
            <v>204.2748</v>
          </cell>
        </row>
      </sheetData>
      <sheetData sheetId="2"/>
      <sheetData sheetId="3"/>
      <sheetData sheetId="4"/>
      <sheetData sheetId="5"/>
      <sheetData sheetId="6">
        <row r="28">
          <cell r="S28">
            <v>607.505</v>
          </cell>
        </row>
        <row r="29">
          <cell r="S29">
            <v>1021.3753</v>
          </cell>
        </row>
        <row r="30">
          <cell r="S30">
            <v>3587.9780000000001</v>
          </cell>
        </row>
        <row r="31">
          <cell r="S31">
            <v>1021.3753</v>
          </cell>
        </row>
        <row r="32">
          <cell r="S32">
            <v>2055.645</v>
          </cell>
        </row>
        <row r="33">
          <cell r="S33">
            <v>578.61000000000013</v>
          </cell>
        </row>
        <row r="34">
          <cell r="S34">
            <v>578.61000000000013</v>
          </cell>
        </row>
        <row r="35">
          <cell r="S35">
            <v>1021.3753</v>
          </cell>
        </row>
        <row r="36">
          <cell r="S36">
            <v>1021.3753</v>
          </cell>
        </row>
        <row r="37">
          <cell r="S37">
            <v>1203.3000000000002</v>
          </cell>
        </row>
        <row r="38">
          <cell r="S38">
            <v>1203.3000000000002</v>
          </cell>
        </row>
        <row r="39">
          <cell r="S39">
            <v>848.72</v>
          </cell>
        </row>
        <row r="40">
          <cell r="S40">
            <v>1282.0996000000002</v>
          </cell>
        </row>
        <row r="41">
          <cell r="S41">
            <v>1044</v>
          </cell>
        </row>
        <row r="42">
          <cell r="S42">
            <v>1044</v>
          </cell>
        </row>
        <row r="43">
          <cell r="S43">
            <v>1044</v>
          </cell>
        </row>
        <row r="44">
          <cell r="S44">
            <v>1044</v>
          </cell>
        </row>
        <row r="45">
          <cell r="S45">
            <v>1044</v>
          </cell>
        </row>
        <row r="46">
          <cell r="S46">
            <v>1044</v>
          </cell>
        </row>
        <row r="47">
          <cell r="S47">
            <v>898.33960000000002</v>
          </cell>
        </row>
        <row r="48">
          <cell r="S48">
            <v>861</v>
          </cell>
        </row>
        <row r="49">
          <cell r="S49">
            <v>263.25</v>
          </cell>
        </row>
        <row r="50">
          <cell r="S50">
            <v>263.25</v>
          </cell>
        </row>
        <row r="51">
          <cell r="S51">
            <v>661.93380000000002</v>
          </cell>
        </row>
        <row r="53">
          <cell r="S53">
            <v>659.01200000000006</v>
          </cell>
        </row>
        <row r="54">
          <cell r="S54">
            <v>396.9898</v>
          </cell>
        </row>
        <row r="55">
          <cell r="S55">
            <v>378</v>
          </cell>
        </row>
        <row r="56">
          <cell r="S56">
            <v>378</v>
          </cell>
        </row>
        <row r="57">
          <cell r="S57">
            <v>378</v>
          </cell>
        </row>
        <row r="58">
          <cell r="S58">
            <v>134.0582</v>
          </cell>
        </row>
        <row r="60">
          <cell r="S60">
            <v>74.25</v>
          </cell>
        </row>
        <row r="61">
          <cell r="S61">
            <v>201.14955000000003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12"/>
  <sheetViews>
    <sheetView topLeftCell="A94" zoomScaleNormal="100" workbookViewId="0">
      <selection activeCell="O107" sqref="O107"/>
    </sheetView>
  </sheetViews>
  <sheetFormatPr baseColWidth="10" defaultRowHeight="15" x14ac:dyDescent="0.25"/>
  <cols>
    <col min="2" max="2" width="12.5703125" style="100" customWidth="1"/>
    <col min="3" max="3" width="16.42578125" style="88" customWidth="1"/>
    <col min="4" max="4" width="12" style="10" customWidth="1"/>
    <col min="5" max="5" width="14.5703125" style="10" customWidth="1"/>
    <col min="6" max="6" width="11.140625" style="10" customWidth="1"/>
    <col min="7" max="7" width="11.28515625" style="10" customWidth="1"/>
    <col min="8" max="8" width="6.7109375" style="10" customWidth="1"/>
    <col min="9" max="9" width="6.28515625" style="10" customWidth="1"/>
    <col min="10" max="10" width="6" style="10" customWidth="1"/>
    <col min="11" max="11" width="7.140625" style="10" customWidth="1"/>
    <col min="12" max="12" width="6.42578125" style="10" customWidth="1"/>
    <col min="13" max="13" width="20.42578125" style="10" customWidth="1"/>
    <col min="14" max="14" width="13.7109375" style="10" customWidth="1"/>
    <col min="15" max="15" width="14.28515625" style="10" customWidth="1"/>
    <col min="16" max="16" width="13.85546875" style="10" customWidth="1"/>
    <col min="17" max="17" width="14" style="10" customWidth="1"/>
    <col min="18" max="18" width="13.85546875" style="10" customWidth="1"/>
    <col min="19" max="19" width="13.5703125" style="10" customWidth="1"/>
    <col min="20" max="20" width="14.28515625" style="10" customWidth="1"/>
    <col min="21" max="21" width="16.28515625" style="10" customWidth="1"/>
    <col min="22" max="24" width="14.7109375" style="10" customWidth="1"/>
    <col min="25" max="25" width="16.140625" style="244" customWidth="1"/>
    <col min="26" max="26" width="15.7109375" style="10" customWidth="1"/>
    <col min="27" max="27" width="10.140625" style="10" customWidth="1"/>
    <col min="28" max="28" width="10.85546875" style="10" customWidth="1"/>
    <col min="29" max="29" width="15" customWidth="1"/>
    <col min="30" max="30" width="20.42578125" customWidth="1"/>
    <col min="33" max="33" width="12.28515625" bestFit="1" customWidth="1"/>
    <col min="35" max="35" width="14" customWidth="1"/>
    <col min="259" max="259" width="20.5703125" customWidth="1"/>
    <col min="260" max="260" width="25" customWidth="1"/>
    <col min="261" max="261" width="14" customWidth="1"/>
    <col min="262" max="262" width="20.28515625" customWidth="1"/>
    <col min="263" max="263" width="16.28515625" customWidth="1"/>
    <col min="264" max="264" width="17.42578125" customWidth="1"/>
    <col min="265" max="265" width="8.7109375" customWidth="1"/>
    <col min="266" max="266" width="9.42578125" customWidth="1"/>
    <col min="267" max="267" width="8.7109375" customWidth="1"/>
    <col min="268" max="268" width="9.5703125" customWidth="1"/>
    <col min="269" max="269" width="11.140625" customWidth="1"/>
    <col min="270" max="270" width="22.28515625" customWidth="1"/>
    <col min="271" max="271" width="5.28515625" customWidth="1"/>
    <col min="272" max="272" width="18.7109375" customWidth="1"/>
    <col min="273" max="273" width="18.5703125" customWidth="1"/>
    <col min="274" max="274" width="18" customWidth="1"/>
    <col min="275" max="275" width="17.85546875" customWidth="1"/>
    <col min="276" max="276" width="19" customWidth="1"/>
    <col min="277" max="277" width="19.140625" customWidth="1"/>
    <col min="278" max="280" width="20.85546875" customWidth="1"/>
    <col min="281" max="281" width="18.7109375" customWidth="1"/>
    <col min="282" max="282" width="18.42578125" customWidth="1"/>
    <col min="283" max="283" width="16.5703125" customWidth="1"/>
    <col min="284" max="284" width="18.140625" customWidth="1"/>
    <col min="285" max="285" width="15" customWidth="1"/>
    <col min="286" max="286" width="20.42578125" customWidth="1"/>
    <col min="289" max="289" width="12.28515625" bestFit="1" customWidth="1"/>
    <col min="291" max="291" width="14" customWidth="1"/>
    <col min="515" max="515" width="20.5703125" customWidth="1"/>
    <col min="516" max="516" width="25" customWidth="1"/>
    <col min="517" max="517" width="14" customWidth="1"/>
    <col min="518" max="518" width="20.28515625" customWidth="1"/>
    <col min="519" max="519" width="16.28515625" customWidth="1"/>
    <col min="520" max="520" width="17.42578125" customWidth="1"/>
    <col min="521" max="521" width="8.7109375" customWidth="1"/>
    <col min="522" max="522" width="9.42578125" customWidth="1"/>
    <col min="523" max="523" width="8.7109375" customWidth="1"/>
    <col min="524" max="524" width="9.5703125" customWidth="1"/>
    <col min="525" max="525" width="11.140625" customWidth="1"/>
    <col min="526" max="526" width="22.28515625" customWidth="1"/>
    <col min="527" max="527" width="5.28515625" customWidth="1"/>
    <col min="528" max="528" width="18.7109375" customWidth="1"/>
    <col min="529" max="529" width="18.5703125" customWidth="1"/>
    <col min="530" max="530" width="18" customWidth="1"/>
    <col min="531" max="531" width="17.85546875" customWidth="1"/>
    <col min="532" max="532" width="19" customWidth="1"/>
    <col min="533" max="533" width="19.140625" customWidth="1"/>
    <col min="534" max="536" width="20.85546875" customWidth="1"/>
    <col min="537" max="537" width="18.7109375" customWidth="1"/>
    <col min="538" max="538" width="18.42578125" customWidth="1"/>
    <col min="539" max="539" width="16.5703125" customWidth="1"/>
    <col min="540" max="540" width="18.140625" customWidth="1"/>
    <col min="541" max="541" width="15" customWidth="1"/>
    <col min="542" max="542" width="20.42578125" customWidth="1"/>
    <col min="545" max="545" width="12.28515625" bestFit="1" customWidth="1"/>
    <col min="547" max="547" width="14" customWidth="1"/>
    <col min="771" max="771" width="20.5703125" customWidth="1"/>
    <col min="772" max="772" width="25" customWidth="1"/>
    <col min="773" max="773" width="14" customWidth="1"/>
    <col min="774" max="774" width="20.28515625" customWidth="1"/>
    <col min="775" max="775" width="16.28515625" customWidth="1"/>
    <col min="776" max="776" width="17.42578125" customWidth="1"/>
    <col min="777" max="777" width="8.7109375" customWidth="1"/>
    <col min="778" max="778" width="9.42578125" customWidth="1"/>
    <col min="779" max="779" width="8.7109375" customWidth="1"/>
    <col min="780" max="780" width="9.5703125" customWidth="1"/>
    <col min="781" max="781" width="11.140625" customWidth="1"/>
    <col min="782" max="782" width="22.28515625" customWidth="1"/>
    <col min="783" max="783" width="5.28515625" customWidth="1"/>
    <col min="784" max="784" width="18.7109375" customWidth="1"/>
    <col min="785" max="785" width="18.5703125" customWidth="1"/>
    <col min="786" max="786" width="18" customWidth="1"/>
    <col min="787" max="787" width="17.85546875" customWidth="1"/>
    <col min="788" max="788" width="19" customWidth="1"/>
    <col min="789" max="789" width="19.140625" customWidth="1"/>
    <col min="790" max="792" width="20.85546875" customWidth="1"/>
    <col min="793" max="793" width="18.7109375" customWidth="1"/>
    <col min="794" max="794" width="18.42578125" customWidth="1"/>
    <col min="795" max="795" width="16.5703125" customWidth="1"/>
    <col min="796" max="796" width="18.140625" customWidth="1"/>
    <col min="797" max="797" width="15" customWidth="1"/>
    <col min="798" max="798" width="20.42578125" customWidth="1"/>
    <col min="801" max="801" width="12.28515625" bestFit="1" customWidth="1"/>
    <col min="803" max="803" width="14" customWidth="1"/>
    <col min="1027" max="1027" width="20.5703125" customWidth="1"/>
    <col min="1028" max="1028" width="25" customWidth="1"/>
    <col min="1029" max="1029" width="14" customWidth="1"/>
    <col min="1030" max="1030" width="20.28515625" customWidth="1"/>
    <col min="1031" max="1031" width="16.28515625" customWidth="1"/>
    <col min="1032" max="1032" width="17.42578125" customWidth="1"/>
    <col min="1033" max="1033" width="8.7109375" customWidth="1"/>
    <col min="1034" max="1034" width="9.42578125" customWidth="1"/>
    <col min="1035" max="1035" width="8.7109375" customWidth="1"/>
    <col min="1036" max="1036" width="9.5703125" customWidth="1"/>
    <col min="1037" max="1037" width="11.140625" customWidth="1"/>
    <col min="1038" max="1038" width="22.28515625" customWidth="1"/>
    <col min="1039" max="1039" width="5.28515625" customWidth="1"/>
    <col min="1040" max="1040" width="18.7109375" customWidth="1"/>
    <col min="1041" max="1041" width="18.5703125" customWidth="1"/>
    <col min="1042" max="1042" width="18" customWidth="1"/>
    <col min="1043" max="1043" width="17.85546875" customWidth="1"/>
    <col min="1044" max="1044" width="19" customWidth="1"/>
    <col min="1045" max="1045" width="19.140625" customWidth="1"/>
    <col min="1046" max="1048" width="20.85546875" customWidth="1"/>
    <col min="1049" max="1049" width="18.7109375" customWidth="1"/>
    <col min="1050" max="1050" width="18.42578125" customWidth="1"/>
    <col min="1051" max="1051" width="16.5703125" customWidth="1"/>
    <col min="1052" max="1052" width="18.140625" customWidth="1"/>
    <col min="1053" max="1053" width="15" customWidth="1"/>
    <col min="1054" max="1054" width="20.42578125" customWidth="1"/>
    <col min="1057" max="1057" width="12.28515625" bestFit="1" customWidth="1"/>
    <col min="1059" max="1059" width="14" customWidth="1"/>
    <col min="1283" max="1283" width="20.5703125" customWidth="1"/>
    <col min="1284" max="1284" width="25" customWidth="1"/>
    <col min="1285" max="1285" width="14" customWidth="1"/>
    <col min="1286" max="1286" width="20.28515625" customWidth="1"/>
    <col min="1287" max="1287" width="16.28515625" customWidth="1"/>
    <col min="1288" max="1288" width="17.42578125" customWidth="1"/>
    <col min="1289" max="1289" width="8.7109375" customWidth="1"/>
    <col min="1290" max="1290" width="9.42578125" customWidth="1"/>
    <col min="1291" max="1291" width="8.7109375" customWidth="1"/>
    <col min="1292" max="1292" width="9.5703125" customWidth="1"/>
    <col min="1293" max="1293" width="11.140625" customWidth="1"/>
    <col min="1294" max="1294" width="22.28515625" customWidth="1"/>
    <col min="1295" max="1295" width="5.28515625" customWidth="1"/>
    <col min="1296" max="1296" width="18.7109375" customWidth="1"/>
    <col min="1297" max="1297" width="18.5703125" customWidth="1"/>
    <col min="1298" max="1298" width="18" customWidth="1"/>
    <col min="1299" max="1299" width="17.85546875" customWidth="1"/>
    <col min="1300" max="1300" width="19" customWidth="1"/>
    <col min="1301" max="1301" width="19.140625" customWidth="1"/>
    <col min="1302" max="1304" width="20.85546875" customWidth="1"/>
    <col min="1305" max="1305" width="18.7109375" customWidth="1"/>
    <col min="1306" max="1306" width="18.42578125" customWidth="1"/>
    <col min="1307" max="1307" width="16.5703125" customWidth="1"/>
    <col min="1308" max="1308" width="18.140625" customWidth="1"/>
    <col min="1309" max="1309" width="15" customWidth="1"/>
    <col min="1310" max="1310" width="20.42578125" customWidth="1"/>
    <col min="1313" max="1313" width="12.28515625" bestFit="1" customWidth="1"/>
    <col min="1315" max="1315" width="14" customWidth="1"/>
    <col min="1539" max="1539" width="20.5703125" customWidth="1"/>
    <col min="1540" max="1540" width="25" customWidth="1"/>
    <col min="1541" max="1541" width="14" customWidth="1"/>
    <col min="1542" max="1542" width="20.28515625" customWidth="1"/>
    <col min="1543" max="1543" width="16.28515625" customWidth="1"/>
    <col min="1544" max="1544" width="17.42578125" customWidth="1"/>
    <col min="1545" max="1545" width="8.7109375" customWidth="1"/>
    <col min="1546" max="1546" width="9.42578125" customWidth="1"/>
    <col min="1547" max="1547" width="8.7109375" customWidth="1"/>
    <col min="1548" max="1548" width="9.5703125" customWidth="1"/>
    <col min="1549" max="1549" width="11.140625" customWidth="1"/>
    <col min="1550" max="1550" width="22.28515625" customWidth="1"/>
    <col min="1551" max="1551" width="5.28515625" customWidth="1"/>
    <col min="1552" max="1552" width="18.7109375" customWidth="1"/>
    <col min="1553" max="1553" width="18.5703125" customWidth="1"/>
    <col min="1554" max="1554" width="18" customWidth="1"/>
    <col min="1555" max="1555" width="17.85546875" customWidth="1"/>
    <col min="1556" max="1556" width="19" customWidth="1"/>
    <col min="1557" max="1557" width="19.140625" customWidth="1"/>
    <col min="1558" max="1560" width="20.85546875" customWidth="1"/>
    <col min="1561" max="1561" width="18.7109375" customWidth="1"/>
    <col min="1562" max="1562" width="18.42578125" customWidth="1"/>
    <col min="1563" max="1563" width="16.5703125" customWidth="1"/>
    <col min="1564" max="1564" width="18.140625" customWidth="1"/>
    <col min="1565" max="1565" width="15" customWidth="1"/>
    <col min="1566" max="1566" width="20.42578125" customWidth="1"/>
    <col min="1569" max="1569" width="12.28515625" bestFit="1" customWidth="1"/>
    <col min="1571" max="1571" width="14" customWidth="1"/>
    <col min="1795" max="1795" width="20.5703125" customWidth="1"/>
    <col min="1796" max="1796" width="25" customWidth="1"/>
    <col min="1797" max="1797" width="14" customWidth="1"/>
    <col min="1798" max="1798" width="20.28515625" customWidth="1"/>
    <col min="1799" max="1799" width="16.28515625" customWidth="1"/>
    <col min="1800" max="1800" width="17.42578125" customWidth="1"/>
    <col min="1801" max="1801" width="8.7109375" customWidth="1"/>
    <col min="1802" max="1802" width="9.42578125" customWidth="1"/>
    <col min="1803" max="1803" width="8.7109375" customWidth="1"/>
    <col min="1804" max="1804" width="9.5703125" customWidth="1"/>
    <col min="1805" max="1805" width="11.140625" customWidth="1"/>
    <col min="1806" max="1806" width="22.28515625" customWidth="1"/>
    <col min="1807" max="1807" width="5.28515625" customWidth="1"/>
    <col min="1808" max="1808" width="18.7109375" customWidth="1"/>
    <col min="1809" max="1809" width="18.5703125" customWidth="1"/>
    <col min="1810" max="1810" width="18" customWidth="1"/>
    <col min="1811" max="1811" width="17.85546875" customWidth="1"/>
    <col min="1812" max="1812" width="19" customWidth="1"/>
    <col min="1813" max="1813" width="19.140625" customWidth="1"/>
    <col min="1814" max="1816" width="20.85546875" customWidth="1"/>
    <col min="1817" max="1817" width="18.7109375" customWidth="1"/>
    <col min="1818" max="1818" width="18.42578125" customWidth="1"/>
    <col min="1819" max="1819" width="16.5703125" customWidth="1"/>
    <col min="1820" max="1820" width="18.140625" customWidth="1"/>
    <col min="1821" max="1821" width="15" customWidth="1"/>
    <col min="1822" max="1822" width="20.42578125" customWidth="1"/>
    <col min="1825" max="1825" width="12.28515625" bestFit="1" customWidth="1"/>
    <col min="1827" max="1827" width="14" customWidth="1"/>
    <col min="2051" max="2051" width="20.5703125" customWidth="1"/>
    <col min="2052" max="2052" width="25" customWidth="1"/>
    <col min="2053" max="2053" width="14" customWidth="1"/>
    <col min="2054" max="2054" width="20.28515625" customWidth="1"/>
    <col min="2055" max="2055" width="16.28515625" customWidth="1"/>
    <col min="2056" max="2056" width="17.42578125" customWidth="1"/>
    <col min="2057" max="2057" width="8.7109375" customWidth="1"/>
    <col min="2058" max="2058" width="9.42578125" customWidth="1"/>
    <col min="2059" max="2059" width="8.7109375" customWidth="1"/>
    <col min="2060" max="2060" width="9.5703125" customWidth="1"/>
    <col min="2061" max="2061" width="11.140625" customWidth="1"/>
    <col min="2062" max="2062" width="22.28515625" customWidth="1"/>
    <col min="2063" max="2063" width="5.28515625" customWidth="1"/>
    <col min="2064" max="2064" width="18.7109375" customWidth="1"/>
    <col min="2065" max="2065" width="18.5703125" customWidth="1"/>
    <col min="2066" max="2066" width="18" customWidth="1"/>
    <col min="2067" max="2067" width="17.85546875" customWidth="1"/>
    <col min="2068" max="2068" width="19" customWidth="1"/>
    <col min="2069" max="2069" width="19.140625" customWidth="1"/>
    <col min="2070" max="2072" width="20.85546875" customWidth="1"/>
    <col min="2073" max="2073" width="18.7109375" customWidth="1"/>
    <col min="2074" max="2074" width="18.42578125" customWidth="1"/>
    <col min="2075" max="2075" width="16.5703125" customWidth="1"/>
    <col min="2076" max="2076" width="18.140625" customWidth="1"/>
    <col min="2077" max="2077" width="15" customWidth="1"/>
    <col min="2078" max="2078" width="20.42578125" customWidth="1"/>
    <col min="2081" max="2081" width="12.28515625" bestFit="1" customWidth="1"/>
    <col min="2083" max="2083" width="14" customWidth="1"/>
    <col min="2307" max="2307" width="20.5703125" customWidth="1"/>
    <col min="2308" max="2308" width="25" customWidth="1"/>
    <col min="2309" max="2309" width="14" customWidth="1"/>
    <col min="2310" max="2310" width="20.28515625" customWidth="1"/>
    <col min="2311" max="2311" width="16.28515625" customWidth="1"/>
    <col min="2312" max="2312" width="17.42578125" customWidth="1"/>
    <col min="2313" max="2313" width="8.7109375" customWidth="1"/>
    <col min="2314" max="2314" width="9.42578125" customWidth="1"/>
    <col min="2315" max="2315" width="8.7109375" customWidth="1"/>
    <col min="2316" max="2316" width="9.5703125" customWidth="1"/>
    <col min="2317" max="2317" width="11.140625" customWidth="1"/>
    <col min="2318" max="2318" width="22.28515625" customWidth="1"/>
    <col min="2319" max="2319" width="5.28515625" customWidth="1"/>
    <col min="2320" max="2320" width="18.7109375" customWidth="1"/>
    <col min="2321" max="2321" width="18.5703125" customWidth="1"/>
    <col min="2322" max="2322" width="18" customWidth="1"/>
    <col min="2323" max="2323" width="17.85546875" customWidth="1"/>
    <col min="2324" max="2324" width="19" customWidth="1"/>
    <col min="2325" max="2325" width="19.140625" customWidth="1"/>
    <col min="2326" max="2328" width="20.85546875" customWidth="1"/>
    <col min="2329" max="2329" width="18.7109375" customWidth="1"/>
    <col min="2330" max="2330" width="18.42578125" customWidth="1"/>
    <col min="2331" max="2331" width="16.5703125" customWidth="1"/>
    <col min="2332" max="2332" width="18.140625" customWidth="1"/>
    <col min="2333" max="2333" width="15" customWidth="1"/>
    <col min="2334" max="2334" width="20.42578125" customWidth="1"/>
    <col min="2337" max="2337" width="12.28515625" bestFit="1" customWidth="1"/>
    <col min="2339" max="2339" width="14" customWidth="1"/>
    <col min="2563" max="2563" width="20.5703125" customWidth="1"/>
    <col min="2564" max="2564" width="25" customWidth="1"/>
    <col min="2565" max="2565" width="14" customWidth="1"/>
    <col min="2566" max="2566" width="20.28515625" customWidth="1"/>
    <col min="2567" max="2567" width="16.28515625" customWidth="1"/>
    <col min="2568" max="2568" width="17.42578125" customWidth="1"/>
    <col min="2569" max="2569" width="8.7109375" customWidth="1"/>
    <col min="2570" max="2570" width="9.42578125" customWidth="1"/>
    <col min="2571" max="2571" width="8.7109375" customWidth="1"/>
    <col min="2572" max="2572" width="9.5703125" customWidth="1"/>
    <col min="2573" max="2573" width="11.140625" customWidth="1"/>
    <col min="2574" max="2574" width="22.28515625" customWidth="1"/>
    <col min="2575" max="2575" width="5.28515625" customWidth="1"/>
    <col min="2576" max="2576" width="18.7109375" customWidth="1"/>
    <col min="2577" max="2577" width="18.5703125" customWidth="1"/>
    <col min="2578" max="2578" width="18" customWidth="1"/>
    <col min="2579" max="2579" width="17.85546875" customWidth="1"/>
    <col min="2580" max="2580" width="19" customWidth="1"/>
    <col min="2581" max="2581" width="19.140625" customWidth="1"/>
    <col min="2582" max="2584" width="20.85546875" customWidth="1"/>
    <col min="2585" max="2585" width="18.7109375" customWidth="1"/>
    <col min="2586" max="2586" width="18.42578125" customWidth="1"/>
    <col min="2587" max="2587" width="16.5703125" customWidth="1"/>
    <col min="2588" max="2588" width="18.140625" customWidth="1"/>
    <col min="2589" max="2589" width="15" customWidth="1"/>
    <col min="2590" max="2590" width="20.42578125" customWidth="1"/>
    <col min="2593" max="2593" width="12.28515625" bestFit="1" customWidth="1"/>
    <col min="2595" max="2595" width="14" customWidth="1"/>
    <col min="2819" max="2819" width="20.5703125" customWidth="1"/>
    <col min="2820" max="2820" width="25" customWidth="1"/>
    <col min="2821" max="2821" width="14" customWidth="1"/>
    <col min="2822" max="2822" width="20.28515625" customWidth="1"/>
    <col min="2823" max="2823" width="16.28515625" customWidth="1"/>
    <col min="2824" max="2824" width="17.42578125" customWidth="1"/>
    <col min="2825" max="2825" width="8.7109375" customWidth="1"/>
    <col min="2826" max="2826" width="9.42578125" customWidth="1"/>
    <col min="2827" max="2827" width="8.7109375" customWidth="1"/>
    <col min="2828" max="2828" width="9.5703125" customWidth="1"/>
    <col min="2829" max="2829" width="11.140625" customWidth="1"/>
    <col min="2830" max="2830" width="22.28515625" customWidth="1"/>
    <col min="2831" max="2831" width="5.28515625" customWidth="1"/>
    <col min="2832" max="2832" width="18.7109375" customWidth="1"/>
    <col min="2833" max="2833" width="18.5703125" customWidth="1"/>
    <col min="2834" max="2834" width="18" customWidth="1"/>
    <col min="2835" max="2835" width="17.85546875" customWidth="1"/>
    <col min="2836" max="2836" width="19" customWidth="1"/>
    <col min="2837" max="2837" width="19.140625" customWidth="1"/>
    <col min="2838" max="2840" width="20.85546875" customWidth="1"/>
    <col min="2841" max="2841" width="18.7109375" customWidth="1"/>
    <col min="2842" max="2842" width="18.42578125" customWidth="1"/>
    <col min="2843" max="2843" width="16.5703125" customWidth="1"/>
    <col min="2844" max="2844" width="18.140625" customWidth="1"/>
    <col min="2845" max="2845" width="15" customWidth="1"/>
    <col min="2846" max="2846" width="20.42578125" customWidth="1"/>
    <col min="2849" max="2849" width="12.28515625" bestFit="1" customWidth="1"/>
    <col min="2851" max="2851" width="14" customWidth="1"/>
    <col min="3075" max="3075" width="20.5703125" customWidth="1"/>
    <col min="3076" max="3076" width="25" customWidth="1"/>
    <col min="3077" max="3077" width="14" customWidth="1"/>
    <col min="3078" max="3078" width="20.28515625" customWidth="1"/>
    <col min="3079" max="3079" width="16.28515625" customWidth="1"/>
    <col min="3080" max="3080" width="17.42578125" customWidth="1"/>
    <col min="3081" max="3081" width="8.7109375" customWidth="1"/>
    <col min="3082" max="3082" width="9.42578125" customWidth="1"/>
    <col min="3083" max="3083" width="8.7109375" customWidth="1"/>
    <col min="3084" max="3084" width="9.5703125" customWidth="1"/>
    <col min="3085" max="3085" width="11.140625" customWidth="1"/>
    <col min="3086" max="3086" width="22.28515625" customWidth="1"/>
    <col min="3087" max="3087" width="5.28515625" customWidth="1"/>
    <col min="3088" max="3088" width="18.7109375" customWidth="1"/>
    <col min="3089" max="3089" width="18.5703125" customWidth="1"/>
    <col min="3090" max="3090" width="18" customWidth="1"/>
    <col min="3091" max="3091" width="17.85546875" customWidth="1"/>
    <col min="3092" max="3092" width="19" customWidth="1"/>
    <col min="3093" max="3093" width="19.140625" customWidth="1"/>
    <col min="3094" max="3096" width="20.85546875" customWidth="1"/>
    <col min="3097" max="3097" width="18.7109375" customWidth="1"/>
    <col min="3098" max="3098" width="18.42578125" customWidth="1"/>
    <col min="3099" max="3099" width="16.5703125" customWidth="1"/>
    <col min="3100" max="3100" width="18.140625" customWidth="1"/>
    <col min="3101" max="3101" width="15" customWidth="1"/>
    <col min="3102" max="3102" width="20.42578125" customWidth="1"/>
    <col min="3105" max="3105" width="12.28515625" bestFit="1" customWidth="1"/>
    <col min="3107" max="3107" width="14" customWidth="1"/>
    <col min="3331" max="3331" width="20.5703125" customWidth="1"/>
    <col min="3332" max="3332" width="25" customWidth="1"/>
    <col min="3333" max="3333" width="14" customWidth="1"/>
    <col min="3334" max="3334" width="20.28515625" customWidth="1"/>
    <col min="3335" max="3335" width="16.28515625" customWidth="1"/>
    <col min="3336" max="3336" width="17.42578125" customWidth="1"/>
    <col min="3337" max="3337" width="8.7109375" customWidth="1"/>
    <col min="3338" max="3338" width="9.42578125" customWidth="1"/>
    <col min="3339" max="3339" width="8.7109375" customWidth="1"/>
    <col min="3340" max="3340" width="9.5703125" customWidth="1"/>
    <col min="3341" max="3341" width="11.140625" customWidth="1"/>
    <col min="3342" max="3342" width="22.28515625" customWidth="1"/>
    <col min="3343" max="3343" width="5.28515625" customWidth="1"/>
    <col min="3344" max="3344" width="18.7109375" customWidth="1"/>
    <col min="3345" max="3345" width="18.5703125" customWidth="1"/>
    <col min="3346" max="3346" width="18" customWidth="1"/>
    <col min="3347" max="3347" width="17.85546875" customWidth="1"/>
    <col min="3348" max="3348" width="19" customWidth="1"/>
    <col min="3349" max="3349" width="19.140625" customWidth="1"/>
    <col min="3350" max="3352" width="20.85546875" customWidth="1"/>
    <col min="3353" max="3353" width="18.7109375" customWidth="1"/>
    <col min="3354" max="3354" width="18.42578125" customWidth="1"/>
    <col min="3355" max="3355" width="16.5703125" customWidth="1"/>
    <col min="3356" max="3356" width="18.140625" customWidth="1"/>
    <col min="3357" max="3357" width="15" customWidth="1"/>
    <col min="3358" max="3358" width="20.42578125" customWidth="1"/>
    <col min="3361" max="3361" width="12.28515625" bestFit="1" customWidth="1"/>
    <col min="3363" max="3363" width="14" customWidth="1"/>
    <col min="3587" max="3587" width="20.5703125" customWidth="1"/>
    <col min="3588" max="3588" width="25" customWidth="1"/>
    <col min="3589" max="3589" width="14" customWidth="1"/>
    <col min="3590" max="3590" width="20.28515625" customWidth="1"/>
    <col min="3591" max="3591" width="16.28515625" customWidth="1"/>
    <col min="3592" max="3592" width="17.42578125" customWidth="1"/>
    <col min="3593" max="3593" width="8.7109375" customWidth="1"/>
    <col min="3594" max="3594" width="9.42578125" customWidth="1"/>
    <col min="3595" max="3595" width="8.7109375" customWidth="1"/>
    <col min="3596" max="3596" width="9.5703125" customWidth="1"/>
    <col min="3597" max="3597" width="11.140625" customWidth="1"/>
    <col min="3598" max="3598" width="22.28515625" customWidth="1"/>
    <col min="3599" max="3599" width="5.28515625" customWidth="1"/>
    <col min="3600" max="3600" width="18.7109375" customWidth="1"/>
    <col min="3601" max="3601" width="18.5703125" customWidth="1"/>
    <col min="3602" max="3602" width="18" customWidth="1"/>
    <col min="3603" max="3603" width="17.85546875" customWidth="1"/>
    <col min="3604" max="3604" width="19" customWidth="1"/>
    <col min="3605" max="3605" width="19.140625" customWidth="1"/>
    <col min="3606" max="3608" width="20.85546875" customWidth="1"/>
    <col min="3609" max="3609" width="18.7109375" customWidth="1"/>
    <col min="3610" max="3610" width="18.42578125" customWidth="1"/>
    <col min="3611" max="3611" width="16.5703125" customWidth="1"/>
    <col min="3612" max="3612" width="18.140625" customWidth="1"/>
    <col min="3613" max="3613" width="15" customWidth="1"/>
    <col min="3614" max="3614" width="20.42578125" customWidth="1"/>
    <col min="3617" max="3617" width="12.28515625" bestFit="1" customWidth="1"/>
    <col min="3619" max="3619" width="14" customWidth="1"/>
    <col min="3843" max="3843" width="20.5703125" customWidth="1"/>
    <col min="3844" max="3844" width="25" customWidth="1"/>
    <col min="3845" max="3845" width="14" customWidth="1"/>
    <col min="3846" max="3846" width="20.28515625" customWidth="1"/>
    <col min="3847" max="3847" width="16.28515625" customWidth="1"/>
    <col min="3848" max="3848" width="17.42578125" customWidth="1"/>
    <col min="3849" max="3849" width="8.7109375" customWidth="1"/>
    <col min="3850" max="3850" width="9.42578125" customWidth="1"/>
    <col min="3851" max="3851" width="8.7109375" customWidth="1"/>
    <col min="3852" max="3852" width="9.5703125" customWidth="1"/>
    <col min="3853" max="3853" width="11.140625" customWidth="1"/>
    <col min="3854" max="3854" width="22.28515625" customWidth="1"/>
    <col min="3855" max="3855" width="5.28515625" customWidth="1"/>
    <col min="3856" max="3856" width="18.7109375" customWidth="1"/>
    <col min="3857" max="3857" width="18.5703125" customWidth="1"/>
    <col min="3858" max="3858" width="18" customWidth="1"/>
    <col min="3859" max="3859" width="17.85546875" customWidth="1"/>
    <col min="3860" max="3860" width="19" customWidth="1"/>
    <col min="3861" max="3861" width="19.140625" customWidth="1"/>
    <col min="3862" max="3864" width="20.85546875" customWidth="1"/>
    <col min="3865" max="3865" width="18.7109375" customWidth="1"/>
    <col min="3866" max="3866" width="18.42578125" customWidth="1"/>
    <col min="3867" max="3867" width="16.5703125" customWidth="1"/>
    <col min="3868" max="3868" width="18.140625" customWidth="1"/>
    <col min="3869" max="3869" width="15" customWidth="1"/>
    <col min="3870" max="3870" width="20.42578125" customWidth="1"/>
    <col min="3873" max="3873" width="12.28515625" bestFit="1" customWidth="1"/>
    <col min="3875" max="3875" width="14" customWidth="1"/>
    <col min="4099" max="4099" width="20.5703125" customWidth="1"/>
    <col min="4100" max="4100" width="25" customWidth="1"/>
    <col min="4101" max="4101" width="14" customWidth="1"/>
    <col min="4102" max="4102" width="20.28515625" customWidth="1"/>
    <col min="4103" max="4103" width="16.28515625" customWidth="1"/>
    <col min="4104" max="4104" width="17.42578125" customWidth="1"/>
    <col min="4105" max="4105" width="8.7109375" customWidth="1"/>
    <col min="4106" max="4106" width="9.42578125" customWidth="1"/>
    <col min="4107" max="4107" width="8.7109375" customWidth="1"/>
    <col min="4108" max="4108" width="9.5703125" customWidth="1"/>
    <col min="4109" max="4109" width="11.140625" customWidth="1"/>
    <col min="4110" max="4110" width="22.28515625" customWidth="1"/>
    <col min="4111" max="4111" width="5.28515625" customWidth="1"/>
    <col min="4112" max="4112" width="18.7109375" customWidth="1"/>
    <col min="4113" max="4113" width="18.5703125" customWidth="1"/>
    <col min="4114" max="4114" width="18" customWidth="1"/>
    <col min="4115" max="4115" width="17.85546875" customWidth="1"/>
    <col min="4116" max="4116" width="19" customWidth="1"/>
    <col min="4117" max="4117" width="19.140625" customWidth="1"/>
    <col min="4118" max="4120" width="20.85546875" customWidth="1"/>
    <col min="4121" max="4121" width="18.7109375" customWidth="1"/>
    <col min="4122" max="4122" width="18.42578125" customWidth="1"/>
    <col min="4123" max="4123" width="16.5703125" customWidth="1"/>
    <col min="4124" max="4124" width="18.140625" customWidth="1"/>
    <col min="4125" max="4125" width="15" customWidth="1"/>
    <col min="4126" max="4126" width="20.42578125" customWidth="1"/>
    <col min="4129" max="4129" width="12.28515625" bestFit="1" customWidth="1"/>
    <col min="4131" max="4131" width="14" customWidth="1"/>
    <col min="4355" max="4355" width="20.5703125" customWidth="1"/>
    <col min="4356" max="4356" width="25" customWidth="1"/>
    <col min="4357" max="4357" width="14" customWidth="1"/>
    <col min="4358" max="4358" width="20.28515625" customWidth="1"/>
    <col min="4359" max="4359" width="16.28515625" customWidth="1"/>
    <col min="4360" max="4360" width="17.42578125" customWidth="1"/>
    <col min="4361" max="4361" width="8.7109375" customWidth="1"/>
    <col min="4362" max="4362" width="9.42578125" customWidth="1"/>
    <col min="4363" max="4363" width="8.7109375" customWidth="1"/>
    <col min="4364" max="4364" width="9.5703125" customWidth="1"/>
    <col min="4365" max="4365" width="11.140625" customWidth="1"/>
    <col min="4366" max="4366" width="22.28515625" customWidth="1"/>
    <col min="4367" max="4367" width="5.28515625" customWidth="1"/>
    <col min="4368" max="4368" width="18.7109375" customWidth="1"/>
    <col min="4369" max="4369" width="18.5703125" customWidth="1"/>
    <col min="4370" max="4370" width="18" customWidth="1"/>
    <col min="4371" max="4371" width="17.85546875" customWidth="1"/>
    <col min="4372" max="4372" width="19" customWidth="1"/>
    <col min="4373" max="4373" width="19.140625" customWidth="1"/>
    <col min="4374" max="4376" width="20.85546875" customWidth="1"/>
    <col min="4377" max="4377" width="18.7109375" customWidth="1"/>
    <col min="4378" max="4378" width="18.42578125" customWidth="1"/>
    <col min="4379" max="4379" width="16.5703125" customWidth="1"/>
    <col min="4380" max="4380" width="18.140625" customWidth="1"/>
    <col min="4381" max="4381" width="15" customWidth="1"/>
    <col min="4382" max="4382" width="20.42578125" customWidth="1"/>
    <col min="4385" max="4385" width="12.28515625" bestFit="1" customWidth="1"/>
    <col min="4387" max="4387" width="14" customWidth="1"/>
    <col min="4611" max="4611" width="20.5703125" customWidth="1"/>
    <col min="4612" max="4612" width="25" customWidth="1"/>
    <col min="4613" max="4613" width="14" customWidth="1"/>
    <col min="4614" max="4614" width="20.28515625" customWidth="1"/>
    <col min="4615" max="4615" width="16.28515625" customWidth="1"/>
    <col min="4616" max="4616" width="17.42578125" customWidth="1"/>
    <col min="4617" max="4617" width="8.7109375" customWidth="1"/>
    <col min="4618" max="4618" width="9.42578125" customWidth="1"/>
    <col min="4619" max="4619" width="8.7109375" customWidth="1"/>
    <col min="4620" max="4620" width="9.5703125" customWidth="1"/>
    <col min="4621" max="4621" width="11.140625" customWidth="1"/>
    <col min="4622" max="4622" width="22.28515625" customWidth="1"/>
    <col min="4623" max="4623" width="5.28515625" customWidth="1"/>
    <col min="4624" max="4624" width="18.7109375" customWidth="1"/>
    <col min="4625" max="4625" width="18.5703125" customWidth="1"/>
    <col min="4626" max="4626" width="18" customWidth="1"/>
    <col min="4627" max="4627" width="17.85546875" customWidth="1"/>
    <col min="4628" max="4628" width="19" customWidth="1"/>
    <col min="4629" max="4629" width="19.140625" customWidth="1"/>
    <col min="4630" max="4632" width="20.85546875" customWidth="1"/>
    <col min="4633" max="4633" width="18.7109375" customWidth="1"/>
    <col min="4634" max="4634" width="18.42578125" customWidth="1"/>
    <col min="4635" max="4635" width="16.5703125" customWidth="1"/>
    <col min="4636" max="4636" width="18.140625" customWidth="1"/>
    <col min="4637" max="4637" width="15" customWidth="1"/>
    <col min="4638" max="4638" width="20.42578125" customWidth="1"/>
    <col min="4641" max="4641" width="12.28515625" bestFit="1" customWidth="1"/>
    <col min="4643" max="4643" width="14" customWidth="1"/>
    <col min="4867" max="4867" width="20.5703125" customWidth="1"/>
    <col min="4868" max="4868" width="25" customWidth="1"/>
    <col min="4869" max="4869" width="14" customWidth="1"/>
    <col min="4870" max="4870" width="20.28515625" customWidth="1"/>
    <col min="4871" max="4871" width="16.28515625" customWidth="1"/>
    <col min="4872" max="4872" width="17.42578125" customWidth="1"/>
    <col min="4873" max="4873" width="8.7109375" customWidth="1"/>
    <col min="4874" max="4874" width="9.42578125" customWidth="1"/>
    <col min="4875" max="4875" width="8.7109375" customWidth="1"/>
    <col min="4876" max="4876" width="9.5703125" customWidth="1"/>
    <col min="4877" max="4877" width="11.140625" customWidth="1"/>
    <col min="4878" max="4878" width="22.28515625" customWidth="1"/>
    <col min="4879" max="4879" width="5.28515625" customWidth="1"/>
    <col min="4880" max="4880" width="18.7109375" customWidth="1"/>
    <col min="4881" max="4881" width="18.5703125" customWidth="1"/>
    <col min="4882" max="4882" width="18" customWidth="1"/>
    <col min="4883" max="4883" width="17.85546875" customWidth="1"/>
    <col min="4884" max="4884" width="19" customWidth="1"/>
    <col min="4885" max="4885" width="19.140625" customWidth="1"/>
    <col min="4886" max="4888" width="20.85546875" customWidth="1"/>
    <col min="4889" max="4889" width="18.7109375" customWidth="1"/>
    <col min="4890" max="4890" width="18.42578125" customWidth="1"/>
    <col min="4891" max="4891" width="16.5703125" customWidth="1"/>
    <col min="4892" max="4892" width="18.140625" customWidth="1"/>
    <col min="4893" max="4893" width="15" customWidth="1"/>
    <col min="4894" max="4894" width="20.42578125" customWidth="1"/>
    <col min="4897" max="4897" width="12.28515625" bestFit="1" customWidth="1"/>
    <col min="4899" max="4899" width="14" customWidth="1"/>
    <col min="5123" max="5123" width="20.5703125" customWidth="1"/>
    <col min="5124" max="5124" width="25" customWidth="1"/>
    <col min="5125" max="5125" width="14" customWidth="1"/>
    <col min="5126" max="5126" width="20.28515625" customWidth="1"/>
    <col min="5127" max="5127" width="16.28515625" customWidth="1"/>
    <col min="5128" max="5128" width="17.42578125" customWidth="1"/>
    <col min="5129" max="5129" width="8.7109375" customWidth="1"/>
    <col min="5130" max="5130" width="9.42578125" customWidth="1"/>
    <col min="5131" max="5131" width="8.7109375" customWidth="1"/>
    <col min="5132" max="5132" width="9.5703125" customWidth="1"/>
    <col min="5133" max="5133" width="11.140625" customWidth="1"/>
    <col min="5134" max="5134" width="22.28515625" customWidth="1"/>
    <col min="5135" max="5135" width="5.28515625" customWidth="1"/>
    <col min="5136" max="5136" width="18.7109375" customWidth="1"/>
    <col min="5137" max="5137" width="18.5703125" customWidth="1"/>
    <col min="5138" max="5138" width="18" customWidth="1"/>
    <col min="5139" max="5139" width="17.85546875" customWidth="1"/>
    <col min="5140" max="5140" width="19" customWidth="1"/>
    <col min="5141" max="5141" width="19.140625" customWidth="1"/>
    <col min="5142" max="5144" width="20.85546875" customWidth="1"/>
    <col min="5145" max="5145" width="18.7109375" customWidth="1"/>
    <col min="5146" max="5146" width="18.42578125" customWidth="1"/>
    <col min="5147" max="5147" width="16.5703125" customWidth="1"/>
    <col min="5148" max="5148" width="18.140625" customWidth="1"/>
    <col min="5149" max="5149" width="15" customWidth="1"/>
    <col min="5150" max="5150" width="20.42578125" customWidth="1"/>
    <col min="5153" max="5153" width="12.28515625" bestFit="1" customWidth="1"/>
    <col min="5155" max="5155" width="14" customWidth="1"/>
    <col min="5379" max="5379" width="20.5703125" customWidth="1"/>
    <col min="5380" max="5380" width="25" customWidth="1"/>
    <col min="5381" max="5381" width="14" customWidth="1"/>
    <col min="5382" max="5382" width="20.28515625" customWidth="1"/>
    <col min="5383" max="5383" width="16.28515625" customWidth="1"/>
    <col min="5384" max="5384" width="17.42578125" customWidth="1"/>
    <col min="5385" max="5385" width="8.7109375" customWidth="1"/>
    <col min="5386" max="5386" width="9.42578125" customWidth="1"/>
    <col min="5387" max="5387" width="8.7109375" customWidth="1"/>
    <col min="5388" max="5388" width="9.5703125" customWidth="1"/>
    <col min="5389" max="5389" width="11.140625" customWidth="1"/>
    <col min="5390" max="5390" width="22.28515625" customWidth="1"/>
    <col min="5391" max="5391" width="5.28515625" customWidth="1"/>
    <col min="5392" max="5392" width="18.7109375" customWidth="1"/>
    <col min="5393" max="5393" width="18.5703125" customWidth="1"/>
    <col min="5394" max="5394" width="18" customWidth="1"/>
    <col min="5395" max="5395" width="17.85546875" customWidth="1"/>
    <col min="5396" max="5396" width="19" customWidth="1"/>
    <col min="5397" max="5397" width="19.140625" customWidth="1"/>
    <col min="5398" max="5400" width="20.85546875" customWidth="1"/>
    <col min="5401" max="5401" width="18.7109375" customWidth="1"/>
    <col min="5402" max="5402" width="18.42578125" customWidth="1"/>
    <col min="5403" max="5403" width="16.5703125" customWidth="1"/>
    <col min="5404" max="5404" width="18.140625" customWidth="1"/>
    <col min="5405" max="5405" width="15" customWidth="1"/>
    <col min="5406" max="5406" width="20.42578125" customWidth="1"/>
    <col min="5409" max="5409" width="12.28515625" bestFit="1" customWidth="1"/>
    <col min="5411" max="5411" width="14" customWidth="1"/>
    <col min="5635" max="5635" width="20.5703125" customWidth="1"/>
    <col min="5636" max="5636" width="25" customWidth="1"/>
    <col min="5637" max="5637" width="14" customWidth="1"/>
    <col min="5638" max="5638" width="20.28515625" customWidth="1"/>
    <col min="5639" max="5639" width="16.28515625" customWidth="1"/>
    <col min="5640" max="5640" width="17.42578125" customWidth="1"/>
    <col min="5641" max="5641" width="8.7109375" customWidth="1"/>
    <col min="5642" max="5642" width="9.42578125" customWidth="1"/>
    <col min="5643" max="5643" width="8.7109375" customWidth="1"/>
    <col min="5644" max="5644" width="9.5703125" customWidth="1"/>
    <col min="5645" max="5645" width="11.140625" customWidth="1"/>
    <col min="5646" max="5646" width="22.28515625" customWidth="1"/>
    <col min="5647" max="5647" width="5.28515625" customWidth="1"/>
    <col min="5648" max="5648" width="18.7109375" customWidth="1"/>
    <col min="5649" max="5649" width="18.5703125" customWidth="1"/>
    <col min="5650" max="5650" width="18" customWidth="1"/>
    <col min="5651" max="5651" width="17.85546875" customWidth="1"/>
    <col min="5652" max="5652" width="19" customWidth="1"/>
    <col min="5653" max="5653" width="19.140625" customWidth="1"/>
    <col min="5654" max="5656" width="20.85546875" customWidth="1"/>
    <col min="5657" max="5657" width="18.7109375" customWidth="1"/>
    <col min="5658" max="5658" width="18.42578125" customWidth="1"/>
    <col min="5659" max="5659" width="16.5703125" customWidth="1"/>
    <col min="5660" max="5660" width="18.140625" customWidth="1"/>
    <col min="5661" max="5661" width="15" customWidth="1"/>
    <col min="5662" max="5662" width="20.42578125" customWidth="1"/>
    <col min="5665" max="5665" width="12.28515625" bestFit="1" customWidth="1"/>
    <col min="5667" max="5667" width="14" customWidth="1"/>
    <col min="5891" max="5891" width="20.5703125" customWidth="1"/>
    <col min="5892" max="5892" width="25" customWidth="1"/>
    <col min="5893" max="5893" width="14" customWidth="1"/>
    <col min="5894" max="5894" width="20.28515625" customWidth="1"/>
    <col min="5895" max="5895" width="16.28515625" customWidth="1"/>
    <col min="5896" max="5896" width="17.42578125" customWidth="1"/>
    <col min="5897" max="5897" width="8.7109375" customWidth="1"/>
    <col min="5898" max="5898" width="9.42578125" customWidth="1"/>
    <col min="5899" max="5899" width="8.7109375" customWidth="1"/>
    <col min="5900" max="5900" width="9.5703125" customWidth="1"/>
    <col min="5901" max="5901" width="11.140625" customWidth="1"/>
    <col min="5902" max="5902" width="22.28515625" customWidth="1"/>
    <col min="5903" max="5903" width="5.28515625" customWidth="1"/>
    <col min="5904" max="5904" width="18.7109375" customWidth="1"/>
    <col min="5905" max="5905" width="18.5703125" customWidth="1"/>
    <col min="5906" max="5906" width="18" customWidth="1"/>
    <col min="5907" max="5907" width="17.85546875" customWidth="1"/>
    <col min="5908" max="5908" width="19" customWidth="1"/>
    <col min="5909" max="5909" width="19.140625" customWidth="1"/>
    <col min="5910" max="5912" width="20.85546875" customWidth="1"/>
    <col min="5913" max="5913" width="18.7109375" customWidth="1"/>
    <col min="5914" max="5914" width="18.42578125" customWidth="1"/>
    <col min="5915" max="5915" width="16.5703125" customWidth="1"/>
    <col min="5916" max="5916" width="18.140625" customWidth="1"/>
    <col min="5917" max="5917" width="15" customWidth="1"/>
    <col min="5918" max="5918" width="20.42578125" customWidth="1"/>
    <col min="5921" max="5921" width="12.28515625" bestFit="1" customWidth="1"/>
    <col min="5923" max="5923" width="14" customWidth="1"/>
    <col min="6147" max="6147" width="20.5703125" customWidth="1"/>
    <col min="6148" max="6148" width="25" customWidth="1"/>
    <col min="6149" max="6149" width="14" customWidth="1"/>
    <col min="6150" max="6150" width="20.28515625" customWidth="1"/>
    <col min="6151" max="6151" width="16.28515625" customWidth="1"/>
    <col min="6152" max="6152" width="17.42578125" customWidth="1"/>
    <col min="6153" max="6153" width="8.7109375" customWidth="1"/>
    <col min="6154" max="6154" width="9.42578125" customWidth="1"/>
    <col min="6155" max="6155" width="8.7109375" customWidth="1"/>
    <col min="6156" max="6156" width="9.5703125" customWidth="1"/>
    <col min="6157" max="6157" width="11.140625" customWidth="1"/>
    <col min="6158" max="6158" width="22.28515625" customWidth="1"/>
    <col min="6159" max="6159" width="5.28515625" customWidth="1"/>
    <col min="6160" max="6160" width="18.7109375" customWidth="1"/>
    <col min="6161" max="6161" width="18.5703125" customWidth="1"/>
    <col min="6162" max="6162" width="18" customWidth="1"/>
    <col min="6163" max="6163" width="17.85546875" customWidth="1"/>
    <col min="6164" max="6164" width="19" customWidth="1"/>
    <col min="6165" max="6165" width="19.140625" customWidth="1"/>
    <col min="6166" max="6168" width="20.85546875" customWidth="1"/>
    <col min="6169" max="6169" width="18.7109375" customWidth="1"/>
    <col min="6170" max="6170" width="18.42578125" customWidth="1"/>
    <col min="6171" max="6171" width="16.5703125" customWidth="1"/>
    <col min="6172" max="6172" width="18.140625" customWidth="1"/>
    <col min="6173" max="6173" width="15" customWidth="1"/>
    <col min="6174" max="6174" width="20.42578125" customWidth="1"/>
    <col min="6177" max="6177" width="12.28515625" bestFit="1" customWidth="1"/>
    <col min="6179" max="6179" width="14" customWidth="1"/>
    <col min="6403" max="6403" width="20.5703125" customWidth="1"/>
    <col min="6404" max="6404" width="25" customWidth="1"/>
    <col min="6405" max="6405" width="14" customWidth="1"/>
    <col min="6406" max="6406" width="20.28515625" customWidth="1"/>
    <col min="6407" max="6407" width="16.28515625" customWidth="1"/>
    <col min="6408" max="6408" width="17.42578125" customWidth="1"/>
    <col min="6409" max="6409" width="8.7109375" customWidth="1"/>
    <col min="6410" max="6410" width="9.42578125" customWidth="1"/>
    <col min="6411" max="6411" width="8.7109375" customWidth="1"/>
    <col min="6412" max="6412" width="9.5703125" customWidth="1"/>
    <col min="6413" max="6413" width="11.140625" customWidth="1"/>
    <col min="6414" max="6414" width="22.28515625" customWidth="1"/>
    <col min="6415" max="6415" width="5.28515625" customWidth="1"/>
    <col min="6416" max="6416" width="18.7109375" customWidth="1"/>
    <col min="6417" max="6417" width="18.5703125" customWidth="1"/>
    <col min="6418" max="6418" width="18" customWidth="1"/>
    <col min="6419" max="6419" width="17.85546875" customWidth="1"/>
    <col min="6420" max="6420" width="19" customWidth="1"/>
    <col min="6421" max="6421" width="19.140625" customWidth="1"/>
    <col min="6422" max="6424" width="20.85546875" customWidth="1"/>
    <col min="6425" max="6425" width="18.7109375" customWidth="1"/>
    <col min="6426" max="6426" width="18.42578125" customWidth="1"/>
    <col min="6427" max="6427" width="16.5703125" customWidth="1"/>
    <col min="6428" max="6428" width="18.140625" customWidth="1"/>
    <col min="6429" max="6429" width="15" customWidth="1"/>
    <col min="6430" max="6430" width="20.42578125" customWidth="1"/>
    <col min="6433" max="6433" width="12.28515625" bestFit="1" customWidth="1"/>
    <col min="6435" max="6435" width="14" customWidth="1"/>
    <col min="6659" max="6659" width="20.5703125" customWidth="1"/>
    <col min="6660" max="6660" width="25" customWidth="1"/>
    <col min="6661" max="6661" width="14" customWidth="1"/>
    <col min="6662" max="6662" width="20.28515625" customWidth="1"/>
    <col min="6663" max="6663" width="16.28515625" customWidth="1"/>
    <col min="6664" max="6664" width="17.42578125" customWidth="1"/>
    <col min="6665" max="6665" width="8.7109375" customWidth="1"/>
    <col min="6666" max="6666" width="9.42578125" customWidth="1"/>
    <col min="6667" max="6667" width="8.7109375" customWidth="1"/>
    <col min="6668" max="6668" width="9.5703125" customWidth="1"/>
    <col min="6669" max="6669" width="11.140625" customWidth="1"/>
    <col min="6670" max="6670" width="22.28515625" customWidth="1"/>
    <col min="6671" max="6671" width="5.28515625" customWidth="1"/>
    <col min="6672" max="6672" width="18.7109375" customWidth="1"/>
    <col min="6673" max="6673" width="18.5703125" customWidth="1"/>
    <col min="6674" max="6674" width="18" customWidth="1"/>
    <col min="6675" max="6675" width="17.85546875" customWidth="1"/>
    <col min="6676" max="6676" width="19" customWidth="1"/>
    <col min="6677" max="6677" width="19.140625" customWidth="1"/>
    <col min="6678" max="6680" width="20.85546875" customWidth="1"/>
    <col min="6681" max="6681" width="18.7109375" customWidth="1"/>
    <col min="6682" max="6682" width="18.42578125" customWidth="1"/>
    <col min="6683" max="6683" width="16.5703125" customWidth="1"/>
    <col min="6684" max="6684" width="18.140625" customWidth="1"/>
    <col min="6685" max="6685" width="15" customWidth="1"/>
    <col min="6686" max="6686" width="20.42578125" customWidth="1"/>
    <col min="6689" max="6689" width="12.28515625" bestFit="1" customWidth="1"/>
    <col min="6691" max="6691" width="14" customWidth="1"/>
    <col min="6915" max="6915" width="20.5703125" customWidth="1"/>
    <col min="6916" max="6916" width="25" customWidth="1"/>
    <col min="6917" max="6917" width="14" customWidth="1"/>
    <col min="6918" max="6918" width="20.28515625" customWidth="1"/>
    <col min="6919" max="6919" width="16.28515625" customWidth="1"/>
    <col min="6920" max="6920" width="17.42578125" customWidth="1"/>
    <col min="6921" max="6921" width="8.7109375" customWidth="1"/>
    <col min="6922" max="6922" width="9.42578125" customWidth="1"/>
    <col min="6923" max="6923" width="8.7109375" customWidth="1"/>
    <col min="6924" max="6924" width="9.5703125" customWidth="1"/>
    <col min="6925" max="6925" width="11.140625" customWidth="1"/>
    <col min="6926" max="6926" width="22.28515625" customWidth="1"/>
    <col min="6927" max="6927" width="5.28515625" customWidth="1"/>
    <col min="6928" max="6928" width="18.7109375" customWidth="1"/>
    <col min="6929" max="6929" width="18.5703125" customWidth="1"/>
    <col min="6930" max="6930" width="18" customWidth="1"/>
    <col min="6931" max="6931" width="17.85546875" customWidth="1"/>
    <col min="6932" max="6932" width="19" customWidth="1"/>
    <col min="6933" max="6933" width="19.140625" customWidth="1"/>
    <col min="6934" max="6936" width="20.85546875" customWidth="1"/>
    <col min="6937" max="6937" width="18.7109375" customWidth="1"/>
    <col min="6938" max="6938" width="18.42578125" customWidth="1"/>
    <col min="6939" max="6939" width="16.5703125" customWidth="1"/>
    <col min="6940" max="6940" width="18.140625" customWidth="1"/>
    <col min="6941" max="6941" width="15" customWidth="1"/>
    <col min="6942" max="6942" width="20.42578125" customWidth="1"/>
    <col min="6945" max="6945" width="12.28515625" bestFit="1" customWidth="1"/>
    <col min="6947" max="6947" width="14" customWidth="1"/>
    <col min="7171" max="7171" width="20.5703125" customWidth="1"/>
    <col min="7172" max="7172" width="25" customWidth="1"/>
    <col min="7173" max="7173" width="14" customWidth="1"/>
    <col min="7174" max="7174" width="20.28515625" customWidth="1"/>
    <col min="7175" max="7175" width="16.28515625" customWidth="1"/>
    <col min="7176" max="7176" width="17.42578125" customWidth="1"/>
    <col min="7177" max="7177" width="8.7109375" customWidth="1"/>
    <col min="7178" max="7178" width="9.42578125" customWidth="1"/>
    <col min="7179" max="7179" width="8.7109375" customWidth="1"/>
    <col min="7180" max="7180" width="9.5703125" customWidth="1"/>
    <col min="7181" max="7181" width="11.140625" customWidth="1"/>
    <col min="7182" max="7182" width="22.28515625" customWidth="1"/>
    <col min="7183" max="7183" width="5.28515625" customWidth="1"/>
    <col min="7184" max="7184" width="18.7109375" customWidth="1"/>
    <col min="7185" max="7185" width="18.5703125" customWidth="1"/>
    <col min="7186" max="7186" width="18" customWidth="1"/>
    <col min="7187" max="7187" width="17.85546875" customWidth="1"/>
    <col min="7188" max="7188" width="19" customWidth="1"/>
    <col min="7189" max="7189" width="19.140625" customWidth="1"/>
    <col min="7190" max="7192" width="20.85546875" customWidth="1"/>
    <col min="7193" max="7193" width="18.7109375" customWidth="1"/>
    <col min="7194" max="7194" width="18.42578125" customWidth="1"/>
    <col min="7195" max="7195" width="16.5703125" customWidth="1"/>
    <col min="7196" max="7196" width="18.140625" customWidth="1"/>
    <col min="7197" max="7197" width="15" customWidth="1"/>
    <col min="7198" max="7198" width="20.42578125" customWidth="1"/>
    <col min="7201" max="7201" width="12.28515625" bestFit="1" customWidth="1"/>
    <col min="7203" max="7203" width="14" customWidth="1"/>
    <col min="7427" max="7427" width="20.5703125" customWidth="1"/>
    <col min="7428" max="7428" width="25" customWidth="1"/>
    <col min="7429" max="7429" width="14" customWidth="1"/>
    <col min="7430" max="7430" width="20.28515625" customWidth="1"/>
    <col min="7431" max="7431" width="16.28515625" customWidth="1"/>
    <col min="7432" max="7432" width="17.42578125" customWidth="1"/>
    <col min="7433" max="7433" width="8.7109375" customWidth="1"/>
    <col min="7434" max="7434" width="9.42578125" customWidth="1"/>
    <col min="7435" max="7435" width="8.7109375" customWidth="1"/>
    <col min="7436" max="7436" width="9.5703125" customWidth="1"/>
    <col min="7437" max="7437" width="11.140625" customWidth="1"/>
    <col min="7438" max="7438" width="22.28515625" customWidth="1"/>
    <col min="7439" max="7439" width="5.28515625" customWidth="1"/>
    <col min="7440" max="7440" width="18.7109375" customWidth="1"/>
    <col min="7441" max="7441" width="18.5703125" customWidth="1"/>
    <col min="7442" max="7442" width="18" customWidth="1"/>
    <col min="7443" max="7443" width="17.85546875" customWidth="1"/>
    <col min="7444" max="7444" width="19" customWidth="1"/>
    <col min="7445" max="7445" width="19.140625" customWidth="1"/>
    <col min="7446" max="7448" width="20.85546875" customWidth="1"/>
    <col min="7449" max="7449" width="18.7109375" customWidth="1"/>
    <col min="7450" max="7450" width="18.42578125" customWidth="1"/>
    <col min="7451" max="7451" width="16.5703125" customWidth="1"/>
    <col min="7452" max="7452" width="18.140625" customWidth="1"/>
    <col min="7453" max="7453" width="15" customWidth="1"/>
    <col min="7454" max="7454" width="20.42578125" customWidth="1"/>
    <col min="7457" max="7457" width="12.28515625" bestFit="1" customWidth="1"/>
    <col min="7459" max="7459" width="14" customWidth="1"/>
    <col min="7683" max="7683" width="20.5703125" customWidth="1"/>
    <col min="7684" max="7684" width="25" customWidth="1"/>
    <col min="7685" max="7685" width="14" customWidth="1"/>
    <col min="7686" max="7686" width="20.28515625" customWidth="1"/>
    <col min="7687" max="7687" width="16.28515625" customWidth="1"/>
    <col min="7688" max="7688" width="17.42578125" customWidth="1"/>
    <col min="7689" max="7689" width="8.7109375" customWidth="1"/>
    <col min="7690" max="7690" width="9.42578125" customWidth="1"/>
    <col min="7691" max="7691" width="8.7109375" customWidth="1"/>
    <col min="7692" max="7692" width="9.5703125" customWidth="1"/>
    <col min="7693" max="7693" width="11.140625" customWidth="1"/>
    <col min="7694" max="7694" width="22.28515625" customWidth="1"/>
    <col min="7695" max="7695" width="5.28515625" customWidth="1"/>
    <col min="7696" max="7696" width="18.7109375" customWidth="1"/>
    <col min="7697" max="7697" width="18.5703125" customWidth="1"/>
    <col min="7698" max="7698" width="18" customWidth="1"/>
    <col min="7699" max="7699" width="17.85546875" customWidth="1"/>
    <col min="7700" max="7700" width="19" customWidth="1"/>
    <col min="7701" max="7701" width="19.140625" customWidth="1"/>
    <col min="7702" max="7704" width="20.85546875" customWidth="1"/>
    <col min="7705" max="7705" width="18.7109375" customWidth="1"/>
    <col min="7706" max="7706" width="18.42578125" customWidth="1"/>
    <col min="7707" max="7707" width="16.5703125" customWidth="1"/>
    <col min="7708" max="7708" width="18.140625" customWidth="1"/>
    <col min="7709" max="7709" width="15" customWidth="1"/>
    <col min="7710" max="7710" width="20.42578125" customWidth="1"/>
    <col min="7713" max="7713" width="12.28515625" bestFit="1" customWidth="1"/>
    <col min="7715" max="7715" width="14" customWidth="1"/>
    <col min="7939" max="7939" width="20.5703125" customWidth="1"/>
    <col min="7940" max="7940" width="25" customWidth="1"/>
    <col min="7941" max="7941" width="14" customWidth="1"/>
    <col min="7942" max="7942" width="20.28515625" customWidth="1"/>
    <col min="7943" max="7943" width="16.28515625" customWidth="1"/>
    <col min="7944" max="7944" width="17.42578125" customWidth="1"/>
    <col min="7945" max="7945" width="8.7109375" customWidth="1"/>
    <col min="7946" max="7946" width="9.42578125" customWidth="1"/>
    <col min="7947" max="7947" width="8.7109375" customWidth="1"/>
    <col min="7948" max="7948" width="9.5703125" customWidth="1"/>
    <col min="7949" max="7949" width="11.140625" customWidth="1"/>
    <col min="7950" max="7950" width="22.28515625" customWidth="1"/>
    <col min="7951" max="7951" width="5.28515625" customWidth="1"/>
    <col min="7952" max="7952" width="18.7109375" customWidth="1"/>
    <col min="7953" max="7953" width="18.5703125" customWidth="1"/>
    <col min="7954" max="7954" width="18" customWidth="1"/>
    <col min="7955" max="7955" width="17.85546875" customWidth="1"/>
    <col min="7956" max="7956" width="19" customWidth="1"/>
    <col min="7957" max="7957" width="19.140625" customWidth="1"/>
    <col min="7958" max="7960" width="20.85546875" customWidth="1"/>
    <col min="7961" max="7961" width="18.7109375" customWidth="1"/>
    <col min="7962" max="7962" width="18.42578125" customWidth="1"/>
    <col min="7963" max="7963" width="16.5703125" customWidth="1"/>
    <col min="7964" max="7964" width="18.140625" customWidth="1"/>
    <col min="7965" max="7965" width="15" customWidth="1"/>
    <col min="7966" max="7966" width="20.42578125" customWidth="1"/>
    <col min="7969" max="7969" width="12.28515625" bestFit="1" customWidth="1"/>
    <col min="7971" max="7971" width="14" customWidth="1"/>
    <col min="8195" max="8195" width="20.5703125" customWidth="1"/>
    <col min="8196" max="8196" width="25" customWidth="1"/>
    <col min="8197" max="8197" width="14" customWidth="1"/>
    <col min="8198" max="8198" width="20.28515625" customWidth="1"/>
    <col min="8199" max="8199" width="16.28515625" customWidth="1"/>
    <col min="8200" max="8200" width="17.42578125" customWidth="1"/>
    <col min="8201" max="8201" width="8.7109375" customWidth="1"/>
    <col min="8202" max="8202" width="9.42578125" customWidth="1"/>
    <col min="8203" max="8203" width="8.7109375" customWidth="1"/>
    <col min="8204" max="8204" width="9.5703125" customWidth="1"/>
    <col min="8205" max="8205" width="11.140625" customWidth="1"/>
    <col min="8206" max="8206" width="22.28515625" customWidth="1"/>
    <col min="8207" max="8207" width="5.28515625" customWidth="1"/>
    <col min="8208" max="8208" width="18.7109375" customWidth="1"/>
    <col min="8209" max="8209" width="18.5703125" customWidth="1"/>
    <col min="8210" max="8210" width="18" customWidth="1"/>
    <col min="8211" max="8211" width="17.85546875" customWidth="1"/>
    <col min="8212" max="8212" width="19" customWidth="1"/>
    <col min="8213" max="8213" width="19.140625" customWidth="1"/>
    <col min="8214" max="8216" width="20.85546875" customWidth="1"/>
    <col min="8217" max="8217" width="18.7109375" customWidth="1"/>
    <col min="8218" max="8218" width="18.42578125" customWidth="1"/>
    <col min="8219" max="8219" width="16.5703125" customWidth="1"/>
    <col min="8220" max="8220" width="18.140625" customWidth="1"/>
    <col min="8221" max="8221" width="15" customWidth="1"/>
    <col min="8222" max="8222" width="20.42578125" customWidth="1"/>
    <col min="8225" max="8225" width="12.28515625" bestFit="1" customWidth="1"/>
    <col min="8227" max="8227" width="14" customWidth="1"/>
    <col min="8451" max="8451" width="20.5703125" customWidth="1"/>
    <col min="8452" max="8452" width="25" customWidth="1"/>
    <col min="8453" max="8453" width="14" customWidth="1"/>
    <col min="8454" max="8454" width="20.28515625" customWidth="1"/>
    <col min="8455" max="8455" width="16.28515625" customWidth="1"/>
    <col min="8456" max="8456" width="17.42578125" customWidth="1"/>
    <col min="8457" max="8457" width="8.7109375" customWidth="1"/>
    <col min="8458" max="8458" width="9.42578125" customWidth="1"/>
    <col min="8459" max="8459" width="8.7109375" customWidth="1"/>
    <col min="8460" max="8460" width="9.5703125" customWidth="1"/>
    <col min="8461" max="8461" width="11.140625" customWidth="1"/>
    <col min="8462" max="8462" width="22.28515625" customWidth="1"/>
    <col min="8463" max="8463" width="5.28515625" customWidth="1"/>
    <col min="8464" max="8464" width="18.7109375" customWidth="1"/>
    <col min="8465" max="8465" width="18.5703125" customWidth="1"/>
    <col min="8466" max="8466" width="18" customWidth="1"/>
    <col min="8467" max="8467" width="17.85546875" customWidth="1"/>
    <col min="8468" max="8468" width="19" customWidth="1"/>
    <col min="8469" max="8469" width="19.140625" customWidth="1"/>
    <col min="8470" max="8472" width="20.85546875" customWidth="1"/>
    <col min="8473" max="8473" width="18.7109375" customWidth="1"/>
    <col min="8474" max="8474" width="18.42578125" customWidth="1"/>
    <col min="8475" max="8475" width="16.5703125" customWidth="1"/>
    <col min="8476" max="8476" width="18.140625" customWidth="1"/>
    <col min="8477" max="8477" width="15" customWidth="1"/>
    <col min="8478" max="8478" width="20.42578125" customWidth="1"/>
    <col min="8481" max="8481" width="12.28515625" bestFit="1" customWidth="1"/>
    <col min="8483" max="8483" width="14" customWidth="1"/>
    <col min="8707" max="8707" width="20.5703125" customWidth="1"/>
    <col min="8708" max="8708" width="25" customWidth="1"/>
    <col min="8709" max="8709" width="14" customWidth="1"/>
    <col min="8710" max="8710" width="20.28515625" customWidth="1"/>
    <col min="8711" max="8711" width="16.28515625" customWidth="1"/>
    <col min="8712" max="8712" width="17.42578125" customWidth="1"/>
    <col min="8713" max="8713" width="8.7109375" customWidth="1"/>
    <col min="8714" max="8714" width="9.42578125" customWidth="1"/>
    <col min="8715" max="8715" width="8.7109375" customWidth="1"/>
    <col min="8716" max="8716" width="9.5703125" customWidth="1"/>
    <col min="8717" max="8717" width="11.140625" customWidth="1"/>
    <col min="8718" max="8718" width="22.28515625" customWidth="1"/>
    <col min="8719" max="8719" width="5.28515625" customWidth="1"/>
    <col min="8720" max="8720" width="18.7109375" customWidth="1"/>
    <col min="8721" max="8721" width="18.5703125" customWidth="1"/>
    <col min="8722" max="8722" width="18" customWidth="1"/>
    <col min="8723" max="8723" width="17.85546875" customWidth="1"/>
    <col min="8724" max="8724" width="19" customWidth="1"/>
    <col min="8725" max="8725" width="19.140625" customWidth="1"/>
    <col min="8726" max="8728" width="20.85546875" customWidth="1"/>
    <col min="8729" max="8729" width="18.7109375" customWidth="1"/>
    <col min="8730" max="8730" width="18.42578125" customWidth="1"/>
    <col min="8731" max="8731" width="16.5703125" customWidth="1"/>
    <col min="8732" max="8732" width="18.140625" customWidth="1"/>
    <col min="8733" max="8733" width="15" customWidth="1"/>
    <col min="8734" max="8734" width="20.42578125" customWidth="1"/>
    <col min="8737" max="8737" width="12.28515625" bestFit="1" customWidth="1"/>
    <col min="8739" max="8739" width="14" customWidth="1"/>
    <col min="8963" max="8963" width="20.5703125" customWidth="1"/>
    <col min="8964" max="8964" width="25" customWidth="1"/>
    <col min="8965" max="8965" width="14" customWidth="1"/>
    <col min="8966" max="8966" width="20.28515625" customWidth="1"/>
    <col min="8967" max="8967" width="16.28515625" customWidth="1"/>
    <col min="8968" max="8968" width="17.42578125" customWidth="1"/>
    <col min="8969" max="8969" width="8.7109375" customWidth="1"/>
    <col min="8970" max="8970" width="9.42578125" customWidth="1"/>
    <col min="8971" max="8971" width="8.7109375" customWidth="1"/>
    <col min="8972" max="8972" width="9.5703125" customWidth="1"/>
    <col min="8973" max="8973" width="11.140625" customWidth="1"/>
    <col min="8974" max="8974" width="22.28515625" customWidth="1"/>
    <col min="8975" max="8975" width="5.28515625" customWidth="1"/>
    <col min="8976" max="8976" width="18.7109375" customWidth="1"/>
    <col min="8977" max="8977" width="18.5703125" customWidth="1"/>
    <col min="8978" max="8978" width="18" customWidth="1"/>
    <col min="8979" max="8979" width="17.85546875" customWidth="1"/>
    <col min="8980" max="8980" width="19" customWidth="1"/>
    <col min="8981" max="8981" width="19.140625" customWidth="1"/>
    <col min="8982" max="8984" width="20.85546875" customWidth="1"/>
    <col min="8985" max="8985" width="18.7109375" customWidth="1"/>
    <col min="8986" max="8986" width="18.42578125" customWidth="1"/>
    <col min="8987" max="8987" width="16.5703125" customWidth="1"/>
    <col min="8988" max="8988" width="18.140625" customWidth="1"/>
    <col min="8989" max="8989" width="15" customWidth="1"/>
    <col min="8990" max="8990" width="20.42578125" customWidth="1"/>
    <col min="8993" max="8993" width="12.28515625" bestFit="1" customWidth="1"/>
    <col min="8995" max="8995" width="14" customWidth="1"/>
    <col min="9219" max="9219" width="20.5703125" customWidth="1"/>
    <col min="9220" max="9220" width="25" customWidth="1"/>
    <col min="9221" max="9221" width="14" customWidth="1"/>
    <col min="9222" max="9222" width="20.28515625" customWidth="1"/>
    <col min="9223" max="9223" width="16.28515625" customWidth="1"/>
    <col min="9224" max="9224" width="17.42578125" customWidth="1"/>
    <col min="9225" max="9225" width="8.7109375" customWidth="1"/>
    <col min="9226" max="9226" width="9.42578125" customWidth="1"/>
    <col min="9227" max="9227" width="8.7109375" customWidth="1"/>
    <col min="9228" max="9228" width="9.5703125" customWidth="1"/>
    <col min="9229" max="9229" width="11.140625" customWidth="1"/>
    <col min="9230" max="9230" width="22.28515625" customWidth="1"/>
    <col min="9231" max="9231" width="5.28515625" customWidth="1"/>
    <col min="9232" max="9232" width="18.7109375" customWidth="1"/>
    <col min="9233" max="9233" width="18.5703125" customWidth="1"/>
    <col min="9234" max="9234" width="18" customWidth="1"/>
    <col min="9235" max="9235" width="17.85546875" customWidth="1"/>
    <col min="9236" max="9236" width="19" customWidth="1"/>
    <col min="9237" max="9237" width="19.140625" customWidth="1"/>
    <col min="9238" max="9240" width="20.85546875" customWidth="1"/>
    <col min="9241" max="9241" width="18.7109375" customWidth="1"/>
    <col min="9242" max="9242" width="18.42578125" customWidth="1"/>
    <col min="9243" max="9243" width="16.5703125" customWidth="1"/>
    <col min="9244" max="9244" width="18.140625" customWidth="1"/>
    <col min="9245" max="9245" width="15" customWidth="1"/>
    <col min="9246" max="9246" width="20.42578125" customWidth="1"/>
    <col min="9249" max="9249" width="12.28515625" bestFit="1" customWidth="1"/>
    <col min="9251" max="9251" width="14" customWidth="1"/>
    <col min="9475" max="9475" width="20.5703125" customWidth="1"/>
    <col min="9476" max="9476" width="25" customWidth="1"/>
    <col min="9477" max="9477" width="14" customWidth="1"/>
    <col min="9478" max="9478" width="20.28515625" customWidth="1"/>
    <col min="9479" max="9479" width="16.28515625" customWidth="1"/>
    <col min="9480" max="9480" width="17.42578125" customWidth="1"/>
    <col min="9481" max="9481" width="8.7109375" customWidth="1"/>
    <col min="9482" max="9482" width="9.42578125" customWidth="1"/>
    <col min="9483" max="9483" width="8.7109375" customWidth="1"/>
    <col min="9484" max="9484" width="9.5703125" customWidth="1"/>
    <col min="9485" max="9485" width="11.140625" customWidth="1"/>
    <col min="9486" max="9486" width="22.28515625" customWidth="1"/>
    <col min="9487" max="9487" width="5.28515625" customWidth="1"/>
    <col min="9488" max="9488" width="18.7109375" customWidth="1"/>
    <col min="9489" max="9489" width="18.5703125" customWidth="1"/>
    <col min="9490" max="9490" width="18" customWidth="1"/>
    <col min="9491" max="9491" width="17.85546875" customWidth="1"/>
    <col min="9492" max="9492" width="19" customWidth="1"/>
    <col min="9493" max="9493" width="19.140625" customWidth="1"/>
    <col min="9494" max="9496" width="20.85546875" customWidth="1"/>
    <col min="9497" max="9497" width="18.7109375" customWidth="1"/>
    <col min="9498" max="9498" width="18.42578125" customWidth="1"/>
    <col min="9499" max="9499" width="16.5703125" customWidth="1"/>
    <col min="9500" max="9500" width="18.140625" customWidth="1"/>
    <col min="9501" max="9501" width="15" customWidth="1"/>
    <col min="9502" max="9502" width="20.42578125" customWidth="1"/>
    <col min="9505" max="9505" width="12.28515625" bestFit="1" customWidth="1"/>
    <col min="9507" max="9507" width="14" customWidth="1"/>
    <col min="9731" max="9731" width="20.5703125" customWidth="1"/>
    <col min="9732" max="9732" width="25" customWidth="1"/>
    <col min="9733" max="9733" width="14" customWidth="1"/>
    <col min="9734" max="9734" width="20.28515625" customWidth="1"/>
    <col min="9735" max="9735" width="16.28515625" customWidth="1"/>
    <col min="9736" max="9736" width="17.42578125" customWidth="1"/>
    <col min="9737" max="9737" width="8.7109375" customWidth="1"/>
    <col min="9738" max="9738" width="9.42578125" customWidth="1"/>
    <col min="9739" max="9739" width="8.7109375" customWidth="1"/>
    <col min="9740" max="9740" width="9.5703125" customWidth="1"/>
    <col min="9741" max="9741" width="11.140625" customWidth="1"/>
    <col min="9742" max="9742" width="22.28515625" customWidth="1"/>
    <col min="9743" max="9743" width="5.28515625" customWidth="1"/>
    <col min="9744" max="9744" width="18.7109375" customWidth="1"/>
    <col min="9745" max="9745" width="18.5703125" customWidth="1"/>
    <col min="9746" max="9746" width="18" customWidth="1"/>
    <col min="9747" max="9747" width="17.85546875" customWidth="1"/>
    <col min="9748" max="9748" width="19" customWidth="1"/>
    <col min="9749" max="9749" width="19.140625" customWidth="1"/>
    <col min="9750" max="9752" width="20.85546875" customWidth="1"/>
    <col min="9753" max="9753" width="18.7109375" customWidth="1"/>
    <col min="9754" max="9754" width="18.42578125" customWidth="1"/>
    <col min="9755" max="9755" width="16.5703125" customWidth="1"/>
    <col min="9756" max="9756" width="18.140625" customWidth="1"/>
    <col min="9757" max="9757" width="15" customWidth="1"/>
    <col min="9758" max="9758" width="20.42578125" customWidth="1"/>
    <col min="9761" max="9761" width="12.28515625" bestFit="1" customWidth="1"/>
    <col min="9763" max="9763" width="14" customWidth="1"/>
    <col min="9987" max="9987" width="20.5703125" customWidth="1"/>
    <col min="9988" max="9988" width="25" customWidth="1"/>
    <col min="9989" max="9989" width="14" customWidth="1"/>
    <col min="9990" max="9990" width="20.28515625" customWidth="1"/>
    <col min="9991" max="9991" width="16.28515625" customWidth="1"/>
    <col min="9992" max="9992" width="17.42578125" customWidth="1"/>
    <col min="9993" max="9993" width="8.7109375" customWidth="1"/>
    <col min="9994" max="9994" width="9.42578125" customWidth="1"/>
    <col min="9995" max="9995" width="8.7109375" customWidth="1"/>
    <col min="9996" max="9996" width="9.5703125" customWidth="1"/>
    <col min="9997" max="9997" width="11.140625" customWidth="1"/>
    <col min="9998" max="9998" width="22.28515625" customWidth="1"/>
    <col min="9999" max="9999" width="5.28515625" customWidth="1"/>
    <col min="10000" max="10000" width="18.7109375" customWidth="1"/>
    <col min="10001" max="10001" width="18.5703125" customWidth="1"/>
    <col min="10002" max="10002" width="18" customWidth="1"/>
    <col min="10003" max="10003" width="17.85546875" customWidth="1"/>
    <col min="10004" max="10004" width="19" customWidth="1"/>
    <col min="10005" max="10005" width="19.140625" customWidth="1"/>
    <col min="10006" max="10008" width="20.85546875" customWidth="1"/>
    <col min="10009" max="10009" width="18.7109375" customWidth="1"/>
    <col min="10010" max="10010" width="18.42578125" customWidth="1"/>
    <col min="10011" max="10011" width="16.5703125" customWidth="1"/>
    <col min="10012" max="10012" width="18.140625" customWidth="1"/>
    <col min="10013" max="10013" width="15" customWidth="1"/>
    <col min="10014" max="10014" width="20.42578125" customWidth="1"/>
    <col min="10017" max="10017" width="12.28515625" bestFit="1" customWidth="1"/>
    <col min="10019" max="10019" width="14" customWidth="1"/>
    <col min="10243" max="10243" width="20.5703125" customWidth="1"/>
    <col min="10244" max="10244" width="25" customWidth="1"/>
    <col min="10245" max="10245" width="14" customWidth="1"/>
    <col min="10246" max="10246" width="20.28515625" customWidth="1"/>
    <col min="10247" max="10247" width="16.28515625" customWidth="1"/>
    <col min="10248" max="10248" width="17.42578125" customWidth="1"/>
    <col min="10249" max="10249" width="8.7109375" customWidth="1"/>
    <col min="10250" max="10250" width="9.42578125" customWidth="1"/>
    <col min="10251" max="10251" width="8.7109375" customWidth="1"/>
    <col min="10252" max="10252" width="9.5703125" customWidth="1"/>
    <col min="10253" max="10253" width="11.140625" customWidth="1"/>
    <col min="10254" max="10254" width="22.28515625" customWidth="1"/>
    <col min="10255" max="10255" width="5.28515625" customWidth="1"/>
    <col min="10256" max="10256" width="18.7109375" customWidth="1"/>
    <col min="10257" max="10257" width="18.5703125" customWidth="1"/>
    <col min="10258" max="10258" width="18" customWidth="1"/>
    <col min="10259" max="10259" width="17.85546875" customWidth="1"/>
    <col min="10260" max="10260" width="19" customWidth="1"/>
    <col min="10261" max="10261" width="19.140625" customWidth="1"/>
    <col min="10262" max="10264" width="20.85546875" customWidth="1"/>
    <col min="10265" max="10265" width="18.7109375" customWidth="1"/>
    <col min="10266" max="10266" width="18.42578125" customWidth="1"/>
    <col min="10267" max="10267" width="16.5703125" customWidth="1"/>
    <col min="10268" max="10268" width="18.140625" customWidth="1"/>
    <col min="10269" max="10269" width="15" customWidth="1"/>
    <col min="10270" max="10270" width="20.42578125" customWidth="1"/>
    <col min="10273" max="10273" width="12.28515625" bestFit="1" customWidth="1"/>
    <col min="10275" max="10275" width="14" customWidth="1"/>
    <col min="10499" max="10499" width="20.5703125" customWidth="1"/>
    <col min="10500" max="10500" width="25" customWidth="1"/>
    <col min="10501" max="10501" width="14" customWidth="1"/>
    <col min="10502" max="10502" width="20.28515625" customWidth="1"/>
    <col min="10503" max="10503" width="16.28515625" customWidth="1"/>
    <col min="10504" max="10504" width="17.42578125" customWidth="1"/>
    <col min="10505" max="10505" width="8.7109375" customWidth="1"/>
    <col min="10506" max="10506" width="9.42578125" customWidth="1"/>
    <col min="10507" max="10507" width="8.7109375" customWidth="1"/>
    <col min="10508" max="10508" width="9.5703125" customWidth="1"/>
    <col min="10509" max="10509" width="11.140625" customWidth="1"/>
    <col min="10510" max="10510" width="22.28515625" customWidth="1"/>
    <col min="10511" max="10511" width="5.28515625" customWidth="1"/>
    <col min="10512" max="10512" width="18.7109375" customWidth="1"/>
    <col min="10513" max="10513" width="18.5703125" customWidth="1"/>
    <col min="10514" max="10514" width="18" customWidth="1"/>
    <col min="10515" max="10515" width="17.85546875" customWidth="1"/>
    <col min="10516" max="10516" width="19" customWidth="1"/>
    <col min="10517" max="10517" width="19.140625" customWidth="1"/>
    <col min="10518" max="10520" width="20.85546875" customWidth="1"/>
    <col min="10521" max="10521" width="18.7109375" customWidth="1"/>
    <col min="10522" max="10522" width="18.42578125" customWidth="1"/>
    <col min="10523" max="10523" width="16.5703125" customWidth="1"/>
    <col min="10524" max="10524" width="18.140625" customWidth="1"/>
    <col min="10525" max="10525" width="15" customWidth="1"/>
    <col min="10526" max="10526" width="20.42578125" customWidth="1"/>
    <col min="10529" max="10529" width="12.28515625" bestFit="1" customWidth="1"/>
    <col min="10531" max="10531" width="14" customWidth="1"/>
    <col min="10755" max="10755" width="20.5703125" customWidth="1"/>
    <col min="10756" max="10756" width="25" customWidth="1"/>
    <col min="10757" max="10757" width="14" customWidth="1"/>
    <col min="10758" max="10758" width="20.28515625" customWidth="1"/>
    <col min="10759" max="10759" width="16.28515625" customWidth="1"/>
    <col min="10760" max="10760" width="17.42578125" customWidth="1"/>
    <col min="10761" max="10761" width="8.7109375" customWidth="1"/>
    <col min="10762" max="10762" width="9.42578125" customWidth="1"/>
    <col min="10763" max="10763" width="8.7109375" customWidth="1"/>
    <col min="10764" max="10764" width="9.5703125" customWidth="1"/>
    <col min="10765" max="10765" width="11.140625" customWidth="1"/>
    <col min="10766" max="10766" width="22.28515625" customWidth="1"/>
    <col min="10767" max="10767" width="5.28515625" customWidth="1"/>
    <col min="10768" max="10768" width="18.7109375" customWidth="1"/>
    <col min="10769" max="10769" width="18.5703125" customWidth="1"/>
    <col min="10770" max="10770" width="18" customWidth="1"/>
    <col min="10771" max="10771" width="17.85546875" customWidth="1"/>
    <col min="10772" max="10772" width="19" customWidth="1"/>
    <col min="10773" max="10773" width="19.140625" customWidth="1"/>
    <col min="10774" max="10776" width="20.85546875" customWidth="1"/>
    <col min="10777" max="10777" width="18.7109375" customWidth="1"/>
    <col min="10778" max="10778" width="18.42578125" customWidth="1"/>
    <col min="10779" max="10779" width="16.5703125" customWidth="1"/>
    <col min="10780" max="10780" width="18.140625" customWidth="1"/>
    <col min="10781" max="10781" width="15" customWidth="1"/>
    <col min="10782" max="10782" width="20.42578125" customWidth="1"/>
    <col min="10785" max="10785" width="12.28515625" bestFit="1" customWidth="1"/>
    <col min="10787" max="10787" width="14" customWidth="1"/>
    <col min="11011" max="11011" width="20.5703125" customWidth="1"/>
    <col min="11012" max="11012" width="25" customWidth="1"/>
    <col min="11013" max="11013" width="14" customWidth="1"/>
    <col min="11014" max="11014" width="20.28515625" customWidth="1"/>
    <col min="11015" max="11015" width="16.28515625" customWidth="1"/>
    <col min="11016" max="11016" width="17.42578125" customWidth="1"/>
    <col min="11017" max="11017" width="8.7109375" customWidth="1"/>
    <col min="11018" max="11018" width="9.42578125" customWidth="1"/>
    <col min="11019" max="11019" width="8.7109375" customWidth="1"/>
    <col min="11020" max="11020" width="9.5703125" customWidth="1"/>
    <col min="11021" max="11021" width="11.140625" customWidth="1"/>
    <col min="11022" max="11022" width="22.28515625" customWidth="1"/>
    <col min="11023" max="11023" width="5.28515625" customWidth="1"/>
    <col min="11024" max="11024" width="18.7109375" customWidth="1"/>
    <col min="11025" max="11025" width="18.5703125" customWidth="1"/>
    <col min="11026" max="11026" width="18" customWidth="1"/>
    <col min="11027" max="11027" width="17.85546875" customWidth="1"/>
    <col min="11028" max="11028" width="19" customWidth="1"/>
    <col min="11029" max="11029" width="19.140625" customWidth="1"/>
    <col min="11030" max="11032" width="20.85546875" customWidth="1"/>
    <col min="11033" max="11033" width="18.7109375" customWidth="1"/>
    <col min="11034" max="11034" width="18.42578125" customWidth="1"/>
    <col min="11035" max="11035" width="16.5703125" customWidth="1"/>
    <col min="11036" max="11036" width="18.140625" customWidth="1"/>
    <col min="11037" max="11037" width="15" customWidth="1"/>
    <col min="11038" max="11038" width="20.42578125" customWidth="1"/>
    <col min="11041" max="11041" width="12.28515625" bestFit="1" customWidth="1"/>
    <col min="11043" max="11043" width="14" customWidth="1"/>
    <col min="11267" max="11267" width="20.5703125" customWidth="1"/>
    <col min="11268" max="11268" width="25" customWidth="1"/>
    <col min="11269" max="11269" width="14" customWidth="1"/>
    <col min="11270" max="11270" width="20.28515625" customWidth="1"/>
    <col min="11271" max="11271" width="16.28515625" customWidth="1"/>
    <col min="11272" max="11272" width="17.42578125" customWidth="1"/>
    <col min="11273" max="11273" width="8.7109375" customWidth="1"/>
    <col min="11274" max="11274" width="9.42578125" customWidth="1"/>
    <col min="11275" max="11275" width="8.7109375" customWidth="1"/>
    <col min="11276" max="11276" width="9.5703125" customWidth="1"/>
    <col min="11277" max="11277" width="11.140625" customWidth="1"/>
    <col min="11278" max="11278" width="22.28515625" customWidth="1"/>
    <col min="11279" max="11279" width="5.28515625" customWidth="1"/>
    <col min="11280" max="11280" width="18.7109375" customWidth="1"/>
    <col min="11281" max="11281" width="18.5703125" customWidth="1"/>
    <col min="11282" max="11282" width="18" customWidth="1"/>
    <col min="11283" max="11283" width="17.85546875" customWidth="1"/>
    <col min="11284" max="11284" width="19" customWidth="1"/>
    <col min="11285" max="11285" width="19.140625" customWidth="1"/>
    <col min="11286" max="11288" width="20.85546875" customWidth="1"/>
    <col min="11289" max="11289" width="18.7109375" customWidth="1"/>
    <col min="11290" max="11290" width="18.42578125" customWidth="1"/>
    <col min="11291" max="11291" width="16.5703125" customWidth="1"/>
    <col min="11292" max="11292" width="18.140625" customWidth="1"/>
    <col min="11293" max="11293" width="15" customWidth="1"/>
    <col min="11294" max="11294" width="20.42578125" customWidth="1"/>
    <col min="11297" max="11297" width="12.28515625" bestFit="1" customWidth="1"/>
    <col min="11299" max="11299" width="14" customWidth="1"/>
    <col min="11523" max="11523" width="20.5703125" customWidth="1"/>
    <col min="11524" max="11524" width="25" customWidth="1"/>
    <col min="11525" max="11525" width="14" customWidth="1"/>
    <col min="11526" max="11526" width="20.28515625" customWidth="1"/>
    <col min="11527" max="11527" width="16.28515625" customWidth="1"/>
    <col min="11528" max="11528" width="17.42578125" customWidth="1"/>
    <col min="11529" max="11529" width="8.7109375" customWidth="1"/>
    <col min="11530" max="11530" width="9.42578125" customWidth="1"/>
    <col min="11531" max="11531" width="8.7109375" customWidth="1"/>
    <col min="11532" max="11532" width="9.5703125" customWidth="1"/>
    <col min="11533" max="11533" width="11.140625" customWidth="1"/>
    <col min="11534" max="11534" width="22.28515625" customWidth="1"/>
    <col min="11535" max="11535" width="5.28515625" customWidth="1"/>
    <col min="11536" max="11536" width="18.7109375" customWidth="1"/>
    <col min="11537" max="11537" width="18.5703125" customWidth="1"/>
    <col min="11538" max="11538" width="18" customWidth="1"/>
    <col min="11539" max="11539" width="17.85546875" customWidth="1"/>
    <col min="11540" max="11540" width="19" customWidth="1"/>
    <col min="11541" max="11541" width="19.140625" customWidth="1"/>
    <col min="11542" max="11544" width="20.85546875" customWidth="1"/>
    <col min="11545" max="11545" width="18.7109375" customWidth="1"/>
    <col min="11546" max="11546" width="18.42578125" customWidth="1"/>
    <col min="11547" max="11547" width="16.5703125" customWidth="1"/>
    <col min="11548" max="11548" width="18.140625" customWidth="1"/>
    <col min="11549" max="11549" width="15" customWidth="1"/>
    <col min="11550" max="11550" width="20.42578125" customWidth="1"/>
    <col min="11553" max="11553" width="12.28515625" bestFit="1" customWidth="1"/>
    <col min="11555" max="11555" width="14" customWidth="1"/>
    <col min="11779" max="11779" width="20.5703125" customWidth="1"/>
    <col min="11780" max="11780" width="25" customWidth="1"/>
    <col min="11781" max="11781" width="14" customWidth="1"/>
    <col min="11782" max="11782" width="20.28515625" customWidth="1"/>
    <col min="11783" max="11783" width="16.28515625" customWidth="1"/>
    <col min="11784" max="11784" width="17.42578125" customWidth="1"/>
    <col min="11785" max="11785" width="8.7109375" customWidth="1"/>
    <col min="11786" max="11786" width="9.42578125" customWidth="1"/>
    <col min="11787" max="11787" width="8.7109375" customWidth="1"/>
    <col min="11788" max="11788" width="9.5703125" customWidth="1"/>
    <col min="11789" max="11789" width="11.140625" customWidth="1"/>
    <col min="11790" max="11790" width="22.28515625" customWidth="1"/>
    <col min="11791" max="11791" width="5.28515625" customWidth="1"/>
    <col min="11792" max="11792" width="18.7109375" customWidth="1"/>
    <col min="11793" max="11793" width="18.5703125" customWidth="1"/>
    <col min="11794" max="11794" width="18" customWidth="1"/>
    <col min="11795" max="11795" width="17.85546875" customWidth="1"/>
    <col min="11796" max="11796" width="19" customWidth="1"/>
    <col min="11797" max="11797" width="19.140625" customWidth="1"/>
    <col min="11798" max="11800" width="20.85546875" customWidth="1"/>
    <col min="11801" max="11801" width="18.7109375" customWidth="1"/>
    <col min="11802" max="11802" width="18.42578125" customWidth="1"/>
    <col min="11803" max="11803" width="16.5703125" customWidth="1"/>
    <col min="11804" max="11804" width="18.140625" customWidth="1"/>
    <col min="11805" max="11805" width="15" customWidth="1"/>
    <col min="11806" max="11806" width="20.42578125" customWidth="1"/>
    <col min="11809" max="11809" width="12.28515625" bestFit="1" customWidth="1"/>
    <col min="11811" max="11811" width="14" customWidth="1"/>
    <col min="12035" max="12035" width="20.5703125" customWidth="1"/>
    <col min="12036" max="12036" width="25" customWidth="1"/>
    <col min="12037" max="12037" width="14" customWidth="1"/>
    <col min="12038" max="12038" width="20.28515625" customWidth="1"/>
    <col min="12039" max="12039" width="16.28515625" customWidth="1"/>
    <col min="12040" max="12040" width="17.42578125" customWidth="1"/>
    <col min="12041" max="12041" width="8.7109375" customWidth="1"/>
    <col min="12042" max="12042" width="9.42578125" customWidth="1"/>
    <col min="12043" max="12043" width="8.7109375" customWidth="1"/>
    <col min="12044" max="12044" width="9.5703125" customWidth="1"/>
    <col min="12045" max="12045" width="11.140625" customWidth="1"/>
    <col min="12046" max="12046" width="22.28515625" customWidth="1"/>
    <col min="12047" max="12047" width="5.28515625" customWidth="1"/>
    <col min="12048" max="12048" width="18.7109375" customWidth="1"/>
    <col min="12049" max="12049" width="18.5703125" customWidth="1"/>
    <col min="12050" max="12050" width="18" customWidth="1"/>
    <col min="12051" max="12051" width="17.85546875" customWidth="1"/>
    <col min="12052" max="12052" width="19" customWidth="1"/>
    <col min="12053" max="12053" width="19.140625" customWidth="1"/>
    <col min="12054" max="12056" width="20.85546875" customWidth="1"/>
    <col min="12057" max="12057" width="18.7109375" customWidth="1"/>
    <col min="12058" max="12058" width="18.42578125" customWidth="1"/>
    <col min="12059" max="12059" width="16.5703125" customWidth="1"/>
    <col min="12060" max="12060" width="18.140625" customWidth="1"/>
    <col min="12061" max="12061" width="15" customWidth="1"/>
    <col min="12062" max="12062" width="20.42578125" customWidth="1"/>
    <col min="12065" max="12065" width="12.28515625" bestFit="1" customWidth="1"/>
    <col min="12067" max="12067" width="14" customWidth="1"/>
    <col min="12291" max="12291" width="20.5703125" customWidth="1"/>
    <col min="12292" max="12292" width="25" customWidth="1"/>
    <col min="12293" max="12293" width="14" customWidth="1"/>
    <col min="12294" max="12294" width="20.28515625" customWidth="1"/>
    <col min="12295" max="12295" width="16.28515625" customWidth="1"/>
    <col min="12296" max="12296" width="17.42578125" customWidth="1"/>
    <col min="12297" max="12297" width="8.7109375" customWidth="1"/>
    <col min="12298" max="12298" width="9.42578125" customWidth="1"/>
    <col min="12299" max="12299" width="8.7109375" customWidth="1"/>
    <col min="12300" max="12300" width="9.5703125" customWidth="1"/>
    <col min="12301" max="12301" width="11.140625" customWidth="1"/>
    <col min="12302" max="12302" width="22.28515625" customWidth="1"/>
    <col min="12303" max="12303" width="5.28515625" customWidth="1"/>
    <col min="12304" max="12304" width="18.7109375" customWidth="1"/>
    <col min="12305" max="12305" width="18.5703125" customWidth="1"/>
    <col min="12306" max="12306" width="18" customWidth="1"/>
    <col min="12307" max="12307" width="17.85546875" customWidth="1"/>
    <col min="12308" max="12308" width="19" customWidth="1"/>
    <col min="12309" max="12309" width="19.140625" customWidth="1"/>
    <col min="12310" max="12312" width="20.85546875" customWidth="1"/>
    <col min="12313" max="12313" width="18.7109375" customWidth="1"/>
    <col min="12314" max="12314" width="18.42578125" customWidth="1"/>
    <col min="12315" max="12315" width="16.5703125" customWidth="1"/>
    <col min="12316" max="12316" width="18.140625" customWidth="1"/>
    <col min="12317" max="12317" width="15" customWidth="1"/>
    <col min="12318" max="12318" width="20.42578125" customWidth="1"/>
    <col min="12321" max="12321" width="12.28515625" bestFit="1" customWidth="1"/>
    <col min="12323" max="12323" width="14" customWidth="1"/>
    <col min="12547" max="12547" width="20.5703125" customWidth="1"/>
    <col min="12548" max="12548" width="25" customWidth="1"/>
    <col min="12549" max="12549" width="14" customWidth="1"/>
    <col min="12550" max="12550" width="20.28515625" customWidth="1"/>
    <col min="12551" max="12551" width="16.28515625" customWidth="1"/>
    <col min="12552" max="12552" width="17.42578125" customWidth="1"/>
    <col min="12553" max="12553" width="8.7109375" customWidth="1"/>
    <col min="12554" max="12554" width="9.42578125" customWidth="1"/>
    <col min="12555" max="12555" width="8.7109375" customWidth="1"/>
    <col min="12556" max="12556" width="9.5703125" customWidth="1"/>
    <col min="12557" max="12557" width="11.140625" customWidth="1"/>
    <col min="12558" max="12558" width="22.28515625" customWidth="1"/>
    <col min="12559" max="12559" width="5.28515625" customWidth="1"/>
    <col min="12560" max="12560" width="18.7109375" customWidth="1"/>
    <col min="12561" max="12561" width="18.5703125" customWidth="1"/>
    <col min="12562" max="12562" width="18" customWidth="1"/>
    <col min="12563" max="12563" width="17.85546875" customWidth="1"/>
    <col min="12564" max="12564" width="19" customWidth="1"/>
    <col min="12565" max="12565" width="19.140625" customWidth="1"/>
    <col min="12566" max="12568" width="20.85546875" customWidth="1"/>
    <col min="12569" max="12569" width="18.7109375" customWidth="1"/>
    <col min="12570" max="12570" width="18.42578125" customWidth="1"/>
    <col min="12571" max="12571" width="16.5703125" customWidth="1"/>
    <col min="12572" max="12572" width="18.140625" customWidth="1"/>
    <col min="12573" max="12573" width="15" customWidth="1"/>
    <col min="12574" max="12574" width="20.42578125" customWidth="1"/>
    <col min="12577" max="12577" width="12.28515625" bestFit="1" customWidth="1"/>
    <col min="12579" max="12579" width="14" customWidth="1"/>
    <col min="12803" max="12803" width="20.5703125" customWidth="1"/>
    <col min="12804" max="12804" width="25" customWidth="1"/>
    <col min="12805" max="12805" width="14" customWidth="1"/>
    <col min="12806" max="12806" width="20.28515625" customWidth="1"/>
    <col min="12807" max="12807" width="16.28515625" customWidth="1"/>
    <col min="12808" max="12808" width="17.42578125" customWidth="1"/>
    <col min="12809" max="12809" width="8.7109375" customWidth="1"/>
    <col min="12810" max="12810" width="9.42578125" customWidth="1"/>
    <col min="12811" max="12811" width="8.7109375" customWidth="1"/>
    <col min="12812" max="12812" width="9.5703125" customWidth="1"/>
    <col min="12813" max="12813" width="11.140625" customWidth="1"/>
    <col min="12814" max="12814" width="22.28515625" customWidth="1"/>
    <col min="12815" max="12815" width="5.28515625" customWidth="1"/>
    <col min="12816" max="12816" width="18.7109375" customWidth="1"/>
    <col min="12817" max="12817" width="18.5703125" customWidth="1"/>
    <col min="12818" max="12818" width="18" customWidth="1"/>
    <col min="12819" max="12819" width="17.85546875" customWidth="1"/>
    <col min="12820" max="12820" width="19" customWidth="1"/>
    <col min="12821" max="12821" width="19.140625" customWidth="1"/>
    <col min="12822" max="12824" width="20.85546875" customWidth="1"/>
    <col min="12825" max="12825" width="18.7109375" customWidth="1"/>
    <col min="12826" max="12826" width="18.42578125" customWidth="1"/>
    <col min="12827" max="12827" width="16.5703125" customWidth="1"/>
    <col min="12828" max="12828" width="18.140625" customWidth="1"/>
    <col min="12829" max="12829" width="15" customWidth="1"/>
    <col min="12830" max="12830" width="20.42578125" customWidth="1"/>
    <col min="12833" max="12833" width="12.28515625" bestFit="1" customWidth="1"/>
    <col min="12835" max="12835" width="14" customWidth="1"/>
    <col min="13059" max="13059" width="20.5703125" customWidth="1"/>
    <col min="13060" max="13060" width="25" customWidth="1"/>
    <col min="13061" max="13061" width="14" customWidth="1"/>
    <col min="13062" max="13062" width="20.28515625" customWidth="1"/>
    <col min="13063" max="13063" width="16.28515625" customWidth="1"/>
    <col min="13064" max="13064" width="17.42578125" customWidth="1"/>
    <col min="13065" max="13065" width="8.7109375" customWidth="1"/>
    <col min="13066" max="13066" width="9.42578125" customWidth="1"/>
    <col min="13067" max="13067" width="8.7109375" customWidth="1"/>
    <col min="13068" max="13068" width="9.5703125" customWidth="1"/>
    <col min="13069" max="13069" width="11.140625" customWidth="1"/>
    <col min="13070" max="13070" width="22.28515625" customWidth="1"/>
    <col min="13071" max="13071" width="5.28515625" customWidth="1"/>
    <col min="13072" max="13072" width="18.7109375" customWidth="1"/>
    <col min="13073" max="13073" width="18.5703125" customWidth="1"/>
    <col min="13074" max="13074" width="18" customWidth="1"/>
    <col min="13075" max="13075" width="17.85546875" customWidth="1"/>
    <col min="13076" max="13076" width="19" customWidth="1"/>
    <col min="13077" max="13077" width="19.140625" customWidth="1"/>
    <col min="13078" max="13080" width="20.85546875" customWidth="1"/>
    <col min="13081" max="13081" width="18.7109375" customWidth="1"/>
    <col min="13082" max="13082" width="18.42578125" customWidth="1"/>
    <col min="13083" max="13083" width="16.5703125" customWidth="1"/>
    <col min="13084" max="13084" width="18.140625" customWidth="1"/>
    <col min="13085" max="13085" width="15" customWidth="1"/>
    <col min="13086" max="13086" width="20.42578125" customWidth="1"/>
    <col min="13089" max="13089" width="12.28515625" bestFit="1" customWidth="1"/>
    <col min="13091" max="13091" width="14" customWidth="1"/>
    <col min="13315" max="13315" width="20.5703125" customWidth="1"/>
    <col min="13316" max="13316" width="25" customWidth="1"/>
    <col min="13317" max="13317" width="14" customWidth="1"/>
    <col min="13318" max="13318" width="20.28515625" customWidth="1"/>
    <col min="13319" max="13319" width="16.28515625" customWidth="1"/>
    <col min="13320" max="13320" width="17.42578125" customWidth="1"/>
    <col min="13321" max="13321" width="8.7109375" customWidth="1"/>
    <col min="13322" max="13322" width="9.42578125" customWidth="1"/>
    <col min="13323" max="13323" width="8.7109375" customWidth="1"/>
    <col min="13324" max="13324" width="9.5703125" customWidth="1"/>
    <col min="13325" max="13325" width="11.140625" customWidth="1"/>
    <col min="13326" max="13326" width="22.28515625" customWidth="1"/>
    <col min="13327" max="13327" width="5.28515625" customWidth="1"/>
    <col min="13328" max="13328" width="18.7109375" customWidth="1"/>
    <col min="13329" max="13329" width="18.5703125" customWidth="1"/>
    <col min="13330" max="13330" width="18" customWidth="1"/>
    <col min="13331" max="13331" width="17.85546875" customWidth="1"/>
    <col min="13332" max="13332" width="19" customWidth="1"/>
    <col min="13333" max="13333" width="19.140625" customWidth="1"/>
    <col min="13334" max="13336" width="20.85546875" customWidth="1"/>
    <col min="13337" max="13337" width="18.7109375" customWidth="1"/>
    <col min="13338" max="13338" width="18.42578125" customWidth="1"/>
    <col min="13339" max="13339" width="16.5703125" customWidth="1"/>
    <col min="13340" max="13340" width="18.140625" customWidth="1"/>
    <col min="13341" max="13341" width="15" customWidth="1"/>
    <col min="13342" max="13342" width="20.42578125" customWidth="1"/>
    <col min="13345" max="13345" width="12.28515625" bestFit="1" customWidth="1"/>
    <col min="13347" max="13347" width="14" customWidth="1"/>
    <col min="13571" max="13571" width="20.5703125" customWidth="1"/>
    <col min="13572" max="13572" width="25" customWidth="1"/>
    <col min="13573" max="13573" width="14" customWidth="1"/>
    <col min="13574" max="13574" width="20.28515625" customWidth="1"/>
    <col min="13575" max="13575" width="16.28515625" customWidth="1"/>
    <col min="13576" max="13576" width="17.42578125" customWidth="1"/>
    <col min="13577" max="13577" width="8.7109375" customWidth="1"/>
    <col min="13578" max="13578" width="9.42578125" customWidth="1"/>
    <col min="13579" max="13579" width="8.7109375" customWidth="1"/>
    <col min="13580" max="13580" width="9.5703125" customWidth="1"/>
    <col min="13581" max="13581" width="11.140625" customWidth="1"/>
    <col min="13582" max="13582" width="22.28515625" customWidth="1"/>
    <col min="13583" max="13583" width="5.28515625" customWidth="1"/>
    <col min="13584" max="13584" width="18.7109375" customWidth="1"/>
    <col min="13585" max="13585" width="18.5703125" customWidth="1"/>
    <col min="13586" max="13586" width="18" customWidth="1"/>
    <col min="13587" max="13587" width="17.85546875" customWidth="1"/>
    <col min="13588" max="13588" width="19" customWidth="1"/>
    <col min="13589" max="13589" width="19.140625" customWidth="1"/>
    <col min="13590" max="13592" width="20.85546875" customWidth="1"/>
    <col min="13593" max="13593" width="18.7109375" customWidth="1"/>
    <col min="13594" max="13594" width="18.42578125" customWidth="1"/>
    <col min="13595" max="13595" width="16.5703125" customWidth="1"/>
    <col min="13596" max="13596" width="18.140625" customWidth="1"/>
    <col min="13597" max="13597" width="15" customWidth="1"/>
    <col min="13598" max="13598" width="20.42578125" customWidth="1"/>
    <col min="13601" max="13601" width="12.28515625" bestFit="1" customWidth="1"/>
    <col min="13603" max="13603" width="14" customWidth="1"/>
    <col min="13827" max="13827" width="20.5703125" customWidth="1"/>
    <col min="13828" max="13828" width="25" customWidth="1"/>
    <col min="13829" max="13829" width="14" customWidth="1"/>
    <col min="13830" max="13830" width="20.28515625" customWidth="1"/>
    <col min="13831" max="13831" width="16.28515625" customWidth="1"/>
    <col min="13832" max="13832" width="17.42578125" customWidth="1"/>
    <col min="13833" max="13833" width="8.7109375" customWidth="1"/>
    <col min="13834" max="13834" width="9.42578125" customWidth="1"/>
    <col min="13835" max="13835" width="8.7109375" customWidth="1"/>
    <col min="13836" max="13836" width="9.5703125" customWidth="1"/>
    <col min="13837" max="13837" width="11.140625" customWidth="1"/>
    <col min="13838" max="13838" width="22.28515625" customWidth="1"/>
    <col min="13839" max="13839" width="5.28515625" customWidth="1"/>
    <col min="13840" max="13840" width="18.7109375" customWidth="1"/>
    <col min="13841" max="13841" width="18.5703125" customWidth="1"/>
    <col min="13842" max="13842" width="18" customWidth="1"/>
    <col min="13843" max="13843" width="17.85546875" customWidth="1"/>
    <col min="13844" max="13844" width="19" customWidth="1"/>
    <col min="13845" max="13845" width="19.140625" customWidth="1"/>
    <col min="13846" max="13848" width="20.85546875" customWidth="1"/>
    <col min="13849" max="13849" width="18.7109375" customWidth="1"/>
    <col min="13850" max="13850" width="18.42578125" customWidth="1"/>
    <col min="13851" max="13851" width="16.5703125" customWidth="1"/>
    <col min="13852" max="13852" width="18.140625" customWidth="1"/>
    <col min="13853" max="13853" width="15" customWidth="1"/>
    <col min="13854" max="13854" width="20.42578125" customWidth="1"/>
    <col min="13857" max="13857" width="12.28515625" bestFit="1" customWidth="1"/>
    <col min="13859" max="13859" width="14" customWidth="1"/>
    <col min="14083" max="14083" width="20.5703125" customWidth="1"/>
    <col min="14084" max="14084" width="25" customWidth="1"/>
    <col min="14085" max="14085" width="14" customWidth="1"/>
    <col min="14086" max="14086" width="20.28515625" customWidth="1"/>
    <col min="14087" max="14087" width="16.28515625" customWidth="1"/>
    <col min="14088" max="14088" width="17.42578125" customWidth="1"/>
    <col min="14089" max="14089" width="8.7109375" customWidth="1"/>
    <col min="14090" max="14090" width="9.42578125" customWidth="1"/>
    <col min="14091" max="14091" width="8.7109375" customWidth="1"/>
    <col min="14092" max="14092" width="9.5703125" customWidth="1"/>
    <col min="14093" max="14093" width="11.140625" customWidth="1"/>
    <col min="14094" max="14094" width="22.28515625" customWidth="1"/>
    <col min="14095" max="14095" width="5.28515625" customWidth="1"/>
    <col min="14096" max="14096" width="18.7109375" customWidth="1"/>
    <col min="14097" max="14097" width="18.5703125" customWidth="1"/>
    <col min="14098" max="14098" width="18" customWidth="1"/>
    <col min="14099" max="14099" width="17.85546875" customWidth="1"/>
    <col min="14100" max="14100" width="19" customWidth="1"/>
    <col min="14101" max="14101" width="19.140625" customWidth="1"/>
    <col min="14102" max="14104" width="20.85546875" customWidth="1"/>
    <col min="14105" max="14105" width="18.7109375" customWidth="1"/>
    <col min="14106" max="14106" width="18.42578125" customWidth="1"/>
    <col min="14107" max="14107" width="16.5703125" customWidth="1"/>
    <col min="14108" max="14108" width="18.140625" customWidth="1"/>
    <col min="14109" max="14109" width="15" customWidth="1"/>
    <col min="14110" max="14110" width="20.42578125" customWidth="1"/>
    <col min="14113" max="14113" width="12.28515625" bestFit="1" customWidth="1"/>
    <col min="14115" max="14115" width="14" customWidth="1"/>
    <col min="14339" max="14339" width="20.5703125" customWidth="1"/>
    <col min="14340" max="14340" width="25" customWidth="1"/>
    <col min="14341" max="14341" width="14" customWidth="1"/>
    <col min="14342" max="14342" width="20.28515625" customWidth="1"/>
    <col min="14343" max="14343" width="16.28515625" customWidth="1"/>
    <col min="14344" max="14344" width="17.42578125" customWidth="1"/>
    <col min="14345" max="14345" width="8.7109375" customWidth="1"/>
    <col min="14346" max="14346" width="9.42578125" customWidth="1"/>
    <col min="14347" max="14347" width="8.7109375" customWidth="1"/>
    <col min="14348" max="14348" width="9.5703125" customWidth="1"/>
    <col min="14349" max="14349" width="11.140625" customWidth="1"/>
    <col min="14350" max="14350" width="22.28515625" customWidth="1"/>
    <col min="14351" max="14351" width="5.28515625" customWidth="1"/>
    <col min="14352" max="14352" width="18.7109375" customWidth="1"/>
    <col min="14353" max="14353" width="18.5703125" customWidth="1"/>
    <col min="14354" max="14354" width="18" customWidth="1"/>
    <col min="14355" max="14355" width="17.85546875" customWidth="1"/>
    <col min="14356" max="14356" width="19" customWidth="1"/>
    <col min="14357" max="14357" width="19.140625" customWidth="1"/>
    <col min="14358" max="14360" width="20.85546875" customWidth="1"/>
    <col min="14361" max="14361" width="18.7109375" customWidth="1"/>
    <col min="14362" max="14362" width="18.42578125" customWidth="1"/>
    <col min="14363" max="14363" width="16.5703125" customWidth="1"/>
    <col min="14364" max="14364" width="18.140625" customWidth="1"/>
    <col min="14365" max="14365" width="15" customWidth="1"/>
    <col min="14366" max="14366" width="20.42578125" customWidth="1"/>
    <col min="14369" max="14369" width="12.28515625" bestFit="1" customWidth="1"/>
    <col min="14371" max="14371" width="14" customWidth="1"/>
    <col min="14595" max="14595" width="20.5703125" customWidth="1"/>
    <col min="14596" max="14596" width="25" customWidth="1"/>
    <col min="14597" max="14597" width="14" customWidth="1"/>
    <col min="14598" max="14598" width="20.28515625" customWidth="1"/>
    <col min="14599" max="14599" width="16.28515625" customWidth="1"/>
    <col min="14600" max="14600" width="17.42578125" customWidth="1"/>
    <col min="14601" max="14601" width="8.7109375" customWidth="1"/>
    <col min="14602" max="14602" width="9.42578125" customWidth="1"/>
    <col min="14603" max="14603" width="8.7109375" customWidth="1"/>
    <col min="14604" max="14604" width="9.5703125" customWidth="1"/>
    <col min="14605" max="14605" width="11.140625" customWidth="1"/>
    <col min="14606" max="14606" width="22.28515625" customWidth="1"/>
    <col min="14607" max="14607" width="5.28515625" customWidth="1"/>
    <col min="14608" max="14608" width="18.7109375" customWidth="1"/>
    <col min="14609" max="14609" width="18.5703125" customWidth="1"/>
    <col min="14610" max="14610" width="18" customWidth="1"/>
    <col min="14611" max="14611" width="17.85546875" customWidth="1"/>
    <col min="14612" max="14612" width="19" customWidth="1"/>
    <col min="14613" max="14613" width="19.140625" customWidth="1"/>
    <col min="14614" max="14616" width="20.85546875" customWidth="1"/>
    <col min="14617" max="14617" width="18.7109375" customWidth="1"/>
    <col min="14618" max="14618" width="18.42578125" customWidth="1"/>
    <col min="14619" max="14619" width="16.5703125" customWidth="1"/>
    <col min="14620" max="14620" width="18.140625" customWidth="1"/>
    <col min="14621" max="14621" width="15" customWidth="1"/>
    <col min="14622" max="14622" width="20.42578125" customWidth="1"/>
    <col min="14625" max="14625" width="12.28515625" bestFit="1" customWidth="1"/>
    <col min="14627" max="14627" width="14" customWidth="1"/>
    <col min="14851" max="14851" width="20.5703125" customWidth="1"/>
    <col min="14852" max="14852" width="25" customWidth="1"/>
    <col min="14853" max="14853" width="14" customWidth="1"/>
    <col min="14854" max="14854" width="20.28515625" customWidth="1"/>
    <col min="14855" max="14855" width="16.28515625" customWidth="1"/>
    <col min="14856" max="14856" width="17.42578125" customWidth="1"/>
    <col min="14857" max="14857" width="8.7109375" customWidth="1"/>
    <col min="14858" max="14858" width="9.42578125" customWidth="1"/>
    <col min="14859" max="14859" width="8.7109375" customWidth="1"/>
    <col min="14860" max="14860" width="9.5703125" customWidth="1"/>
    <col min="14861" max="14861" width="11.140625" customWidth="1"/>
    <col min="14862" max="14862" width="22.28515625" customWidth="1"/>
    <col min="14863" max="14863" width="5.28515625" customWidth="1"/>
    <col min="14864" max="14864" width="18.7109375" customWidth="1"/>
    <col min="14865" max="14865" width="18.5703125" customWidth="1"/>
    <col min="14866" max="14866" width="18" customWidth="1"/>
    <col min="14867" max="14867" width="17.85546875" customWidth="1"/>
    <col min="14868" max="14868" width="19" customWidth="1"/>
    <col min="14869" max="14869" width="19.140625" customWidth="1"/>
    <col min="14870" max="14872" width="20.85546875" customWidth="1"/>
    <col min="14873" max="14873" width="18.7109375" customWidth="1"/>
    <col min="14874" max="14874" width="18.42578125" customWidth="1"/>
    <col min="14875" max="14875" width="16.5703125" customWidth="1"/>
    <col min="14876" max="14876" width="18.140625" customWidth="1"/>
    <col min="14877" max="14877" width="15" customWidth="1"/>
    <col min="14878" max="14878" width="20.42578125" customWidth="1"/>
    <col min="14881" max="14881" width="12.28515625" bestFit="1" customWidth="1"/>
    <col min="14883" max="14883" width="14" customWidth="1"/>
    <col min="15107" max="15107" width="20.5703125" customWidth="1"/>
    <col min="15108" max="15108" width="25" customWidth="1"/>
    <col min="15109" max="15109" width="14" customWidth="1"/>
    <col min="15110" max="15110" width="20.28515625" customWidth="1"/>
    <col min="15111" max="15111" width="16.28515625" customWidth="1"/>
    <col min="15112" max="15112" width="17.42578125" customWidth="1"/>
    <col min="15113" max="15113" width="8.7109375" customWidth="1"/>
    <col min="15114" max="15114" width="9.42578125" customWidth="1"/>
    <col min="15115" max="15115" width="8.7109375" customWidth="1"/>
    <col min="15116" max="15116" width="9.5703125" customWidth="1"/>
    <col min="15117" max="15117" width="11.140625" customWidth="1"/>
    <col min="15118" max="15118" width="22.28515625" customWidth="1"/>
    <col min="15119" max="15119" width="5.28515625" customWidth="1"/>
    <col min="15120" max="15120" width="18.7109375" customWidth="1"/>
    <col min="15121" max="15121" width="18.5703125" customWidth="1"/>
    <col min="15122" max="15122" width="18" customWidth="1"/>
    <col min="15123" max="15123" width="17.85546875" customWidth="1"/>
    <col min="15124" max="15124" width="19" customWidth="1"/>
    <col min="15125" max="15125" width="19.140625" customWidth="1"/>
    <col min="15126" max="15128" width="20.85546875" customWidth="1"/>
    <col min="15129" max="15129" width="18.7109375" customWidth="1"/>
    <col min="15130" max="15130" width="18.42578125" customWidth="1"/>
    <col min="15131" max="15131" width="16.5703125" customWidth="1"/>
    <col min="15132" max="15132" width="18.140625" customWidth="1"/>
    <col min="15133" max="15133" width="15" customWidth="1"/>
    <col min="15134" max="15134" width="20.42578125" customWidth="1"/>
    <col min="15137" max="15137" width="12.28515625" bestFit="1" customWidth="1"/>
    <col min="15139" max="15139" width="14" customWidth="1"/>
    <col min="15363" max="15363" width="20.5703125" customWidth="1"/>
    <col min="15364" max="15364" width="25" customWidth="1"/>
    <col min="15365" max="15365" width="14" customWidth="1"/>
    <col min="15366" max="15366" width="20.28515625" customWidth="1"/>
    <col min="15367" max="15367" width="16.28515625" customWidth="1"/>
    <col min="15368" max="15368" width="17.42578125" customWidth="1"/>
    <col min="15369" max="15369" width="8.7109375" customWidth="1"/>
    <col min="15370" max="15370" width="9.42578125" customWidth="1"/>
    <col min="15371" max="15371" width="8.7109375" customWidth="1"/>
    <col min="15372" max="15372" width="9.5703125" customWidth="1"/>
    <col min="15373" max="15373" width="11.140625" customWidth="1"/>
    <col min="15374" max="15374" width="22.28515625" customWidth="1"/>
    <col min="15375" max="15375" width="5.28515625" customWidth="1"/>
    <col min="15376" max="15376" width="18.7109375" customWidth="1"/>
    <col min="15377" max="15377" width="18.5703125" customWidth="1"/>
    <col min="15378" max="15378" width="18" customWidth="1"/>
    <col min="15379" max="15379" width="17.85546875" customWidth="1"/>
    <col min="15380" max="15380" width="19" customWidth="1"/>
    <col min="15381" max="15381" width="19.140625" customWidth="1"/>
    <col min="15382" max="15384" width="20.85546875" customWidth="1"/>
    <col min="15385" max="15385" width="18.7109375" customWidth="1"/>
    <col min="15386" max="15386" width="18.42578125" customWidth="1"/>
    <col min="15387" max="15387" width="16.5703125" customWidth="1"/>
    <col min="15388" max="15388" width="18.140625" customWidth="1"/>
    <col min="15389" max="15389" width="15" customWidth="1"/>
    <col min="15390" max="15390" width="20.42578125" customWidth="1"/>
    <col min="15393" max="15393" width="12.28515625" bestFit="1" customWidth="1"/>
    <col min="15395" max="15395" width="14" customWidth="1"/>
    <col min="15619" max="15619" width="20.5703125" customWidth="1"/>
    <col min="15620" max="15620" width="25" customWidth="1"/>
    <col min="15621" max="15621" width="14" customWidth="1"/>
    <col min="15622" max="15622" width="20.28515625" customWidth="1"/>
    <col min="15623" max="15623" width="16.28515625" customWidth="1"/>
    <col min="15624" max="15624" width="17.42578125" customWidth="1"/>
    <col min="15625" max="15625" width="8.7109375" customWidth="1"/>
    <col min="15626" max="15626" width="9.42578125" customWidth="1"/>
    <col min="15627" max="15627" width="8.7109375" customWidth="1"/>
    <col min="15628" max="15628" width="9.5703125" customWidth="1"/>
    <col min="15629" max="15629" width="11.140625" customWidth="1"/>
    <col min="15630" max="15630" width="22.28515625" customWidth="1"/>
    <col min="15631" max="15631" width="5.28515625" customWidth="1"/>
    <col min="15632" max="15632" width="18.7109375" customWidth="1"/>
    <col min="15633" max="15633" width="18.5703125" customWidth="1"/>
    <col min="15634" max="15634" width="18" customWidth="1"/>
    <col min="15635" max="15635" width="17.85546875" customWidth="1"/>
    <col min="15636" max="15636" width="19" customWidth="1"/>
    <col min="15637" max="15637" width="19.140625" customWidth="1"/>
    <col min="15638" max="15640" width="20.85546875" customWidth="1"/>
    <col min="15641" max="15641" width="18.7109375" customWidth="1"/>
    <col min="15642" max="15642" width="18.42578125" customWidth="1"/>
    <col min="15643" max="15643" width="16.5703125" customWidth="1"/>
    <col min="15644" max="15644" width="18.140625" customWidth="1"/>
    <col min="15645" max="15645" width="15" customWidth="1"/>
    <col min="15646" max="15646" width="20.42578125" customWidth="1"/>
    <col min="15649" max="15649" width="12.28515625" bestFit="1" customWidth="1"/>
    <col min="15651" max="15651" width="14" customWidth="1"/>
    <col min="15875" max="15875" width="20.5703125" customWidth="1"/>
    <col min="15876" max="15876" width="25" customWidth="1"/>
    <col min="15877" max="15877" width="14" customWidth="1"/>
    <col min="15878" max="15878" width="20.28515625" customWidth="1"/>
    <col min="15879" max="15879" width="16.28515625" customWidth="1"/>
    <col min="15880" max="15880" width="17.42578125" customWidth="1"/>
    <col min="15881" max="15881" width="8.7109375" customWidth="1"/>
    <col min="15882" max="15882" width="9.42578125" customWidth="1"/>
    <col min="15883" max="15883" width="8.7109375" customWidth="1"/>
    <col min="15884" max="15884" width="9.5703125" customWidth="1"/>
    <col min="15885" max="15885" width="11.140625" customWidth="1"/>
    <col min="15886" max="15886" width="22.28515625" customWidth="1"/>
    <col min="15887" max="15887" width="5.28515625" customWidth="1"/>
    <col min="15888" max="15888" width="18.7109375" customWidth="1"/>
    <col min="15889" max="15889" width="18.5703125" customWidth="1"/>
    <col min="15890" max="15890" width="18" customWidth="1"/>
    <col min="15891" max="15891" width="17.85546875" customWidth="1"/>
    <col min="15892" max="15892" width="19" customWidth="1"/>
    <col min="15893" max="15893" width="19.140625" customWidth="1"/>
    <col min="15894" max="15896" width="20.85546875" customWidth="1"/>
    <col min="15897" max="15897" width="18.7109375" customWidth="1"/>
    <col min="15898" max="15898" width="18.42578125" customWidth="1"/>
    <col min="15899" max="15899" width="16.5703125" customWidth="1"/>
    <col min="15900" max="15900" width="18.140625" customWidth="1"/>
    <col min="15901" max="15901" width="15" customWidth="1"/>
    <col min="15902" max="15902" width="20.42578125" customWidth="1"/>
    <col min="15905" max="15905" width="12.28515625" bestFit="1" customWidth="1"/>
    <col min="15907" max="15907" width="14" customWidth="1"/>
    <col min="16131" max="16131" width="20.5703125" customWidth="1"/>
    <col min="16132" max="16132" width="25" customWidth="1"/>
    <col min="16133" max="16133" width="14" customWidth="1"/>
    <col min="16134" max="16134" width="20.28515625" customWidth="1"/>
    <col min="16135" max="16135" width="16.28515625" customWidth="1"/>
    <col min="16136" max="16136" width="17.42578125" customWidth="1"/>
    <col min="16137" max="16137" width="8.7109375" customWidth="1"/>
    <col min="16138" max="16138" width="9.42578125" customWidth="1"/>
    <col min="16139" max="16139" width="8.7109375" customWidth="1"/>
    <col min="16140" max="16140" width="9.5703125" customWidth="1"/>
    <col min="16141" max="16141" width="11.140625" customWidth="1"/>
    <col min="16142" max="16142" width="22.28515625" customWidth="1"/>
    <col min="16143" max="16143" width="5.28515625" customWidth="1"/>
    <col min="16144" max="16144" width="18.7109375" customWidth="1"/>
    <col min="16145" max="16145" width="18.5703125" customWidth="1"/>
    <col min="16146" max="16146" width="18" customWidth="1"/>
    <col min="16147" max="16147" width="17.85546875" customWidth="1"/>
    <col min="16148" max="16148" width="19" customWidth="1"/>
    <col min="16149" max="16149" width="19.140625" customWidth="1"/>
    <col min="16150" max="16152" width="20.85546875" customWidth="1"/>
    <col min="16153" max="16153" width="18.7109375" customWidth="1"/>
    <col min="16154" max="16154" width="18.42578125" customWidth="1"/>
    <col min="16155" max="16155" width="16.5703125" customWidth="1"/>
    <col min="16156" max="16156" width="18.140625" customWidth="1"/>
    <col min="16157" max="16157" width="15" customWidth="1"/>
    <col min="16158" max="16158" width="20.42578125" customWidth="1"/>
    <col min="16161" max="16161" width="12.28515625" bestFit="1" customWidth="1"/>
    <col min="16163" max="16163" width="14" customWidth="1"/>
  </cols>
  <sheetData>
    <row r="1" spans="2:28" ht="15.75" thickBot="1" x14ac:dyDescent="0.3"/>
    <row r="2" spans="2:28" x14ac:dyDescent="0.25">
      <c r="B2" s="101"/>
      <c r="C2" s="11"/>
      <c r="D2" s="11" t="s">
        <v>0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 t="s">
        <v>1</v>
      </c>
      <c r="T2" s="11"/>
      <c r="U2" s="11"/>
      <c r="V2" s="11"/>
      <c r="W2" s="11"/>
      <c r="X2" s="11"/>
      <c r="Y2" s="245"/>
      <c r="Z2" s="11"/>
      <c r="AA2" s="11"/>
      <c r="AB2" s="12"/>
    </row>
    <row r="3" spans="2:28" x14ac:dyDescent="0.25">
      <c r="B3" s="10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246"/>
      <c r="Z3" s="13"/>
      <c r="AA3" s="13"/>
      <c r="AB3" s="14"/>
    </row>
    <row r="4" spans="2:28" s="2" customFormat="1" ht="31.5" customHeight="1" x14ac:dyDescent="0.25">
      <c r="B4" s="103" t="s">
        <v>2</v>
      </c>
      <c r="C4" s="89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6" t="s">
        <v>10</v>
      </c>
      <c r="K4" s="16"/>
      <c r="L4" s="16"/>
      <c r="M4" s="16"/>
      <c r="N4" s="15" t="s">
        <v>11</v>
      </c>
      <c r="O4" s="15" t="s">
        <v>11</v>
      </c>
      <c r="P4" s="15" t="s">
        <v>11</v>
      </c>
      <c r="Q4" s="15" t="s">
        <v>11</v>
      </c>
      <c r="R4" s="17" t="s">
        <v>11</v>
      </c>
      <c r="S4" s="15" t="s">
        <v>11</v>
      </c>
      <c r="T4" s="15" t="s">
        <v>11</v>
      </c>
      <c r="U4" s="15" t="s">
        <v>11</v>
      </c>
      <c r="V4" s="18"/>
      <c r="W4" s="18"/>
      <c r="X4" s="221"/>
      <c r="Y4" s="370" t="s">
        <v>145</v>
      </c>
      <c r="Z4" s="17" t="s">
        <v>12</v>
      </c>
      <c r="AA4" s="15" t="s">
        <v>13</v>
      </c>
      <c r="AB4" s="19" t="s">
        <v>14</v>
      </c>
    </row>
    <row r="5" spans="2:28" ht="28.5" customHeight="1" thickBot="1" x14ac:dyDescent="0.3">
      <c r="B5" s="104"/>
      <c r="C5" s="90" t="s">
        <v>15</v>
      </c>
      <c r="D5" s="20"/>
      <c r="E5" s="21"/>
      <c r="F5" s="20"/>
      <c r="G5" s="21"/>
      <c r="H5" s="1" t="s">
        <v>16</v>
      </c>
      <c r="I5" s="22"/>
      <c r="J5" s="23" t="s">
        <v>17</v>
      </c>
      <c r="K5" s="24" t="s">
        <v>18</v>
      </c>
      <c r="L5" s="24" t="s">
        <v>19</v>
      </c>
      <c r="M5" s="22"/>
      <c r="N5" s="23">
        <v>2002</v>
      </c>
      <c r="O5" s="23">
        <v>2003</v>
      </c>
      <c r="P5" s="23">
        <v>2004</v>
      </c>
      <c r="Q5" s="23">
        <v>2005</v>
      </c>
      <c r="R5" s="23">
        <v>2006</v>
      </c>
      <c r="S5" s="23">
        <v>2007</v>
      </c>
      <c r="T5" s="23">
        <v>2008</v>
      </c>
      <c r="U5" s="224">
        <v>2009</v>
      </c>
      <c r="V5" s="23"/>
      <c r="W5" s="23"/>
      <c r="X5" s="222"/>
      <c r="Y5" s="371"/>
      <c r="Z5" s="25"/>
      <c r="AA5" s="25"/>
      <c r="AB5" s="26"/>
    </row>
    <row r="6" spans="2:28" ht="20.100000000000001" customHeight="1" x14ac:dyDescent="0.25">
      <c r="B6" s="101" t="s">
        <v>20</v>
      </c>
      <c r="C6" s="91" t="s">
        <v>21</v>
      </c>
      <c r="D6" s="27">
        <v>36945</v>
      </c>
      <c r="E6" s="76">
        <v>9773.86</v>
      </c>
      <c r="F6" s="29">
        <f t="shared" ref="F6:F36" si="0">E6*0.1</f>
        <v>977.38600000000008</v>
      </c>
      <c r="G6" s="76">
        <f t="shared" ref="G6:G11" si="1">E6-F6</f>
        <v>8796.4740000000002</v>
      </c>
      <c r="H6" s="77">
        <v>40</v>
      </c>
      <c r="I6" s="78">
        <v>2.5000000000000001E-2</v>
      </c>
      <c r="J6" s="77">
        <v>82</v>
      </c>
      <c r="K6" s="32">
        <v>12</v>
      </c>
      <c r="L6" s="32">
        <v>94</v>
      </c>
      <c r="M6" s="32"/>
      <c r="N6" s="34">
        <f>'[1]DEPRECIACION 2002'!L6</f>
        <v>403.17172499999998</v>
      </c>
      <c r="O6" s="29">
        <f>G6/12*I6*K6</f>
        <v>219.91185000000002</v>
      </c>
      <c r="P6" s="29">
        <f>G6/12*I6*K6</f>
        <v>219.91185000000002</v>
      </c>
      <c r="Q6" s="29">
        <f>G6/12*I6*K6</f>
        <v>219.91185000000002</v>
      </c>
      <c r="R6" s="29">
        <f>G6/12*I6*K6</f>
        <v>219.91185000000002</v>
      </c>
      <c r="S6" s="29">
        <f>G6/12*I6*K6</f>
        <v>219.91185000000002</v>
      </c>
      <c r="T6" s="29">
        <f t="shared" ref="T6:T11" si="2">G6/12*I6*K6</f>
        <v>219.91185000000002</v>
      </c>
      <c r="U6" s="119"/>
      <c r="V6" s="29"/>
      <c r="W6" s="29"/>
      <c r="X6" s="29"/>
      <c r="Y6" s="247">
        <f>SUM(N6:X6)</f>
        <v>1722.6428249999999</v>
      </c>
      <c r="Z6" s="29">
        <f t="shared" ref="Z6:Z11" si="3">E6-Y6</f>
        <v>8051.2171750000007</v>
      </c>
      <c r="AA6" s="29"/>
      <c r="AB6" s="36"/>
    </row>
    <row r="7" spans="2:28" ht="20.100000000000001" customHeight="1" x14ac:dyDescent="0.25">
      <c r="B7" s="102" t="s">
        <v>20</v>
      </c>
      <c r="C7" s="92" t="s">
        <v>21</v>
      </c>
      <c r="D7" s="37">
        <v>37337</v>
      </c>
      <c r="E7" s="28">
        <v>146441.76999999999</v>
      </c>
      <c r="F7" s="35">
        <f t="shared" si="0"/>
        <v>14644.177</v>
      </c>
      <c r="G7" s="28">
        <f t="shared" si="1"/>
        <v>131797.59299999999</v>
      </c>
      <c r="H7" s="30">
        <v>40</v>
      </c>
      <c r="I7" s="31">
        <v>2.5000000000000001E-2</v>
      </c>
      <c r="J7" s="30">
        <v>69</v>
      </c>
      <c r="K7" s="38">
        <v>12</v>
      </c>
      <c r="L7" s="38">
        <v>81</v>
      </c>
      <c r="M7" s="38"/>
      <c r="N7" s="39">
        <f>'[1]DEPRECIACION 2002'!L7</f>
        <v>2471.2048687500001</v>
      </c>
      <c r="O7" s="35">
        <f>G7/12*I7*K7</f>
        <v>3294.9398249999999</v>
      </c>
      <c r="P7" s="35">
        <f>G7/12*I7*K7</f>
        <v>3294.9398249999999</v>
      </c>
      <c r="Q7" s="35">
        <f>G7/12*I7*K7</f>
        <v>3294.9398249999999</v>
      </c>
      <c r="R7" s="35">
        <f>G7/12*I7*K7</f>
        <v>3294.9398249999999</v>
      </c>
      <c r="S7" s="35">
        <f>G7/12*I7*K7</f>
        <v>3294.9398249999999</v>
      </c>
      <c r="T7" s="35">
        <f t="shared" si="2"/>
        <v>3294.9398249999999</v>
      </c>
      <c r="U7" s="119"/>
      <c r="V7" s="35"/>
      <c r="W7" s="35"/>
      <c r="X7" s="35"/>
      <c r="Y7" s="248">
        <f>SUM(N7:U7)</f>
        <v>22240.84381875</v>
      </c>
      <c r="Z7" s="35">
        <f t="shared" si="3"/>
        <v>124200.92618124999</v>
      </c>
      <c r="AA7" s="5"/>
      <c r="AB7" s="40"/>
    </row>
    <row r="8" spans="2:28" ht="20.100000000000001" customHeight="1" x14ac:dyDescent="0.25">
      <c r="B8" s="102" t="s">
        <v>20</v>
      </c>
      <c r="C8" s="92" t="s">
        <v>22</v>
      </c>
      <c r="D8" s="37">
        <v>37987</v>
      </c>
      <c r="E8" s="28">
        <v>228928.61</v>
      </c>
      <c r="F8" s="35">
        <f t="shared" si="0"/>
        <v>22892.861000000001</v>
      </c>
      <c r="G8" s="28">
        <f t="shared" si="1"/>
        <v>206035.74899999998</v>
      </c>
      <c r="H8" s="30">
        <v>40</v>
      </c>
      <c r="I8" s="31">
        <v>2.5000000000000001E-2</v>
      </c>
      <c r="J8" s="30">
        <v>48</v>
      </c>
      <c r="K8" s="38">
        <v>12</v>
      </c>
      <c r="L8" s="38">
        <v>60</v>
      </c>
      <c r="M8" s="38"/>
      <c r="N8" s="39"/>
      <c r="O8" s="35"/>
      <c r="P8" s="35">
        <f>G8/12*I8*K8</f>
        <v>5150.8937249999999</v>
      </c>
      <c r="Q8" s="35">
        <f>G8/12*I8*K8</f>
        <v>5150.8937249999999</v>
      </c>
      <c r="R8" s="35">
        <f>G8/12*I8*K8</f>
        <v>5150.8937249999999</v>
      </c>
      <c r="S8" s="35">
        <f>G8/12*I8*K8</f>
        <v>5150.8937249999999</v>
      </c>
      <c r="T8" s="35">
        <f t="shared" si="2"/>
        <v>5150.8937249999999</v>
      </c>
      <c r="U8" s="119"/>
      <c r="V8" s="35"/>
      <c r="W8" s="35"/>
      <c r="X8" s="35"/>
      <c r="Y8" s="248">
        <f>SUM(N8:U8)</f>
        <v>25754.468625000001</v>
      </c>
      <c r="Z8" s="35">
        <f t="shared" si="3"/>
        <v>203174.14137499998</v>
      </c>
      <c r="AA8" s="5"/>
      <c r="AB8" s="40"/>
    </row>
    <row r="9" spans="2:28" ht="20.100000000000001" customHeight="1" x14ac:dyDescent="0.25">
      <c r="B9" s="102" t="s">
        <v>20</v>
      </c>
      <c r="C9" s="92" t="s">
        <v>23</v>
      </c>
      <c r="D9" s="37">
        <v>37987</v>
      </c>
      <c r="E9" s="28">
        <v>5977.6</v>
      </c>
      <c r="F9" s="35">
        <f t="shared" si="0"/>
        <v>597.7600000000001</v>
      </c>
      <c r="G9" s="28">
        <f t="shared" si="1"/>
        <v>5379.84</v>
      </c>
      <c r="H9" s="30">
        <v>40</v>
      </c>
      <c r="I9" s="31">
        <v>2.5000000000000001E-2</v>
      </c>
      <c r="J9" s="30">
        <v>48</v>
      </c>
      <c r="K9" s="38">
        <v>12</v>
      </c>
      <c r="L9" s="38">
        <v>60</v>
      </c>
      <c r="M9" s="38"/>
      <c r="N9" s="39"/>
      <c r="O9" s="35"/>
      <c r="P9" s="35">
        <f>G9/12*I9*K9</f>
        <v>134.49600000000001</v>
      </c>
      <c r="Q9" s="35">
        <f>G9/12*I9*K9</f>
        <v>134.49600000000001</v>
      </c>
      <c r="R9" s="35">
        <f>G9/12*I9*K9</f>
        <v>134.49600000000001</v>
      </c>
      <c r="S9" s="35">
        <f>G9/12*I9*K9</f>
        <v>134.49600000000001</v>
      </c>
      <c r="T9" s="35">
        <f t="shared" si="2"/>
        <v>134.49600000000001</v>
      </c>
      <c r="U9" s="119"/>
      <c r="V9" s="35"/>
      <c r="W9" s="35"/>
      <c r="X9" s="35"/>
      <c r="Y9" s="248">
        <f>SUM(N9:U9)</f>
        <v>672.48</v>
      </c>
      <c r="Z9" s="35">
        <f t="shared" si="3"/>
        <v>5305.1200000000008</v>
      </c>
      <c r="AA9" s="5"/>
      <c r="AB9" s="40"/>
    </row>
    <row r="10" spans="2:28" ht="20.100000000000001" customHeight="1" x14ac:dyDescent="0.25">
      <c r="B10" s="102" t="s">
        <v>20</v>
      </c>
      <c r="C10" s="92" t="s">
        <v>24</v>
      </c>
      <c r="D10" s="37">
        <v>37987</v>
      </c>
      <c r="E10" s="28">
        <v>78567.5</v>
      </c>
      <c r="F10" s="35">
        <f t="shared" si="0"/>
        <v>7856.75</v>
      </c>
      <c r="G10" s="28">
        <f t="shared" si="1"/>
        <v>70710.75</v>
      </c>
      <c r="H10" s="30">
        <v>40</v>
      </c>
      <c r="I10" s="31">
        <v>2.5000000000000001E-2</v>
      </c>
      <c r="J10" s="30">
        <v>48</v>
      </c>
      <c r="K10" s="38">
        <v>12</v>
      </c>
      <c r="L10" s="38">
        <v>60</v>
      </c>
      <c r="M10" s="38"/>
      <c r="N10" s="39"/>
      <c r="O10" s="35"/>
      <c r="P10" s="35">
        <f>G10/12*I10*K10</f>
        <v>1767.7687500000002</v>
      </c>
      <c r="Q10" s="35">
        <f>G10/12*I10*K10</f>
        <v>1767.7687500000002</v>
      </c>
      <c r="R10" s="35">
        <f>G10/12*I10*K10</f>
        <v>1767.7687500000002</v>
      </c>
      <c r="S10" s="35">
        <f>G10/12*I10*K10</f>
        <v>1767.7687500000002</v>
      </c>
      <c r="T10" s="35">
        <f t="shared" si="2"/>
        <v>1767.7687500000002</v>
      </c>
      <c r="U10" s="119"/>
      <c r="V10" s="35"/>
      <c r="W10" s="35"/>
      <c r="X10" s="35"/>
      <c r="Y10" s="248">
        <f>SUM(N10:U10)</f>
        <v>8838.84375</v>
      </c>
      <c r="Z10" s="35">
        <f t="shared" si="3"/>
        <v>69728.65625</v>
      </c>
      <c r="AA10" s="5"/>
      <c r="AB10" s="40"/>
    </row>
    <row r="11" spans="2:28" ht="20.100000000000001" customHeight="1" x14ac:dyDescent="0.25">
      <c r="B11" s="102" t="s">
        <v>20</v>
      </c>
      <c r="C11" s="92" t="s">
        <v>25</v>
      </c>
      <c r="D11" s="37">
        <v>39037</v>
      </c>
      <c r="E11" s="28">
        <v>10831.35</v>
      </c>
      <c r="F11" s="35">
        <f t="shared" si="0"/>
        <v>1083.135</v>
      </c>
      <c r="G11" s="28">
        <f t="shared" si="1"/>
        <v>9748.2150000000001</v>
      </c>
      <c r="H11" s="30">
        <v>40</v>
      </c>
      <c r="I11" s="31">
        <v>2.5000000000000001E-2</v>
      </c>
      <c r="J11" s="30">
        <v>14</v>
      </c>
      <c r="K11" s="38">
        <v>12</v>
      </c>
      <c r="L11" s="38">
        <v>26</v>
      </c>
      <c r="M11" s="38"/>
      <c r="N11" s="39"/>
      <c r="O11" s="35"/>
      <c r="P11" s="35"/>
      <c r="Q11" s="35"/>
      <c r="R11" s="35">
        <v>40.619999999999997</v>
      </c>
      <c r="S11" s="35">
        <v>243.71</v>
      </c>
      <c r="T11" s="35">
        <f t="shared" si="2"/>
        <v>243.70537500000003</v>
      </c>
      <c r="U11" s="79"/>
      <c r="V11" s="35"/>
      <c r="W11" s="35"/>
      <c r="X11" s="35"/>
      <c r="Y11" s="248">
        <f>SUM(N11:U11)</f>
        <v>528.03537500000004</v>
      </c>
      <c r="Z11" s="35">
        <f t="shared" si="3"/>
        <v>10303.314625000001</v>
      </c>
      <c r="AA11" s="5"/>
      <c r="AB11" s="40"/>
    </row>
    <row r="12" spans="2:28" ht="20.100000000000001" customHeight="1" x14ac:dyDescent="0.25">
      <c r="B12" s="102"/>
      <c r="C12" s="92"/>
      <c r="D12" s="37"/>
      <c r="E12" s="41">
        <f>SUM(E6:E11)</f>
        <v>480520.68999999994</v>
      </c>
      <c r="F12" s="35"/>
      <c r="G12" s="28"/>
      <c r="H12" s="30"/>
      <c r="I12" s="31"/>
      <c r="J12" s="38" t="s">
        <v>26</v>
      </c>
      <c r="K12" s="38"/>
      <c r="L12" s="38"/>
      <c r="M12" s="38"/>
      <c r="N12" s="42">
        <f t="shared" ref="N12:S12" si="4">SUM(N6:N11)</f>
        <v>2874.3765937500002</v>
      </c>
      <c r="O12" s="43">
        <f t="shared" si="4"/>
        <v>3514.8516749999999</v>
      </c>
      <c r="P12" s="43">
        <f t="shared" si="4"/>
        <v>10568.010149999998</v>
      </c>
      <c r="Q12" s="43">
        <f t="shared" si="4"/>
        <v>10568.010149999998</v>
      </c>
      <c r="R12" s="43">
        <f t="shared" si="4"/>
        <v>10608.630149999999</v>
      </c>
      <c r="S12" s="43">
        <f t="shared" si="4"/>
        <v>10811.720149999997</v>
      </c>
      <c r="T12" s="43">
        <f>SUM(T6:T11)</f>
        <v>10811.715524999998</v>
      </c>
      <c r="U12" s="43">
        <f>SUM(U6:U11)</f>
        <v>0</v>
      </c>
      <c r="V12" s="43"/>
      <c r="W12" s="43"/>
      <c r="X12" s="43"/>
      <c r="Y12" s="231">
        <f>SUM(Y6:Y11)</f>
        <v>59757.314393749999</v>
      </c>
      <c r="Z12" s="44">
        <f>SUM(Z6:Z11)</f>
        <v>420763.37560624996</v>
      </c>
      <c r="AA12" s="5"/>
      <c r="AB12" s="40"/>
    </row>
    <row r="13" spans="2:28" ht="20.100000000000001" customHeight="1" x14ac:dyDescent="0.25">
      <c r="B13" s="102"/>
      <c r="C13" s="92"/>
      <c r="D13" s="37"/>
      <c r="E13" s="28"/>
      <c r="F13" s="35"/>
      <c r="G13" s="28"/>
      <c r="H13" s="30"/>
      <c r="I13" s="31"/>
      <c r="J13" s="30"/>
      <c r="K13" s="38"/>
      <c r="L13" s="38"/>
      <c r="M13" s="38"/>
      <c r="N13" s="39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248"/>
      <c r="Z13" s="35"/>
      <c r="AA13" s="5"/>
      <c r="AB13" s="40"/>
    </row>
    <row r="14" spans="2:28" ht="20.100000000000001" customHeight="1" x14ac:dyDescent="0.25">
      <c r="B14" s="102" t="s">
        <v>27</v>
      </c>
      <c r="C14" s="92" t="s">
        <v>28</v>
      </c>
      <c r="D14" s="37">
        <v>36161</v>
      </c>
      <c r="E14" s="28">
        <v>20571.43</v>
      </c>
      <c r="F14" s="35">
        <f t="shared" si="0"/>
        <v>2057.143</v>
      </c>
      <c r="G14" s="28">
        <f t="shared" ref="G14:G23" si="5">E14-F14</f>
        <v>18514.287</v>
      </c>
      <c r="H14" s="30">
        <v>10</v>
      </c>
      <c r="I14" s="45">
        <v>0.1</v>
      </c>
      <c r="J14" s="30">
        <v>120</v>
      </c>
      <c r="K14" s="38">
        <v>0</v>
      </c>
      <c r="L14" s="38">
        <f>SUM(J14:K14)</f>
        <v>120</v>
      </c>
      <c r="M14" s="38"/>
      <c r="N14" s="39">
        <v>7405.71</v>
      </c>
      <c r="O14" s="35">
        <v>1851.43</v>
      </c>
      <c r="P14" s="35">
        <v>1851.43</v>
      </c>
      <c r="Q14" s="35">
        <v>1851.43</v>
      </c>
      <c r="R14" s="35">
        <v>1851.43</v>
      </c>
      <c r="S14" s="35">
        <v>1851.43</v>
      </c>
      <c r="T14" s="35">
        <v>1851.43</v>
      </c>
      <c r="U14" s="35">
        <v>0</v>
      </c>
      <c r="V14" s="35"/>
      <c r="W14" s="35"/>
      <c r="X14" s="35"/>
      <c r="Y14" s="248">
        <f>SUM(N14:X14)</f>
        <v>18514.29</v>
      </c>
      <c r="Z14" s="35">
        <f t="shared" ref="Z14:Z35" si="6">E14-Y14</f>
        <v>2057.1399999999994</v>
      </c>
      <c r="AA14" s="5"/>
      <c r="AB14" s="40"/>
    </row>
    <row r="15" spans="2:28" ht="20.100000000000001" customHeight="1" x14ac:dyDescent="0.25">
      <c r="B15" s="102" t="s">
        <v>29</v>
      </c>
      <c r="C15" s="92" t="s">
        <v>28</v>
      </c>
      <c r="D15" s="37">
        <v>27759</v>
      </c>
      <c r="E15" s="28">
        <v>1805.71</v>
      </c>
      <c r="F15" s="35">
        <f t="shared" si="0"/>
        <v>180.57100000000003</v>
      </c>
      <c r="G15" s="28">
        <f t="shared" si="5"/>
        <v>1625.1390000000001</v>
      </c>
      <c r="H15" s="30">
        <v>10</v>
      </c>
      <c r="I15" s="45">
        <v>0.1</v>
      </c>
      <c r="J15" s="30">
        <v>120</v>
      </c>
      <c r="K15" s="38">
        <v>0</v>
      </c>
      <c r="L15" s="38">
        <f>SUM(J15:K15)</f>
        <v>120</v>
      </c>
      <c r="M15" s="38"/>
      <c r="N15" s="39">
        <f>'[1]DEPRECIACION 2002'!L11</f>
        <v>1625.1390000000004</v>
      </c>
      <c r="O15" s="35"/>
      <c r="P15" s="35">
        <f>G15/12*I15*K15</f>
        <v>0</v>
      </c>
      <c r="Q15" s="35"/>
      <c r="R15" s="35"/>
      <c r="S15" s="35"/>
      <c r="T15" s="35"/>
      <c r="U15" s="35">
        <v>0</v>
      </c>
      <c r="V15" s="35"/>
      <c r="W15" s="35"/>
      <c r="X15" s="35"/>
      <c r="Y15" s="248">
        <f t="shared" ref="Y15:Y35" si="7">SUM(N15:X15)</f>
        <v>1625.1390000000004</v>
      </c>
      <c r="Z15" s="35">
        <f t="shared" si="6"/>
        <v>180.57099999999969</v>
      </c>
      <c r="AA15" s="5"/>
      <c r="AB15" s="40"/>
    </row>
    <row r="16" spans="2:28" ht="20.100000000000001" customHeight="1" x14ac:dyDescent="0.25">
      <c r="B16" s="102" t="s">
        <v>30</v>
      </c>
      <c r="C16" s="92" t="s">
        <v>28</v>
      </c>
      <c r="D16" s="37">
        <v>29220</v>
      </c>
      <c r="E16" s="28">
        <v>3607.43</v>
      </c>
      <c r="F16" s="35">
        <f t="shared" si="0"/>
        <v>360.74299999999999</v>
      </c>
      <c r="G16" s="28">
        <f t="shared" si="5"/>
        <v>3246.6869999999999</v>
      </c>
      <c r="H16" s="30">
        <v>10</v>
      </c>
      <c r="I16" s="45">
        <v>0.1</v>
      </c>
      <c r="J16" s="30">
        <v>120</v>
      </c>
      <c r="K16" s="38">
        <v>0</v>
      </c>
      <c r="L16" s="38">
        <f>SUM(J16:K16)</f>
        <v>120</v>
      </c>
      <c r="M16" s="38"/>
      <c r="N16" s="39">
        <f>'[1]DEPRECIACION 2002'!L12</f>
        <v>3246.6870000000004</v>
      </c>
      <c r="O16" s="35"/>
      <c r="P16" s="35">
        <f>G16/12*I16*K16</f>
        <v>0</v>
      </c>
      <c r="Q16" s="35"/>
      <c r="R16" s="35"/>
      <c r="S16" s="35"/>
      <c r="T16" s="35"/>
      <c r="U16" s="35">
        <v>0</v>
      </c>
      <c r="V16" s="35"/>
      <c r="W16" s="35"/>
      <c r="X16" s="35"/>
      <c r="Y16" s="248">
        <f t="shared" si="7"/>
        <v>3246.6870000000004</v>
      </c>
      <c r="Z16" s="35">
        <f t="shared" si="6"/>
        <v>360.74299999999948</v>
      </c>
      <c r="AA16" s="5"/>
      <c r="AB16" s="40"/>
    </row>
    <row r="17" spans="2:28" ht="20.100000000000001" customHeight="1" x14ac:dyDescent="0.25">
      <c r="B17" s="102" t="s">
        <v>31</v>
      </c>
      <c r="C17" s="92" t="s">
        <v>28</v>
      </c>
      <c r="D17" s="37">
        <v>34334</v>
      </c>
      <c r="E17" s="28">
        <v>20569.09</v>
      </c>
      <c r="F17" s="35">
        <f t="shared" si="0"/>
        <v>2056.9090000000001</v>
      </c>
      <c r="G17" s="28">
        <f t="shared" si="5"/>
        <v>18512.181</v>
      </c>
      <c r="H17" s="30">
        <v>10</v>
      </c>
      <c r="I17" s="45">
        <v>0.1</v>
      </c>
      <c r="J17" s="30">
        <v>120</v>
      </c>
      <c r="K17" s="38">
        <v>0</v>
      </c>
      <c r="L17" s="38">
        <f>SUM(J17:K17)</f>
        <v>120</v>
      </c>
      <c r="M17" s="38"/>
      <c r="N17" s="39">
        <f>G17/12*I17*J17</f>
        <v>18512.181</v>
      </c>
      <c r="O17" s="35">
        <f>G17/12*I17*K17</f>
        <v>0</v>
      </c>
      <c r="P17" s="35">
        <f>G17/12*I17*K17</f>
        <v>0</v>
      </c>
      <c r="Q17" s="35"/>
      <c r="R17" s="35"/>
      <c r="S17" s="35"/>
      <c r="T17" s="35"/>
      <c r="U17" s="119"/>
      <c r="V17" s="35"/>
      <c r="W17" s="35"/>
      <c r="X17" s="35"/>
      <c r="Y17" s="248">
        <f t="shared" si="7"/>
        <v>18512.181</v>
      </c>
      <c r="Z17" s="35">
        <f t="shared" si="6"/>
        <v>2056.9089999999997</v>
      </c>
      <c r="AA17" s="5"/>
      <c r="AB17" s="40"/>
    </row>
    <row r="18" spans="2:28" ht="20.100000000000001" customHeight="1" x14ac:dyDescent="0.25">
      <c r="B18" s="228" t="s">
        <v>31</v>
      </c>
      <c r="C18" s="92" t="s">
        <v>32</v>
      </c>
      <c r="D18" s="37">
        <v>38286</v>
      </c>
      <c r="E18" s="28">
        <v>1885.71</v>
      </c>
      <c r="F18" s="35">
        <f t="shared" si="0"/>
        <v>188.57100000000003</v>
      </c>
      <c r="G18" s="28">
        <f t="shared" si="5"/>
        <v>1697.1390000000001</v>
      </c>
      <c r="H18" s="30">
        <v>10</v>
      </c>
      <c r="I18" s="45">
        <v>0.1</v>
      </c>
      <c r="J18" s="30">
        <v>39</v>
      </c>
      <c r="K18" s="38">
        <v>12</v>
      </c>
      <c r="L18" s="38">
        <v>51</v>
      </c>
      <c r="M18" s="38"/>
      <c r="N18" s="39"/>
      <c r="O18" s="35"/>
      <c r="P18" s="35">
        <v>42.43</v>
      </c>
      <c r="Q18" s="35">
        <f>G18/12*I18*K18</f>
        <v>169.71390000000002</v>
      </c>
      <c r="R18" s="35">
        <f>G18/12*I18*K18</f>
        <v>169.71390000000002</v>
      </c>
      <c r="S18" s="35">
        <f t="shared" ref="S18:S24" si="8">G18/12*I18*K18</f>
        <v>169.71390000000002</v>
      </c>
      <c r="T18" s="35">
        <f t="shared" ref="T18:T24" si="9">G18/12*I18*K18</f>
        <v>169.71390000000002</v>
      </c>
      <c r="U18" s="119"/>
      <c r="V18" s="35"/>
      <c r="W18" s="35"/>
      <c r="X18" s="35"/>
      <c r="Y18" s="248">
        <f t="shared" si="7"/>
        <v>721.28560000000016</v>
      </c>
      <c r="Z18" s="35">
        <f t="shared" si="6"/>
        <v>1164.4243999999999</v>
      </c>
      <c r="AA18" s="5"/>
      <c r="AB18" s="40"/>
    </row>
    <row r="19" spans="2:28" ht="20.100000000000001" customHeight="1" x14ac:dyDescent="0.25">
      <c r="B19" s="102" t="s">
        <v>147</v>
      </c>
      <c r="C19" s="92" t="s">
        <v>28</v>
      </c>
      <c r="D19" s="37">
        <v>34699</v>
      </c>
      <c r="E19" s="28">
        <v>10080</v>
      </c>
      <c r="F19" s="35">
        <f t="shared" si="0"/>
        <v>1008</v>
      </c>
      <c r="G19" s="28">
        <f t="shared" si="5"/>
        <v>9072</v>
      </c>
      <c r="H19" s="30">
        <v>10</v>
      </c>
      <c r="I19" s="45">
        <v>0.1</v>
      </c>
      <c r="J19" s="30">
        <v>120</v>
      </c>
      <c r="K19" s="38">
        <v>0</v>
      </c>
      <c r="L19" s="38">
        <v>120</v>
      </c>
      <c r="M19" s="38"/>
      <c r="N19" s="39">
        <f>'[1]DEPRECIACION 2002'!L14</f>
        <v>9072.0000000000018</v>
      </c>
      <c r="O19" s="35"/>
      <c r="P19" s="35">
        <f>G19/12*I19*K19</f>
        <v>0</v>
      </c>
      <c r="Q19" s="35"/>
      <c r="R19" s="35"/>
      <c r="S19" s="35">
        <f t="shared" si="8"/>
        <v>0</v>
      </c>
      <c r="T19" s="35">
        <f t="shared" si="9"/>
        <v>0</v>
      </c>
      <c r="U19" s="119"/>
      <c r="V19" s="35"/>
      <c r="W19" s="35"/>
      <c r="X19" s="35"/>
      <c r="Y19" s="248">
        <f t="shared" si="7"/>
        <v>9072.0000000000018</v>
      </c>
      <c r="Z19" s="35">
        <f t="shared" si="6"/>
        <v>1007.9999999999982</v>
      </c>
      <c r="AA19" s="5"/>
      <c r="AB19" s="40"/>
    </row>
    <row r="20" spans="2:28" ht="20.100000000000001" customHeight="1" x14ac:dyDescent="0.25">
      <c r="B20" s="102" t="s">
        <v>33</v>
      </c>
      <c r="C20" s="92" t="s">
        <v>34</v>
      </c>
      <c r="D20" s="37">
        <v>38217</v>
      </c>
      <c r="E20" s="28">
        <v>56559.99</v>
      </c>
      <c r="F20" s="35">
        <f t="shared" si="0"/>
        <v>5655.9989999999998</v>
      </c>
      <c r="G20" s="28">
        <f t="shared" si="5"/>
        <v>50903.990999999995</v>
      </c>
      <c r="H20" s="30">
        <v>10</v>
      </c>
      <c r="I20" s="45">
        <v>0.1</v>
      </c>
      <c r="J20" s="30">
        <v>41</v>
      </c>
      <c r="K20" s="38">
        <v>12</v>
      </c>
      <c r="L20" s="38">
        <v>53</v>
      </c>
      <c r="M20" s="38"/>
      <c r="N20" s="39"/>
      <c r="O20" s="35"/>
      <c r="P20" s="35">
        <v>2121</v>
      </c>
      <c r="Q20" s="35">
        <f>G20/12*I20*K20</f>
        <v>5090.3991000000005</v>
      </c>
      <c r="R20" s="35">
        <f>G20/12*I20*K20</f>
        <v>5090.3991000000005</v>
      </c>
      <c r="S20" s="35">
        <f t="shared" si="8"/>
        <v>5090.3991000000005</v>
      </c>
      <c r="T20" s="35">
        <f t="shared" si="9"/>
        <v>5090.3991000000005</v>
      </c>
      <c r="U20" s="119"/>
      <c r="V20" s="35"/>
      <c r="W20" s="35"/>
      <c r="X20" s="35"/>
      <c r="Y20" s="248">
        <f t="shared" si="7"/>
        <v>22482.596400000002</v>
      </c>
      <c r="Z20" s="35">
        <f t="shared" si="6"/>
        <v>34077.393599999996</v>
      </c>
      <c r="AA20" s="5"/>
      <c r="AB20" s="40"/>
    </row>
    <row r="21" spans="2:28" ht="20.100000000000001" customHeight="1" x14ac:dyDescent="0.25">
      <c r="B21" s="102" t="s">
        <v>35</v>
      </c>
      <c r="C21" s="92" t="s">
        <v>36</v>
      </c>
      <c r="D21" s="37">
        <v>38008</v>
      </c>
      <c r="E21" s="28">
        <v>15003.09</v>
      </c>
      <c r="F21" s="35">
        <f t="shared" si="0"/>
        <v>1500.3090000000002</v>
      </c>
      <c r="G21" s="28">
        <f t="shared" si="5"/>
        <v>13502.780999999999</v>
      </c>
      <c r="H21" s="30">
        <v>10</v>
      </c>
      <c r="I21" s="45">
        <v>0.1</v>
      </c>
      <c r="J21" s="30">
        <v>48</v>
      </c>
      <c r="K21" s="38">
        <v>12</v>
      </c>
      <c r="L21" s="38">
        <v>60</v>
      </c>
      <c r="M21" s="38"/>
      <c r="N21" s="39"/>
      <c r="O21" s="35"/>
      <c r="P21" s="35">
        <f>G21/12*I21*K21</f>
        <v>1350.2781</v>
      </c>
      <c r="Q21" s="35">
        <f>G21/12*I21*K21</f>
        <v>1350.2781</v>
      </c>
      <c r="R21" s="35">
        <f>G21/12*I21*K21</f>
        <v>1350.2781</v>
      </c>
      <c r="S21" s="35">
        <f t="shared" si="8"/>
        <v>1350.2781</v>
      </c>
      <c r="T21" s="35">
        <f t="shared" si="9"/>
        <v>1350.2781</v>
      </c>
      <c r="U21" s="119"/>
      <c r="V21" s="35"/>
      <c r="W21" s="35"/>
      <c r="X21" s="35"/>
      <c r="Y21" s="248">
        <f t="shared" si="7"/>
        <v>6751.3904999999995</v>
      </c>
      <c r="Z21" s="35">
        <f t="shared" si="6"/>
        <v>8251.6995000000006</v>
      </c>
      <c r="AA21" s="5"/>
      <c r="AB21" s="40"/>
    </row>
    <row r="22" spans="2:28" ht="20.100000000000001" customHeight="1" x14ac:dyDescent="0.25">
      <c r="B22" s="102"/>
      <c r="C22" s="92" t="s">
        <v>37</v>
      </c>
      <c r="D22" s="37">
        <v>38029</v>
      </c>
      <c r="E22" s="28">
        <v>102500</v>
      </c>
      <c r="F22" s="35">
        <f t="shared" si="0"/>
        <v>10250</v>
      </c>
      <c r="G22" s="28">
        <f t="shared" si="5"/>
        <v>92250</v>
      </c>
      <c r="H22" s="30">
        <v>10</v>
      </c>
      <c r="I22" s="45">
        <v>0.1</v>
      </c>
      <c r="J22" s="30">
        <v>47</v>
      </c>
      <c r="K22" s="38">
        <v>12</v>
      </c>
      <c r="L22" s="38">
        <v>59</v>
      </c>
      <c r="M22" s="38"/>
      <c r="N22" s="39"/>
      <c r="O22" s="35"/>
      <c r="P22" s="35">
        <v>8456.25</v>
      </c>
      <c r="Q22" s="35">
        <f>G22/12*I22*K22</f>
        <v>9225</v>
      </c>
      <c r="R22" s="35">
        <f>G22/12*I22*K22</f>
        <v>9225</v>
      </c>
      <c r="S22" s="35">
        <f t="shared" si="8"/>
        <v>9225</v>
      </c>
      <c r="T22" s="35">
        <f t="shared" si="9"/>
        <v>9225</v>
      </c>
      <c r="U22" s="119"/>
      <c r="V22" s="35"/>
      <c r="W22" s="35"/>
      <c r="X22" s="35"/>
      <c r="Y22" s="248">
        <f t="shared" si="7"/>
        <v>45356.25</v>
      </c>
      <c r="Z22" s="35">
        <f t="shared" si="6"/>
        <v>57143.75</v>
      </c>
      <c r="AA22" s="5"/>
      <c r="AB22" s="40"/>
    </row>
    <row r="23" spans="2:28" ht="20.100000000000001" customHeight="1" x14ac:dyDescent="0.25">
      <c r="B23" s="102" t="s">
        <v>38</v>
      </c>
      <c r="C23" s="92" t="s">
        <v>39</v>
      </c>
      <c r="D23" s="37">
        <v>38778</v>
      </c>
      <c r="E23" s="28">
        <v>69929</v>
      </c>
      <c r="F23" s="35">
        <f t="shared" si="0"/>
        <v>6992.9000000000005</v>
      </c>
      <c r="G23" s="28">
        <f t="shared" si="5"/>
        <v>62936.1</v>
      </c>
      <c r="H23" s="30">
        <v>10</v>
      </c>
      <c r="I23" s="45">
        <v>0.1</v>
      </c>
      <c r="J23" s="30">
        <v>22</v>
      </c>
      <c r="K23" s="38">
        <v>12</v>
      </c>
      <c r="L23" s="38">
        <v>34</v>
      </c>
      <c r="M23" s="38"/>
      <c r="N23" s="39"/>
      <c r="O23" s="35"/>
      <c r="P23" s="35"/>
      <c r="Q23" s="35"/>
      <c r="R23" s="35">
        <v>5244.68</v>
      </c>
      <c r="S23" s="35">
        <f t="shared" si="8"/>
        <v>6293.6100000000006</v>
      </c>
      <c r="T23" s="35">
        <f t="shared" si="9"/>
        <v>6293.6100000000006</v>
      </c>
      <c r="U23" s="119"/>
      <c r="V23" s="35"/>
      <c r="W23" s="35"/>
      <c r="X23" s="35"/>
      <c r="Y23" s="248">
        <f t="shared" si="7"/>
        <v>17831.900000000001</v>
      </c>
      <c r="Z23" s="35">
        <f t="shared" si="6"/>
        <v>52097.1</v>
      </c>
      <c r="AA23" s="5"/>
      <c r="AB23" s="40"/>
    </row>
    <row r="24" spans="2:28" ht="20.100000000000001" customHeight="1" x14ac:dyDescent="0.25">
      <c r="B24" s="102" t="s">
        <v>40</v>
      </c>
      <c r="C24" s="92" t="s">
        <v>39</v>
      </c>
      <c r="D24" s="37">
        <v>38778</v>
      </c>
      <c r="E24" s="28">
        <v>69929</v>
      </c>
      <c r="F24" s="35">
        <f t="shared" si="0"/>
        <v>6992.9000000000005</v>
      </c>
      <c r="G24" s="28">
        <f>E24-F24</f>
        <v>62936.1</v>
      </c>
      <c r="H24" s="30">
        <v>10</v>
      </c>
      <c r="I24" s="45">
        <v>0.1</v>
      </c>
      <c r="J24" s="30">
        <v>22</v>
      </c>
      <c r="K24" s="38">
        <v>12</v>
      </c>
      <c r="L24" s="38">
        <v>34</v>
      </c>
      <c r="M24" s="38"/>
      <c r="N24" s="39"/>
      <c r="O24" s="35"/>
      <c r="P24" s="35"/>
      <c r="Q24" s="35"/>
      <c r="R24" s="35">
        <v>5244.68</v>
      </c>
      <c r="S24" s="35">
        <f t="shared" si="8"/>
        <v>6293.6100000000006</v>
      </c>
      <c r="T24" s="35">
        <f t="shared" si="9"/>
        <v>6293.6100000000006</v>
      </c>
      <c r="U24" s="119"/>
      <c r="V24" s="35"/>
      <c r="W24" s="35"/>
      <c r="X24" s="35"/>
      <c r="Y24" s="248">
        <f t="shared" si="7"/>
        <v>17831.900000000001</v>
      </c>
      <c r="Z24" s="35">
        <f t="shared" si="6"/>
        <v>52097.1</v>
      </c>
      <c r="AA24" s="5"/>
      <c r="AB24" s="40"/>
    </row>
    <row r="25" spans="2:28" ht="20.100000000000001" customHeight="1" x14ac:dyDescent="0.25">
      <c r="B25" s="177" t="s">
        <v>76</v>
      </c>
      <c r="C25" s="128" t="s">
        <v>77</v>
      </c>
      <c r="D25" s="148">
        <v>40088</v>
      </c>
      <c r="E25" s="119">
        <v>16000</v>
      </c>
      <c r="F25" s="119">
        <f t="shared" si="0"/>
        <v>1600</v>
      </c>
      <c r="G25" s="119">
        <f t="shared" ref="G25:G36" si="10">E25-F25</f>
        <v>14400</v>
      </c>
      <c r="H25" s="120">
        <v>10</v>
      </c>
      <c r="I25" s="145">
        <v>0.1</v>
      </c>
      <c r="J25" s="120">
        <v>110</v>
      </c>
      <c r="K25" s="131">
        <v>10</v>
      </c>
      <c r="L25" s="131">
        <f>SUM(J25:K25)</f>
        <v>120</v>
      </c>
      <c r="M25" s="132">
        <v>0</v>
      </c>
      <c r="N25" s="119">
        <v>240</v>
      </c>
      <c r="O25" s="119">
        <f>G25/12*I25*K25</f>
        <v>1200</v>
      </c>
      <c r="P25" s="119">
        <f>G25/12*I25*K25</f>
        <v>1200</v>
      </c>
      <c r="Q25" s="119">
        <f>G25/12*I25*K25</f>
        <v>1200</v>
      </c>
      <c r="R25" s="119">
        <f>G25/12*I25*K25</f>
        <v>1200</v>
      </c>
      <c r="S25" s="119">
        <f>G25/12*I25*K25</f>
        <v>1200</v>
      </c>
      <c r="T25" s="119">
        <f>G25/12*I25*K25</f>
        <v>1200</v>
      </c>
      <c r="U25" s="119"/>
      <c r="V25" s="119"/>
      <c r="W25" s="119"/>
      <c r="X25" s="35"/>
      <c r="Y25" s="248">
        <f>SUM(N25:X25)</f>
        <v>7440</v>
      </c>
      <c r="Z25" s="35">
        <f t="shared" si="6"/>
        <v>8560</v>
      </c>
      <c r="AA25" s="5"/>
      <c r="AB25" s="40"/>
    </row>
    <row r="26" spans="2:28" ht="20.100000000000001" customHeight="1" x14ac:dyDescent="0.25">
      <c r="B26" s="177" t="s">
        <v>78</v>
      </c>
      <c r="C26" s="149" t="s">
        <v>79</v>
      </c>
      <c r="D26" s="129">
        <v>40255</v>
      </c>
      <c r="E26" s="119">
        <v>13500</v>
      </c>
      <c r="F26" s="119">
        <f t="shared" si="0"/>
        <v>1350</v>
      </c>
      <c r="G26" s="119">
        <f t="shared" si="10"/>
        <v>12150</v>
      </c>
      <c r="H26" s="120">
        <v>10</v>
      </c>
      <c r="I26" s="145">
        <v>0.1</v>
      </c>
      <c r="J26" s="120">
        <v>94</v>
      </c>
      <c r="K26" s="131">
        <v>12</v>
      </c>
      <c r="L26" s="131">
        <f t="shared" ref="L26:L33" si="11">SUM(J26:K26)</f>
        <v>106</v>
      </c>
      <c r="M26" s="132">
        <v>0</v>
      </c>
      <c r="N26" s="119">
        <v>0</v>
      </c>
      <c r="O26" s="119">
        <v>1012.5</v>
      </c>
      <c r="P26" s="119">
        <f>G26/12*I26*K26</f>
        <v>1215</v>
      </c>
      <c r="Q26" s="119">
        <f>G26/12*I26*K26</f>
        <v>1215</v>
      </c>
      <c r="R26" s="119">
        <f>G26/12*I26*K26</f>
        <v>1215</v>
      </c>
      <c r="S26" s="119">
        <f>G26/12*I26*K26</f>
        <v>1215</v>
      </c>
      <c r="T26" s="119">
        <f>G26/12*I26*K26</f>
        <v>1215</v>
      </c>
      <c r="U26" s="119"/>
      <c r="V26" s="119"/>
      <c r="W26" s="119"/>
      <c r="X26" s="35"/>
      <c r="Y26" s="248">
        <f t="shared" si="7"/>
        <v>7087.5</v>
      </c>
      <c r="Z26" s="35">
        <f t="shared" si="6"/>
        <v>6412.5</v>
      </c>
      <c r="AA26" s="5"/>
      <c r="AB26" s="40"/>
    </row>
    <row r="27" spans="2:28" ht="20.100000000000001" customHeight="1" x14ac:dyDescent="0.25">
      <c r="B27" s="177">
        <v>52761</v>
      </c>
      <c r="C27" s="149" t="s">
        <v>80</v>
      </c>
      <c r="D27" s="129">
        <v>40381</v>
      </c>
      <c r="E27" s="119">
        <v>28815</v>
      </c>
      <c r="F27" s="119">
        <f t="shared" si="0"/>
        <v>2881.5</v>
      </c>
      <c r="G27" s="119">
        <f t="shared" si="10"/>
        <v>25933.5</v>
      </c>
      <c r="H27" s="120">
        <v>10</v>
      </c>
      <c r="I27" s="145">
        <v>0.1</v>
      </c>
      <c r="J27" s="120">
        <v>90</v>
      </c>
      <c r="K27" s="131">
        <v>12</v>
      </c>
      <c r="L27" s="131">
        <f t="shared" si="11"/>
        <v>102</v>
      </c>
      <c r="M27" s="132">
        <v>0</v>
      </c>
      <c r="N27" s="119">
        <v>0</v>
      </c>
      <c r="O27" s="119">
        <v>1296.68</v>
      </c>
      <c r="P27" s="119">
        <f>G27/12*I27*K27</f>
        <v>2593.3500000000004</v>
      </c>
      <c r="Q27" s="119">
        <f>G27/12*I27*K27</f>
        <v>2593.3500000000004</v>
      </c>
      <c r="R27" s="119">
        <f>G27/12*I27*K27</f>
        <v>2593.3500000000004</v>
      </c>
      <c r="S27" s="119">
        <f>G27/12*I27*K27</f>
        <v>2593.3500000000004</v>
      </c>
      <c r="T27" s="119">
        <f>G27/12*I27*K27</f>
        <v>2593.3500000000004</v>
      </c>
      <c r="U27" s="119"/>
      <c r="V27" s="119"/>
      <c r="W27" s="119"/>
      <c r="X27" s="35"/>
      <c r="Y27" s="248">
        <f t="shared" si="7"/>
        <v>14263.430000000002</v>
      </c>
      <c r="Z27" s="35">
        <f t="shared" si="6"/>
        <v>14551.569999999998</v>
      </c>
      <c r="AA27" s="5"/>
      <c r="AB27" s="40"/>
    </row>
    <row r="28" spans="2:28" ht="20.100000000000001" customHeight="1" x14ac:dyDescent="0.25">
      <c r="B28" s="177" t="s">
        <v>81</v>
      </c>
      <c r="C28" s="128" t="s">
        <v>39</v>
      </c>
      <c r="D28" s="129">
        <v>40388</v>
      </c>
      <c r="E28" s="119">
        <v>59900</v>
      </c>
      <c r="F28" s="119">
        <f t="shared" si="0"/>
        <v>5990</v>
      </c>
      <c r="G28" s="119">
        <f t="shared" si="10"/>
        <v>53910</v>
      </c>
      <c r="H28" s="120">
        <v>10</v>
      </c>
      <c r="I28" s="145">
        <v>0.1</v>
      </c>
      <c r="J28" s="120">
        <v>90</v>
      </c>
      <c r="K28" s="131">
        <v>12</v>
      </c>
      <c r="L28" s="131">
        <f t="shared" si="11"/>
        <v>102</v>
      </c>
      <c r="M28" s="132">
        <v>0</v>
      </c>
      <c r="N28" s="119">
        <v>0</v>
      </c>
      <c r="O28" s="119">
        <v>2695.5</v>
      </c>
      <c r="P28" s="119">
        <f>G28/12*I28*K28</f>
        <v>5391</v>
      </c>
      <c r="Q28" s="119">
        <f>G28/12*I28*K28</f>
        <v>5391</v>
      </c>
      <c r="R28" s="119">
        <f>G28/12*I28*K28</f>
        <v>5391</v>
      </c>
      <c r="S28" s="119">
        <f>G28/12*I28*K28</f>
        <v>5391</v>
      </c>
      <c r="T28" s="119">
        <f>G28/12*I28*K28</f>
        <v>5391</v>
      </c>
      <c r="U28" s="119"/>
      <c r="V28" s="119"/>
      <c r="W28" s="119"/>
      <c r="X28" s="35"/>
      <c r="Y28" s="248">
        <f t="shared" si="7"/>
        <v>29650.5</v>
      </c>
      <c r="Z28" s="35">
        <f t="shared" si="6"/>
        <v>30249.5</v>
      </c>
      <c r="AA28" s="5"/>
      <c r="AB28" s="40"/>
    </row>
    <row r="29" spans="2:28" ht="20.100000000000001" customHeight="1" x14ac:dyDescent="0.25">
      <c r="B29" s="177" t="s">
        <v>82</v>
      </c>
      <c r="C29" s="128" t="s">
        <v>83</v>
      </c>
      <c r="D29" s="129">
        <v>41877</v>
      </c>
      <c r="E29" s="119">
        <v>45200</v>
      </c>
      <c r="F29" s="119">
        <f t="shared" si="0"/>
        <v>4520</v>
      </c>
      <c r="G29" s="119">
        <f t="shared" si="10"/>
        <v>40680</v>
      </c>
      <c r="H29" s="120">
        <v>10</v>
      </c>
      <c r="I29" s="145">
        <v>0.1</v>
      </c>
      <c r="J29" s="120">
        <v>53</v>
      </c>
      <c r="K29" s="131">
        <v>12</v>
      </c>
      <c r="L29" s="131">
        <f t="shared" si="11"/>
        <v>65</v>
      </c>
      <c r="M29" s="132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119">
        <v>1695</v>
      </c>
      <c r="T29" s="119">
        <f>G29/12*I29*K29</f>
        <v>4068</v>
      </c>
      <c r="U29" s="119"/>
      <c r="V29" s="119"/>
      <c r="W29" s="119"/>
      <c r="X29" s="35"/>
      <c r="Y29" s="248">
        <f t="shared" si="7"/>
        <v>5763</v>
      </c>
      <c r="Z29" s="35">
        <f t="shared" si="6"/>
        <v>39437</v>
      </c>
      <c r="AA29" s="5"/>
      <c r="AB29" s="40"/>
    </row>
    <row r="30" spans="2:28" ht="20.100000000000001" customHeight="1" x14ac:dyDescent="0.25">
      <c r="B30" s="177" t="s">
        <v>84</v>
      </c>
      <c r="C30" s="149" t="s">
        <v>85</v>
      </c>
      <c r="D30" s="150">
        <v>42035</v>
      </c>
      <c r="E30" s="151">
        <v>25600</v>
      </c>
      <c r="F30" s="119">
        <f t="shared" si="0"/>
        <v>2560</v>
      </c>
      <c r="G30" s="119">
        <f t="shared" si="10"/>
        <v>23040</v>
      </c>
      <c r="H30" s="120">
        <v>10</v>
      </c>
      <c r="I30" s="145">
        <v>0.1</v>
      </c>
      <c r="J30" s="120">
        <v>36</v>
      </c>
      <c r="K30" s="131">
        <v>12</v>
      </c>
      <c r="L30" s="131">
        <f t="shared" si="11"/>
        <v>48</v>
      </c>
      <c r="M30" s="132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0</v>
      </c>
      <c r="T30" s="151" t="s">
        <v>134</v>
      </c>
      <c r="U30" s="151"/>
      <c r="V30" s="119"/>
      <c r="W30" s="119"/>
      <c r="X30" s="35"/>
      <c r="Y30" s="248">
        <f t="shared" si="7"/>
        <v>0</v>
      </c>
      <c r="Z30" s="35">
        <f t="shared" si="6"/>
        <v>25600</v>
      </c>
      <c r="AA30" s="5"/>
      <c r="AB30" s="40"/>
    </row>
    <row r="31" spans="2:28" ht="20.100000000000001" customHeight="1" x14ac:dyDescent="0.25">
      <c r="B31" s="177" t="s">
        <v>86</v>
      </c>
      <c r="C31" s="128" t="s">
        <v>87</v>
      </c>
      <c r="D31" s="129">
        <v>42370</v>
      </c>
      <c r="E31" s="119">
        <v>22999.5</v>
      </c>
      <c r="F31" s="119">
        <f t="shared" si="0"/>
        <v>2299.9500000000003</v>
      </c>
      <c r="G31" s="119">
        <f t="shared" si="10"/>
        <v>20699.55</v>
      </c>
      <c r="H31" s="120">
        <v>10</v>
      </c>
      <c r="I31" s="145">
        <v>0.1</v>
      </c>
      <c r="J31" s="120">
        <v>24</v>
      </c>
      <c r="K31" s="131">
        <v>12</v>
      </c>
      <c r="L31" s="131">
        <f t="shared" si="11"/>
        <v>36</v>
      </c>
      <c r="M31" s="132">
        <v>0</v>
      </c>
      <c r="N31" s="119">
        <v>0</v>
      </c>
      <c r="O31" s="119">
        <v>0</v>
      </c>
      <c r="P31" s="119">
        <v>0</v>
      </c>
      <c r="Q31" s="119">
        <v>0</v>
      </c>
      <c r="R31" s="119">
        <v>0</v>
      </c>
      <c r="S31" s="119">
        <v>0</v>
      </c>
      <c r="T31" s="119">
        <v>0</v>
      </c>
      <c r="U31" s="151"/>
      <c r="V31" s="119"/>
      <c r="W31" s="119"/>
      <c r="X31" s="35"/>
      <c r="Y31" s="248">
        <f t="shared" si="7"/>
        <v>0</v>
      </c>
      <c r="Z31" s="35">
        <f t="shared" si="6"/>
        <v>22999.5</v>
      </c>
      <c r="AA31" s="5"/>
      <c r="AB31" s="40"/>
    </row>
    <row r="32" spans="2:28" ht="20.100000000000001" customHeight="1" x14ac:dyDescent="0.25">
      <c r="B32" s="177" t="s">
        <v>88</v>
      </c>
      <c r="C32" s="128" t="s">
        <v>87</v>
      </c>
      <c r="D32" s="129">
        <v>42370</v>
      </c>
      <c r="E32" s="119">
        <v>22999.5</v>
      </c>
      <c r="F32" s="119">
        <f t="shared" si="0"/>
        <v>2299.9500000000003</v>
      </c>
      <c r="G32" s="119">
        <f t="shared" si="10"/>
        <v>20699.55</v>
      </c>
      <c r="H32" s="120">
        <v>10</v>
      </c>
      <c r="I32" s="145">
        <v>0.1</v>
      </c>
      <c r="J32" s="120">
        <v>30</v>
      </c>
      <c r="K32" s="131">
        <v>12</v>
      </c>
      <c r="L32" s="131">
        <f t="shared" si="11"/>
        <v>42</v>
      </c>
      <c r="M32" s="132">
        <v>0</v>
      </c>
      <c r="N32" s="119">
        <v>0</v>
      </c>
      <c r="O32" s="119">
        <v>0</v>
      </c>
      <c r="P32" s="119">
        <v>0</v>
      </c>
      <c r="Q32" s="119">
        <v>0</v>
      </c>
      <c r="R32" s="119">
        <v>0</v>
      </c>
      <c r="S32" s="119">
        <v>0</v>
      </c>
      <c r="T32" s="119">
        <v>0</v>
      </c>
      <c r="U32" s="151"/>
      <c r="V32" s="119"/>
      <c r="W32" s="119"/>
      <c r="X32" s="35"/>
      <c r="Y32" s="248">
        <f t="shared" si="7"/>
        <v>0</v>
      </c>
      <c r="Z32" s="35">
        <f t="shared" si="6"/>
        <v>22999.5</v>
      </c>
      <c r="AA32" s="5"/>
      <c r="AB32" s="40"/>
    </row>
    <row r="33" spans="2:58" ht="20.100000000000001" customHeight="1" x14ac:dyDescent="0.25">
      <c r="B33" s="177" t="s">
        <v>89</v>
      </c>
      <c r="C33" s="128" t="s">
        <v>90</v>
      </c>
      <c r="D33" s="129">
        <v>42552</v>
      </c>
      <c r="E33" s="119">
        <v>1644.76</v>
      </c>
      <c r="F33" s="119">
        <f t="shared" si="0"/>
        <v>164.476</v>
      </c>
      <c r="G33" s="119">
        <f t="shared" si="10"/>
        <v>1480.2840000000001</v>
      </c>
      <c r="H33" s="120">
        <v>10</v>
      </c>
      <c r="I33" s="145">
        <v>0.1</v>
      </c>
      <c r="J33" s="120">
        <v>30</v>
      </c>
      <c r="K33" s="131">
        <v>12</v>
      </c>
      <c r="L33" s="131">
        <f t="shared" si="11"/>
        <v>42</v>
      </c>
      <c r="M33" s="132">
        <v>0</v>
      </c>
      <c r="N33" s="119">
        <v>0</v>
      </c>
      <c r="O33" s="119">
        <v>0</v>
      </c>
      <c r="P33" s="119">
        <v>0</v>
      </c>
      <c r="Q33" s="119">
        <v>0</v>
      </c>
      <c r="R33" s="119">
        <v>0</v>
      </c>
      <c r="S33" s="119">
        <v>0</v>
      </c>
      <c r="T33" s="119">
        <v>0</v>
      </c>
      <c r="U33" s="151"/>
      <c r="V33" s="119"/>
      <c r="W33" s="119"/>
      <c r="X33" s="35"/>
      <c r="Y33" s="248">
        <f t="shared" si="7"/>
        <v>0</v>
      </c>
      <c r="Z33" s="35">
        <f t="shared" si="6"/>
        <v>1644.76</v>
      </c>
      <c r="AA33" s="5"/>
      <c r="AB33" s="40"/>
    </row>
    <row r="34" spans="2:58" ht="33.75" customHeight="1" x14ac:dyDescent="0.25">
      <c r="B34" s="177" t="s">
        <v>91</v>
      </c>
      <c r="C34" s="128" t="s">
        <v>92</v>
      </c>
      <c r="D34" s="129">
        <v>43080</v>
      </c>
      <c r="E34" s="119">
        <v>41810</v>
      </c>
      <c r="F34" s="119">
        <f t="shared" si="0"/>
        <v>4181</v>
      </c>
      <c r="G34" s="119">
        <f t="shared" si="10"/>
        <v>37629</v>
      </c>
      <c r="H34" s="120">
        <v>10</v>
      </c>
      <c r="I34" s="145">
        <v>0.1</v>
      </c>
      <c r="J34" s="120">
        <v>13</v>
      </c>
      <c r="K34" s="131">
        <v>12</v>
      </c>
      <c r="L34" s="131">
        <f>SUM(J34:K34)</f>
        <v>25</v>
      </c>
      <c r="M34" s="132">
        <v>0</v>
      </c>
      <c r="N34" s="119">
        <v>0</v>
      </c>
      <c r="O34" s="119">
        <v>0</v>
      </c>
      <c r="P34" s="119">
        <v>0</v>
      </c>
      <c r="Q34" s="119">
        <v>0</v>
      </c>
      <c r="R34" s="119">
        <v>0</v>
      </c>
      <c r="S34" s="119">
        <v>0</v>
      </c>
      <c r="T34" s="119">
        <v>0</v>
      </c>
      <c r="U34" s="119"/>
      <c r="V34" s="119"/>
      <c r="W34" s="119"/>
      <c r="X34" s="35"/>
      <c r="Y34" s="248">
        <f t="shared" si="7"/>
        <v>0</v>
      </c>
      <c r="Z34" s="35">
        <f t="shared" si="6"/>
        <v>41810</v>
      </c>
      <c r="AA34" s="5"/>
      <c r="AB34" s="40"/>
    </row>
    <row r="35" spans="2:58" ht="20.100000000000001" customHeight="1" x14ac:dyDescent="0.25">
      <c r="B35" s="177" t="s">
        <v>135</v>
      </c>
      <c r="C35" s="128" t="s">
        <v>137</v>
      </c>
      <c r="D35" s="129">
        <v>43311</v>
      </c>
      <c r="E35" s="119">
        <v>21635.01</v>
      </c>
      <c r="F35" s="119">
        <f t="shared" si="0"/>
        <v>2163.5009999999997</v>
      </c>
      <c r="G35" s="119">
        <f t="shared" si="10"/>
        <v>19471.508999999998</v>
      </c>
      <c r="H35" s="120">
        <v>10</v>
      </c>
      <c r="I35" s="145">
        <v>0.1</v>
      </c>
      <c r="J35" s="120">
        <v>5</v>
      </c>
      <c r="K35" s="131">
        <v>12</v>
      </c>
      <c r="L35" s="131">
        <f>SUM(J35:K35)</f>
        <v>17</v>
      </c>
      <c r="M35" s="132">
        <v>0</v>
      </c>
      <c r="N35" s="119">
        <v>0</v>
      </c>
      <c r="O35" s="119">
        <v>0</v>
      </c>
      <c r="P35" s="119">
        <v>0</v>
      </c>
      <c r="Q35" s="119">
        <v>0</v>
      </c>
      <c r="R35" s="119">
        <v>0</v>
      </c>
      <c r="S35" s="119">
        <v>0</v>
      </c>
      <c r="T35" s="119">
        <v>0</v>
      </c>
      <c r="U35" s="119">
        <v>0</v>
      </c>
      <c r="V35" s="119"/>
      <c r="W35" s="119"/>
      <c r="X35" s="35"/>
      <c r="Y35" s="248">
        <f t="shared" si="7"/>
        <v>0</v>
      </c>
      <c r="Z35" s="35">
        <f t="shared" si="6"/>
        <v>21635.01</v>
      </c>
      <c r="AA35" s="5"/>
      <c r="AB35" s="40"/>
    </row>
    <row r="36" spans="2:58" ht="20.100000000000001" customHeight="1" x14ac:dyDescent="0.25">
      <c r="B36" s="177" t="s">
        <v>136</v>
      </c>
      <c r="C36" s="128" t="s">
        <v>138</v>
      </c>
      <c r="D36" s="129">
        <v>43311</v>
      </c>
      <c r="E36" s="79">
        <v>12810.01</v>
      </c>
      <c r="F36" s="79">
        <f t="shared" si="0"/>
        <v>1281.0010000000002</v>
      </c>
      <c r="G36" s="79">
        <f t="shared" si="10"/>
        <v>11529.009</v>
      </c>
      <c r="H36" s="142">
        <v>10</v>
      </c>
      <c r="I36" s="154">
        <v>0.1</v>
      </c>
      <c r="J36" s="142">
        <v>0</v>
      </c>
      <c r="K36" s="144">
        <v>5</v>
      </c>
      <c r="L36" s="144">
        <f>SUM(J36:K36)</f>
        <v>5</v>
      </c>
      <c r="M36" s="135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/>
      <c r="W36" s="79"/>
      <c r="X36" s="35"/>
      <c r="Y36" s="248"/>
      <c r="Z36" s="35"/>
      <c r="AA36" s="5"/>
      <c r="AB36" s="40"/>
    </row>
    <row r="37" spans="2:58" ht="20.100000000000001" customHeight="1" x14ac:dyDescent="0.25">
      <c r="B37" s="102"/>
      <c r="C37" s="92"/>
      <c r="D37" s="37"/>
      <c r="E37" s="28"/>
      <c r="F37" s="35"/>
      <c r="G37" s="28"/>
      <c r="H37" s="30"/>
      <c r="I37" s="45"/>
      <c r="J37" s="30"/>
      <c r="K37" s="38"/>
      <c r="L37" s="38"/>
      <c r="M37" s="38"/>
      <c r="N37" s="39"/>
      <c r="O37" s="28"/>
      <c r="P37" s="28"/>
      <c r="Q37" s="28"/>
      <c r="R37" s="35"/>
      <c r="S37" s="35"/>
      <c r="T37" s="35"/>
      <c r="U37" s="35"/>
      <c r="V37" s="35"/>
      <c r="W37" s="35"/>
      <c r="X37" s="35"/>
      <c r="Y37" s="248"/>
      <c r="Z37" s="35"/>
      <c r="AA37" s="5"/>
      <c r="AB37" s="40"/>
    </row>
    <row r="38" spans="2:58" ht="20.100000000000001" customHeight="1" x14ac:dyDescent="0.25">
      <c r="B38" s="102"/>
      <c r="C38" s="92"/>
      <c r="D38" s="37"/>
      <c r="E38" s="28"/>
      <c r="F38" s="35"/>
      <c r="G38" s="28"/>
      <c r="H38" s="30"/>
      <c r="I38" s="45"/>
      <c r="J38" s="30"/>
      <c r="K38" s="38"/>
      <c r="L38" s="38"/>
      <c r="M38" s="38"/>
      <c r="N38" s="39"/>
      <c r="O38" s="28"/>
      <c r="P38" s="28"/>
      <c r="Q38" s="28"/>
      <c r="R38" s="35"/>
      <c r="S38" s="35"/>
      <c r="T38" s="35"/>
      <c r="U38" s="35"/>
      <c r="V38" s="35"/>
      <c r="W38" s="35"/>
      <c r="X38" s="35"/>
      <c r="Y38" s="248"/>
      <c r="Z38" s="35"/>
      <c r="AA38" s="5"/>
      <c r="AB38" s="40"/>
    </row>
    <row r="39" spans="2:58" ht="20.100000000000001" customHeight="1" x14ac:dyDescent="0.25">
      <c r="B39" s="102"/>
      <c r="C39" s="92"/>
      <c r="D39" s="37"/>
      <c r="E39" s="28"/>
      <c r="F39" s="35"/>
      <c r="G39" s="28"/>
      <c r="H39" s="30"/>
      <c r="I39" s="45"/>
      <c r="J39" s="30"/>
      <c r="K39" s="38"/>
      <c r="L39" s="38"/>
      <c r="M39" s="38"/>
      <c r="N39" s="39"/>
      <c r="O39" s="28"/>
      <c r="P39" s="28"/>
      <c r="Q39" s="28"/>
      <c r="R39" s="35"/>
      <c r="S39" s="35"/>
      <c r="T39" s="35"/>
      <c r="U39" s="35"/>
      <c r="V39" s="35"/>
      <c r="W39" s="35"/>
      <c r="X39" s="35"/>
      <c r="Y39" s="248"/>
      <c r="Z39" s="35"/>
      <c r="AA39" s="5"/>
      <c r="AB39" s="40"/>
    </row>
    <row r="40" spans="2:58" ht="20.100000000000001" customHeight="1" x14ac:dyDescent="0.25">
      <c r="B40" s="102"/>
      <c r="C40" s="92"/>
      <c r="D40" s="37"/>
      <c r="E40" s="41">
        <f>SUM(E14:E24)</f>
        <v>372440.45</v>
      </c>
      <c r="F40" s="35"/>
      <c r="G40" s="28"/>
      <c r="H40" s="30"/>
      <c r="I40" s="45"/>
      <c r="J40" s="38" t="s">
        <v>41</v>
      </c>
      <c r="K40" s="38"/>
      <c r="L40" s="38"/>
      <c r="M40" s="38"/>
      <c r="N40" s="46">
        <f>SUM(N14:N39)</f>
        <v>40101.717000000004</v>
      </c>
      <c r="O40" s="47">
        <f>SUM(O14:O39)</f>
        <v>8056.1100000000006</v>
      </c>
      <c r="P40" s="47">
        <f>SUM(P14:P39)</f>
        <v>24220.738100000002</v>
      </c>
      <c r="Q40" s="47">
        <f>SUM(Q14:Q39)</f>
        <v>28086.1711</v>
      </c>
      <c r="R40" s="42">
        <f>SUM(R14:R39)</f>
        <v>38575.5311</v>
      </c>
      <c r="S40" s="42">
        <f>SUM(S14:S38)</f>
        <v>42368.391100000001</v>
      </c>
      <c r="T40" s="42">
        <f>SUM(T14:T39)</f>
        <v>44741.391100000001</v>
      </c>
      <c r="U40" s="42">
        <f>SUM(U14:U39)</f>
        <v>0</v>
      </c>
      <c r="V40" s="42"/>
      <c r="W40" s="42"/>
      <c r="X40" s="42"/>
      <c r="Y40" s="232">
        <f>SUM(Y14:Y24)</f>
        <v>161945.6195</v>
      </c>
      <c r="Z40" s="42">
        <f>SUM(Z14:Z24)</f>
        <v>210494.83050000001</v>
      </c>
      <c r="AA40" s="5"/>
      <c r="AB40" s="40"/>
    </row>
    <row r="41" spans="2:58" ht="20.100000000000001" customHeight="1" x14ac:dyDescent="0.25">
      <c r="B41" s="102"/>
      <c r="C41" s="92"/>
      <c r="D41" s="37"/>
      <c r="E41" s="28"/>
      <c r="F41" s="35"/>
      <c r="G41" s="48"/>
      <c r="H41" s="30"/>
      <c r="I41" s="45"/>
      <c r="J41" s="30"/>
      <c r="K41" s="38"/>
      <c r="L41" s="38"/>
      <c r="M41" s="38"/>
      <c r="N41" s="39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248"/>
      <c r="Z41" s="35"/>
      <c r="AA41" s="5"/>
      <c r="AB41" s="40"/>
    </row>
    <row r="42" spans="2:58" ht="20.100000000000001" customHeight="1" x14ac:dyDescent="0.25">
      <c r="B42" s="102">
        <v>312401</v>
      </c>
      <c r="C42" s="92" t="s">
        <v>42</v>
      </c>
      <c r="D42" s="37">
        <v>36239</v>
      </c>
      <c r="E42" s="49">
        <v>675</v>
      </c>
      <c r="F42" s="35">
        <f t="shared" ref="F42:F75" si="12">E42*0.1</f>
        <v>67.5</v>
      </c>
      <c r="G42" s="28">
        <f t="shared" ref="G42:G75" si="13">E42-F42</f>
        <v>607.5</v>
      </c>
      <c r="H42" s="30">
        <v>5</v>
      </c>
      <c r="I42" s="45">
        <v>0.2</v>
      </c>
      <c r="J42" s="30">
        <v>60</v>
      </c>
      <c r="K42" s="30">
        <v>0</v>
      </c>
      <c r="L42" s="38">
        <f t="shared" ref="L42:L63" si="14">SUM(J42:K42)</f>
        <v>60</v>
      </c>
      <c r="M42" s="38"/>
      <c r="N42" s="39">
        <f>'[1]DEPRECIACION 2002'!L17</f>
        <v>455.625</v>
      </c>
      <c r="O42" s="35">
        <f>'[1]DEPRECIACION 2003'!M18</f>
        <v>121.5</v>
      </c>
      <c r="P42" s="35">
        <v>30.38</v>
      </c>
      <c r="Q42" s="35">
        <f t="shared" ref="Q42:Q60" si="15">G42/12*I42*K42</f>
        <v>0</v>
      </c>
      <c r="R42" s="35">
        <f t="shared" ref="R42:R62" si="16">G42/12*I42*K42</f>
        <v>0</v>
      </c>
      <c r="S42" s="35">
        <f t="shared" ref="S42:S64" si="17">G42/12*I42*K42</f>
        <v>0</v>
      </c>
      <c r="T42" s="35"/>
      <c r="U42" s="35"/>
      <c r="V42" s="35"/>
      <c r="W42" s="35"/>
      <c r="X42" s="35"/>
      <c r="Y42" s="248">
        <f>SUM(N42:T42)</f>
        <v>607.505</v>
      </c>
      <c r="Z42" s="35"/>
      <c r="AA42" s="30"/>
      <c r="AB42" s="50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2:58" ht="20.100000000000001" customHeight="1" x14ac:dyDescent="0.25">
      <c r="B43" s="102">
        <v>314501</v>
      </c>
      <c r="C43" s="92" t="s">
        <v>43</v>
      </c>
      <c r="D43" s="37">
        <v>36245</v>
      </c>
      <c r="E43" s="49">
        <v>1134.8599999999999</v>
      </c>
      <c r="F43" s="35">
        <f t="shared" si="12"/>
        <v>113.48599999999999</v>
      </c>
      <c r="G43" s="28">
        <f t="shared" si="13"/>
        <v>1021.3739999999999</v>
      </c>
      <c r="H43" s="30">
        <v>5</v>
      </c>
      <c r="I43" s="45">
        <v>0.2</v>
      </c>
      <c r="J43" s="30">
        <v>60</v>
      </c>
      <c r="K43" s="30">
        <v>0</v>
      </c>
      <c r="L43" s="38">
        <f t="shared" si="14"/>
        <v>60</v>
      </c>
      <c r="M43" s="38"/>
      <c r="N43" s="39">
        <f>'[1]DEPRECIACION 2002'!L18</f>
        <v>766.03049999999996</v>
      </c>
      <c r="O43" s="35">
        <f>'[1]DEPRECIACION 2003'!M19</f>
        <v>204.2748</v>
      </c>
      <c r="P43" s="35">
        <v>51.07</v>
      </c>
      <c r="Q43" s="35">
        <f t="shared" si="15"/>
        <v>0</v>
      </c>
      <c r="R43" s="35">
        <f t="shared" si="16"/>
        <v>0</v>
      </c>
      <c r="S43" s="35">
        <f t="shared" si="17"/>
        <v>0</v>
      </c>
      <c r="T43" s="35"/>
      <c r="U43" s="35"/>
      <c r="V43" s="35"/>
      <c r="W43" s="35"/>
      <c r="X43" s="35"/>
      <c r="Y43" s="248">
        <f t="shared" ref="Y43:Y75" si="18">SUM(N43:T43)</f>
        <v>1021.3753</v>
      </c>
      <c r="Z43" s="35"/>
      <c r="AA43" s="30"/>
      <c r="AB43" s="50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2:58" ht="20.100000000000001" customHeight="1" x14ac:dyDescent="0.25">
      <c r="B44" s="102">
        <v>1112301</v>
      </c>
      <c r="C44" s="92" t="s">
        <v>44</v>
      </c>
      <c r="D44" s="37">
        <v>36300</v>
      </c>
      <c r="E44" s="49">
        <v>3986.64</v>
      </c>
      <c r="F44" s="35">
        <f t="shared" si="12"/>
        <v>398.66399999999999</v>
      </c>
      <c r="G44" s="28">
        <f t="shared" si="13"/>
        <v>3587.9759999999997</v>
      </c>
      <c r="H44" s="30">
        <v>5</v>
      </c>
      <c r="I44" s="45">
        <v>0.2</v>
      </c>
      <c r="J44" s="30">
        <v>60</v>
      </c>
      <c r="K44" s="30">
        <v>0</v>
      </c>
      <c r="L44" s="38">
        <f t="shared" si="14"/>
        <v>60</v>
      </c>
      <c r="M44" s="38"/>
      <c r="N44" s="39">
        <f>'[1]DEPRECIACION 2002'!L19</f>
        <v>2571.3827999999999</v>
      </c>
      <c r="O44" s="35">
        <f>'[1]DEPRECIACION 2003'!M20</f>
        <v>717.59519999999998</v>
      </c>
      <c r="P44" s="35">
        <v>299</v>
      </c>
      <c r="Q44" s="35">
        <f t="shared" si="15"/>
        <v>0</v>
      </c>
      <c r="R44" s="35">
        <f t="shared" si="16"/>
        <v>0</v>
      </c>
      <c r="S44" s="35">
        <f t="shared" si="17"/>
        <v>0</v>
      </c>
      <c r="T44" s="35"/>
      <c r="U44" s="35"/>
      <c r="V44" s="35"/>
      <c r="W44" s="35"/>
      <c r="X44" s="35"/>
      <c r="Y44" s="248">
        <f t="shared" si="18"/>
        <v>3587.9780000000001</v>
      </c>
      <c r="Z44" s="35"/>
      <c r="AA44" s="30"/>
      <c r="AB44" s="50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2:58" ht="20.100000000000001" customHeight="1" x14ac:dyDescent="0.25">
      <c r="B45" s="102">
        <v>1114501</v>
      </c>
      <c r="C45" s="92" t="s">
        <v>43</v>
      </c>
      <c r="D45" s="37">
        <v>36245</v>
      </c>
      <c r="E45" s="49">
        <v>1134.8599999999999</v>
      </c>
      <c r="F45" s="35">
        <f t="shared" si="12"/>
        <v>113.48599999999999</v>
      </c>
      <c r="G45" s="28">
        <f t="shared" si="13"/>
        <v>1021.3739999999999</v>
      </c>
      <c r="H45" s="30">
        <v>5</v>
      </c>
      <c r="I45" s="45">
        <v>0.2</v>
      </c>
      <c r="J45" s="30">
        <v>60</v>
      </c>
      <c r="K45" s="30">
        <v>0</v>
      </c>
      <c r="L45" s="38">
        <f t="shared" si="14"/>
        <v>60</v>
      </c>
      <c r="M45" s="38"/>
      <c r="N45" s="39">
        <f>'[1]DEPRECIACION 2002'!L20</f>
        <v>766.03049999999996</v>
      </c>
      <c r="O45" s="35">
        <f>'[1]DEPRECIACION 2003'!M21</f>
        <v>204.2748</v>
      </c>
      <c r="P45" s="35">
        <v>51.07</v>
      </c>
      <c r="Q45" s="35">
        <f t="shared" si="15"/>
        <v>0</v>
      </c>
      <c r="R45" s="35">
        <f t="shared" si="16"/>
        <v>0</v>
      </c>
      <c r="S45" s="35">
        <f t="shared" si="17"/>
        <v>0</v>
      </c>
      <c r="T45" s="35"/>
      <c r="U45" s="35"/>
      <c r="V45" s="35"/>
      <c r="W45" s="35"/>
      <c r="X45" s="35"/>
      <c r="Y45" s="248">
        <f t="shared" si="18"/>
        <v>1021.3753</v>
      </c>
      <c r="Z45" s="35"/>
      <c r="AA45" s="30"/>
      <c r="AB45" s="50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2:58" ht="20.100000000000001" customHeight="1" x14ac:dyDescent="0.25">
      <c r="B46" s="102">
        <v>1014501</v>
      </c>
      <c r="C46" s="92" t="s">
        <v>43</v>
      </c>
      <c r="D46" s="37">
        <v>35064</v>
      </c>
      <c r="E46" s="49">
        <v>2284.0500000000002</v>
      </c>
      <c r="F46" s="35">
        <f t="shared" si="12"/>
        <v>228.40500000000003</v>
      </c>
      <c r="G46" s="28">
        <f t="shared" si="13"/>
        <v>2055.645</v>
      </c>
      <c r="H46" s="30">
        <v>5</v>
      </c>
      <c r="I46" s="45">
        <v>0.2</v>
      </c>
      <c r="J46" s="30">
        <v>60</v>
      </c>
      <c r="K46" s="30">
        <v>0</v>
      </c>
      <c r="L46" s="38">
        <f t="shared" si="14"/>
        <v>60</v>
      </c>
      <c r="M46" s="38"/>
      <c r="N46" s="39">
        <f>'[1]DEPRECIACION 2002'!L21</f>
        <v>2055.645</v>
      </c>
      <c r="O46" s="35"/>
      <c r="P46" s="35">
        <f>G46/12*I46*K46</f>
        <v>0</v>
      </c>
      <c r="Q46" s="35">
        <f t="shared" si="15"/>
        <v>0</v>
      </c>
      <c r="R46" s="35">
        <f t="shared" si="16"/>
        <v>0</v>
      </c>
      <c r="S46" s="35">
        <f t="shared" si="17"/>
        <v>0</v>
      </c>
      <c r="T46" s="35"/>
      <c r="U46" s="35"/>
      <c r="V46" s="35"/>
      <c r="W46" s="35"/>
      <c r="X46" s="35"/>
      <c r="Y46" s="248">
        <f t="shared" si="18"/>
        <v>2055.645</v>
      </c>
      <c r="Z46" s="35"/>
      <c r="AA46" s="30"/>
      <c r="AB46" s="50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2:58" ht="20.100000000000001" customHeight="1" x14ac:dyDescent="0.25">
      <c r="B47" s="102">
        <v>101503</v>
      </c>
      <c r="C47" s="92" t="s">
        <v>45</v>
      </c>
      <c r="D47" s="37">
        <v>35064</v>
      </c>
      <c r="E47" s="49">
        <v>642.9</v>
      </c>
      <c r="F47" s="35">
        <f t="shared" si="12"/>
        <v>64.290000000000006</v>
      </c>
      <c r="G47" s="28">
        <f t="shared" si="13"/>
        <v>578.61</v>
      </c>
      <c r="H47" s="30">
        <v>5</v>
      </c>
      <c r="I47" s="45">
        <v>0.2</v>
      </c>
      <c r="J47" s="30">
        <v>60</v>
      </c>
      <c r="K47" s="30">
        <v>0</v>
      </c>
      <c r="L47" s="38">
        <f t="shared" si="14"/>
        <v>60</v>
      </c>
      <c r="M47" s="38"/>
      <c r="N47" s="39">
        <f>'[1]DEPRECIACION 2002'!L22</f>
        <v>578.61000000000013</v>
      </c>
      <c r="O47" s="35"/>
      <c r="P47" s="35">
        <f>G47/12*I47*K47</f>
        <v>0</v>
      </c>
      <c r="Q47" s="35">
        <f t="shared" si="15"/>
        <v>0</v>
      </c>
      <c r="R47" s="35">
        <f t="shared" si="16"/>
        <v>0</v>
      </c>
      <c r="S47" s="35">
        <f t="shared" si="17"/>
        <v>0</v>
      </c>
      <c r="T47" s="35"/>
      <c r="U47" s="35"/>
      <c r="V47" s="35"/>
      <c r="W47" s="35"/>
      <c r="X47" s="35"/>
      <c r="Y47" s="248">
        <f t="shared" si="18"/>
        <v>578.61000000000013</v>
      </c>
      <c r="Z47" s="35"/>
      <c r="AA47" s="30"/>
      <c r="AB47" s="50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2:58" ht="20.100000000000001" customHeight="1" x14ac:dyDescent="0.25">
      <c r="B48" s="102">
        <v>81502</v>
      </c>
      <c r="C48" s="92" t="s">
        <v>45</v>
      </c>
      <c r="D48" s="37">
        <v>35064</v>
      </c>
      <c r="E48" s="49">
        <v>642.9</v>
      </c>
      <c r="F48" s="35">
        <f t="shared" si="12"/>
        <v>64.290000000000006</v>
      </c>
      <c r="G48" s="28">
        <f t="shared" si="13"/>
        <v>578.61</v>
      </c>
      <c r="H48" s="30">
        <v>5</v>
      </c>
      <c r="I48" s="45">
        <v>0.2</v>
      </c>
      <c r="J48" s="30">
        <v>60</v>
      </c>
      <c r="K48" s="30">
        <v>0</v>
      </c>
      <c r="L48" s="38">
        <f t="shared" si="14"/>
        <v>60</v>
      </c>
      <c r="M48" s="38"/>
      <c r="N48" s="39">
        <f>'[1]DEPRECIACION 2002'!L23</f>
        <v>578.61000000000013</v>
      </c>
      <c r="O48" s="35"/>
      <c r="P48" s="35">
        <f>G48/12*I48*K48</f>
        <v>0</v>
      </c>
      <c r="Q48" s="35">
        <f t="shared" si="15"/>
        <v>0</v>
      </c>
      <c r="R48" s="35">
        <f t="shared" si="16"/>
        <v>0</v>
      </c>
      <c r="S48" s="35">
        <f t="shared" si="17"/>
        <v>0</v>
      </c>
      <c r="T48" s="35"/>
      <c r="U48" s="35"/>
      <c r="V48" s="35"/>
      <c r="W48" s="35"/>
      <c r="X48" s="35"/>
      <c r="Y48" s="248">
        <f t="shared" si="18"/>
        <v>578.61000000000013</v>
      </c>
      <c r="Z48" s="35"/>
      <c r="AA48" s="30"/>
      <c r="AB48" s="50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2:58" ht="20.100000000000001" customHeight="1" x14ac:dyDescent="0.25">
      <c r="B49" s="102">
        <v>714502</v>
      </c>
      <c r="C49" s="92" t="s">
        <v>43</v>
      </c>
      <c r="D49" s="37">
        <v>36245</v>
      </c>
      <c r="E49" s="49">
        <v>1134.8599999999999</v>
      </c>
      <c r="F49" s="35">
        <f t="shared" si="12"/>
        <v>113.48599999999999</v>
      </c>
      <c r="G49" s="28">
        <f t="shared" si="13"/>
        <v>1021.3739999999999</v>
      </c>
      <c r="H49" s="30">
        <v>5</v>
      </c>
      <c r="I49" s="45">
        <v>0.2</v>
      </c>
      <c r="J49" s="30">
        <v>60</v>
      </c>
      <c r="K49" s="30">
        <v>0</v>
      </c>
      <c r="L49" s="38">
        <f t="shared" si="14"/>
        <v>60</v>
      </c>
      <c r="M49" s="38"/>
      <c r="N49" s="39">
        <f>'[1]DEPRECIACION 2002'!L24</f>
        <v>766.03049999999996</v>
      </c>
      <c r="O49" s="35">
        <f>'[1]DEPRECIACION 2003'!M25</f>
        <v>204.2748</v>
      </c>
      <c r="P49" s="35">
        <v>51.07</v>
      </c>
      <c r="Q49" s="35">
        <f t="shared" si="15"/>
        <v>0</v>
      </c>
      <c r="R49" s="35">
        <f t="shared" si="16"/>
        <v>0</v>
      </c>
      <c r="S49" s="35">
        <f t="shared" si="17"/>
        <v>0</v>
      </c>
      <c r="T49" s="35"/>
      <c r="U49" s="35"/>
      <c r="V49" s="35"/>
      <c r="W49" s="35"/>
      <c r="X49" s="35"/>
      <c r="Y49" s="248">
        <f t="shared" si="18"/>
        <v>1021.3753</v>
      </c>
      <c r="Z49" s="35"/>
      <c r="AA49" s="30"/>
      <c r="AB49" s="50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2:58" ht="20.100000000000001" customHeight="1" x14ac:dyDescent="0.25">
      <c r="B50" s="102">
        <v>714502</v>
      </c>
      <c r="C50" s="92" t="s">
        <v>43</v>
      </c>
      <c r="D50" s="37">
        <v>36245</v>
      </c>
      <c r="E50" s="49">
        <v>1134.8599999999999</v>
      </c>
      <c r="F50" s="35">
        <f t="shared" si="12"/>
        <v>113.48599999999999</v>
      </c>
      <c r="G50" s="28">
        <f t="shared" si="13"/>
        <v>1021.3739999999999</v>
      </c>
      <c r="H50" s="30">
        <v>5</v>
      </c>
      <c r="I50" s="45">
        <v>0.2</v>
      </c>
      <c r="J50" s="30">
        <v>60</v>
      </c>
      <c r="K50" s="30">
        <v>0</v>
      </c>
      <c r="L50" s="38">
        <f t="shared" si="14"/>
        <v>60</v>
      </c>
      <c r="M50" s="38"/>
      <c r="N50" s="39">
        <f>'[1]DEPRECIACION 2002'!L25</f>
        <v>766.03049999999996</v>
      </c>
      <c r="O50" s="35">
        <f>'[1]DEPRECIACION 2003'!M26</f>
        <v>204.2748</v>
      </c>
      <c r="P50" s="35">
        <v>51.07</v>
      </c>
      <c r="Q50" s="35">
        <f t="shared" si="15"/>
        <v>0</v>
      </c>
      <c r="R50" s="35">
        <f t="shared" si="16"/>
        <v>0</v>
      </c>
      <c r="S50" s="35">
        <f t="shared" si="17"/>
        <v>0</v>
      </c>
      <c r="T50" s="35"/>
      <c r="U50" s="35"/>
      <c r="V50" s="35"/>
      <c r="W50" s="35"/>
      <c r="X50" s="35"/>
      <c r="Y50" s="248">
        <f t="shared" si="18"/>
        <v>1021.3753</v>
      </c>
      <c r="Z50" s="35"/>
      <c r="AA50" s="30"/>
      <c r="AB50" s="50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2:58" ht="20.100000000000001" customHeight="1" x14ac:dyDescent="0.25">
      <c r="B51" s="102" t="s">
        <v>43</v>
      </c>
      <c r="C51" s="92" t="s">
        <v>46</v>
      </c>
      <c r="D51" s="37">
        <v>38114</v>
      </c>
      <c r="E51" s="49">
        <v>1432.5</v>
      </c>
      <c r="F51" s="35">
        <f t="shared" si="12"/>
        <v>143.25</v>
      </c>
      <c r="G51" s="28">
        <f t="shared" si="13"/>
        <v>1289.25</v>
      </c>
      <c r="H51" s="30">
        <v>5</v>
      </c>
      <c r="I51" s="45">
        <v>0.2</v>
      </c>
      <c r="J51" s="30">
        <v>44</v>
      </c>
      <c r="K51" s="30">
        <v>12</v>
      </c>
      <c r="L51" s="38">
        <v>56</v>
      </c>
      <c r="M51" s="38"/>
      <c r="N51" s="39"/>
      <c r="O51" s="35"/>
      <c r="P51" s="35">
        <v>171.9</v>
      </c>
      <c r="Q51" s="35">
        <f t="shared" si="15"/>
        <v>257.85000000000002</v>
      </c>
      <c r="R51" s="35">
        <f t="shared" si="16"/>
        <v>257.85000000000002</v>
      </c>
      <c r="S51" s="35">
        <f t="shared" si="17"/>
        <v>257.85000000000002</v>
      </c>
      <c r="T51" s="35">
        <f t="shared" ref="T51:T75" si="19">G51/12*I51*K51</f>
        <v>257.85000000000002</v>
      </c>
      <c r="U51" s="35"/>
      <c r="V51" s="35"/>
      <c r="W51" s="35"/>
      <c r="X51" s="35"/>
      <c r="Y51" s="248">
        <f t="shared" si="18"/>
        <v>1203.3000000000002</v>
      </c>
      <c r="Z51" s="35">
        <f t="shared" ref="Z51:Z75" si="20">E51-Y51</f>
        <v>229.19999999999982</v>
      </c>
      <c r="AA51" s="30"/>
      <c r="AB51" s="50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2:58" ht="20.100000000000001" customHeight="1" x14ac:dyDescent="0.25">
      <c r="B52" s="102" t="s">
        <v>43</v>
      </c>
      <c r="C52" s="92" t="s">
        <v>46</v>
      </c>
      <c r="D52" s="37">
        <v>38114</v>
      </c>
      <c r="E52" s="49">
        <v>1432.5</v>
      </c>
      <c r="F52" s="35">
        <f t="shared" si="12"/>
        <v>143.25</v>
      </c>
      <c r="G52" s="28">
        <f t="shared" si="13"/>
        <v>1289.25</v>
      </c>
      <c r="H52" s="30">
        <v>5</v>
      </c>
      <c r="I52" s="45">
        <v>0.2</v>
      </c>
      <c r="J52" s="30">
        <v>44</v>
      </c>
      <c r="K52" s="30">
        <v>12</v>
      </c>
      <c r="L52" s="38">
        <f t="shared" si="14"/>
        <v>56</v>
      </c>
      <c r="M52" s="38"/>
      <c r="N52" s="39"/>
      <c r="O52" s="35"/>
      <c r="P52" s="35">
        <v>171.9</v>
      </c>
      <c r="Q52" s="35">
        <f t="shared" si="15"/>
        <v>257.85000000000002</v>
      </c>
      <c r="R52" s="35">
        <f t="shared" si="16"/>
        <v>257.85000000000002</v>
      </c>
      <c r="S52" s="35">
        <f t="shared" si="17"/>
        <v>257.85000000000002</v>
      </c>
      <c r="T52" s="35">
        <f t="shared" si="19"/>
        <v>257.85000000000002</v>
      </c>
      <c r="U52" s="35"/>
      <c r="V52" s="35"/>
      <c r="W52" s="35"/>
      <c r="X52" s="35"/>
      <c r="Y52" s="248">
        <f t="shared" si="18"/>
        <v>1203.3000000000002</v>
      </c>
      <c r="Z52" s="35">
        <f t="shared" si="20"/>
        <v>229.19999999999982</v>
      </c>
      <c r="AA52" s="30"/>
      <c r="AB52" s="50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2:58" ht="20.100000000000001" customHeight="1" x14ac:dyDescent="0.25">
      <c r="B53" s="102"/>
      <c r="C53" s="92" t="s">
        <v>47</v>
      </c>
      <c r="D53" s="37">
        <v>38046</v>
      </c>
      <c r="E53" s="49">
        <v>959</v>
      </c>
      <c r="F53" s="35">
        <f t="shared" si="12"/>
        <v>95.9</v>
      </c>
      <c r="G53" s="28">
        <f t="shared" si="13"/>
        <v>863.1</v>
      </c>
      <c r="H53" s="30">
        <v>5</v>
      </c>
      <c r="I53" s="45">
        <v>0.2</v>
      </c>
      <c r="J53" s="30">
        <v>47</v>
      </c>
      <c r="K53" s="30">
        <v>12</v>
      </c>
      <c r="L53" s="38">
        <f t="shared" si="14"/>
        <v>59</v>
      </c>
      <c r="M53" s="38"/>
      <c r="N53" s="39"/>
      <c r="O53" s="35"/>
      <c r="P53" s="35">
        <v>158.24</v>
      </c>
      <c r="Q53" s="35">
        <f t="shared" si="15"/>
        <v>172.62</v>
      </c>
      <c r="R53" s="35">
        <f t="shared" si="16"/>
        <v>172.62</v>
      </c>
      <c r="S53" s="35">
        <f t="shared" si="17"/>
        <v>172.62</v>
      </c>
      <c r="T53" s="35">
        <f t="shared" si="19"/>
        <v>172.62</v>
      </c>
      <c r="U53" s="35"/>
      <c r="V53" s="35"/>
      <c r="W53" s="35"/>
      <c r="X53" s="35"/>
      <c r="Y53" s="248">
        <f t="shared" si="18"/>
        <v>848.72</v>
      </c>
      <c r="Z53" s="35">
        <f t="shared" si="20"/>
        <v>110.27999999999997</v>
      </c>
      <c r="AA53" s="30"/>
      <c r="AB53" s="50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2:58" ht="20.100000000000001" customHeight="1" x14ac:dyDescent="0.25">
      <c r="B54" s="102"/>
      <c r="C54" s="92" t="s">
        <v>48</v>
      </c>
      <c r="D54" s="37">
        <v>38051</v>
      </c>
      <c r="E54" s="49">
        <v>1473.68</v>
      </c>
      <c r="F54" s="35">
        <f t="shared" si="12"/>
        <v>147.36800000000002</v>
      </c>
      <c r="G54" s="28">
        <f t="shared" si="13"/>
        <v>1326.3120000000001</v>
      </c>
      <c r="H54" s="30">
        <v>5</v>
      </c>
      <c r="I54" s="45">
        <v>0.2</v>
      </c>
      <c r="J54" s="30">
        <v>46</v>
      </c>
      <c r="K54" s="30">
        <v>12</v>
      </c>
      <c r="L54" s="38">
        <f t="shared" si="14"/>
        <v>58</v>
      </c>
      <c r="M54" s="38"/>
      <c r="N54" s="39"/>
      <c r="O54" s="35"/>
      <c r="P54" s="35">
        <v>221.05</v>
      </c>
      <c r="Q54" s="35">
        <f t="shared" si="15"/>
        <v>265.26240000000007</v>
      </c>
      <c r="R54" s="35">
        <f t="shared" si="16"/>
        <v>265.26240000000007</v>
      </c>
      <c r="S54" s="35">
        <f t="shared" si="17"/>
        <v>265.26240000000007</v>
      </c>
      <c r="T54" s="35">
        <f t="shared" si="19"/>
        <v>265.26240000000007</v>
      </c>
      <c r="U54" s="35"/>
      <c r="V54" s="35"/>
      <c r="W54" s="35"/>
      <c r="X54" s="35"/>
      <c r="Y54" s="248">
        <f t="shared" si="18"/>
        <v>1282.0996000000002</v>
      </c>
      <c r="Z54" s="35">
        <f t="shared" si="20"/>
        <v>191.58039999999983</v>
      </c>
      <c r="AA54" s="30"/>
      <c r="AB54" s="50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2:58" ht="20.100000000000001" customHeight="1" x14ac:dyDescent="0.25">
      <c r="B55" s="102" t="s">
        <v>43</v>
      </c>
      <c r="C55" s="92" t="s">
        <v>49</v>
      </c>
      <c r="D55" s="37">
        <v>38072</v>
      </c>
      <c r="E55" s="49">
        <v>1200</v>
      </c>
      <c r="F55" s="35">
        <f t="shared" si="12"/>
        <v>120</v>
      </c>
      <c r="G55" s="28">
        <f t="shared" si="13"/>
        <v>1080</v>
      </c>
      <c r="H55" s="30">
        <v>5</v>
      </c>
      <c r="I55" s="45">
        <v>0.2</v>
      </c>
      <c r="J55" s="30">
        <v>46</v>
      </c>
      <c r="K55" s="30">
        <v>12</v>
      </c>
      <c r="L55" s="38">
        <f t="shared" si="14"/>
        <v>58</v>
      </c>
      <c r="M55" s="38"/>
      <c r="N55" s="39"/>
      <c r="O55" s="35"/>
      <c r="P55" s="35">
        <v>180</v>
      </c>
      <c r="Q55" s="35">
        <f t="shared" si="15"/>
        <v>216</v>
      </c>
      <c r="R55" s="35">
        <f t="shared" si="16"/>
        <v>216</v>
      </c>
      <c r="S55" s="35">
        <f t="shared" si="17"/>
        <v>216</v>
      </c>
      <c r="T55" s="35">
        <f t="shared" si="19"/>
        <v>216</v>
      </c>
      <c r="U55" s="35"/>
      <c r="V55" s="35"/>
      <c r="W55" s="35"/>
      <c r="X55" s="35"/>
      <c r="Y55" s="248">
        <f t="shared" si="18"/>
        <v>1044</v>
      </c>
      <c r="Z55" s="35">
        <f t="shared" si="20"/>
        <v>156</v>
      </c>
      <c r="AA55" s="30"/>
      <c r="AB55" s="50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2:58" ht="20.100000000000001" customHeight="1" x14ac:dyDescent="0.25">
      <c r="B56" s="102" t="s">
        <v>43</v>
      </c>
      <c r="C56" s="92" t="s">
        <v>49</v>
      </c>
      <c r="D56" s="37">
        <v>38072</v>
      </c>
      <c r="E56" s="49">
        <v>1200</v>
      </c>
      <c r="F56" s="35">
        <f t="shared" si="12"/>
        <v>120</v>
      </c>
      <c r="G56" s="28">
        <f t="shared" si="13"/>
        <v>1080</v>
      </c>
      <c r="H56" s="30">
        <v>5</v>
      </c>
      <c r="I56" s="45">
        <v>0.2</v>
      </c>
      <c r="J56" s="30">
        <v>46</v>
      </c>
      <c r="K56" s="30">
        <v>12</v>
      </c>
      <c r="L56" s="38">
        <f t="shared" si="14"/>
        <v>58</v>
      </c>
      <c r="M56" s="38"/>
      <c r="N56" s="39"/>
      <c r="O56" s="35"/>
      <c r="P56" s="35">
        <v>180</v>
      </c>
      <c r="Q56" s="35">
        <f t="shared" si="15"/>
        <v>216</v>
      </c>
      <c r="R56" s="35">
        <f t="shared" si="16"/>
        <v>216</v>
      </c>
      <c r="S56" s="35">
        <f t="shared" si="17"/>
        <v>216</v>
      </c>
      <c r="T56" s="35">
        <f t="shared" si="19"/>
        <v>216</v>
      </c>
      <c r="U56" s="35"/>
      <c r="V56" s="35"/>
      <c r="W56" s="35"/>
      <c r="X56" s="35"/>
      <c r="Y56" s="248">
        <f t="shared" si="18"/>
        <v>1044</v>
      </c>
      <c r="Z56" s="35">
        <f t="shared" si="20"/>
        <v>156</v>
      </c>
      <c r="AA56" s="30"/>
      <c r="AB56" s="50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2:58" ht="20.100000000000001" customHeight="1" x14ac:dyDescent="0.25">
      <c r="B57" s="102" t="s">
        <v>43</v>
      </c>
      <c r="C57" s="92" t="s">
        <v>49</v>
      </c>
      <c r="D57" s="37">
        <v>38072</v>
      </c>
      <c r="E57" s="49">
        <v>1200</v>
      </c>
      <c r="F57" s="35">
        <f t="shared" si="12"/>
        <v>120</v>
      </c>
      <c r="G57" s="28">
        <f t="shared" si="13"/>
        <v>1080</v>
      </c>
      <c r="H57" s="30">
        <v>5</v>
      </c>
      <c r="I57" s="45">
        <v>0.2</v>
      </c>
      <c r="J57" s="30">
        <v>46</v>
      </c>
      <c r="K57" s="30">
        <v>12</v>
      </c>
      <c r="L57" s="38">
        <f t="shared" si="14"/>
        <v>58</v>
      </c>
      <c r="M57" s="38"/>
      <c r="N57" s="39"/>
      <c r="O57" s="35"/>
      <c r="P57" s="35">
        <v>180</v>
      </c>
      <c r="Q57" s="35">
        <f t="shared" si="15"/>
        <v>216</v>
      </c>
      <c r="R57" s="35">
        <f t="shared" si="16"/>
        <v>216</v>
      </c>
      <c r="S57" s="35">
        <f t="shared" si="17"/>
        <v>216</v>
      </c>
      <c r="T57" s="35">
        <f t="shared" si="19"/>
        <v>216</v>
      </c>
      <c r="U57" s="35"/>
      <c r="V57" s="35"/>
      <c r="W57" s="35"/>
      <c r="X57" s="35"/>
      <c r="Y57" s="248">
        <f t="shared" si="18"/>
        <v>1044</v>
      </c>
      <c r="Z57" s="35">
        <f t="shared" si="20"/>
        <v>156</v>
      </c>
      <c r="AA57" s="30"/>
      <c r="AB57" s="50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2:58" ht="20.100000000000001" customHeight="1" x14ac:dyDescent="0.25">
      <c r="B58" s="102" t="s">
        <v>43</v>
      </c>
      <c r="C58" s="92" t="s">
        <v>49</v>
      </c>
      <c r="D58" s="37">
        <v>38072</v>
      </c>
      <c r="E58" s="49">
        <v>1200</v>
      </c>
      <c r="F58" s="35">
        <f t="shared" si="12"/>
        <v>120</v>
      </c>
      <c r="G58" s="28">
        <f t="shared" si="13"/>
        <v>1080</v>
      </c>
      <c r="H58" s="30">
        <v>5</v>
      </c>
      <c r="I58" s="45">
        <v>0.2</v>
      </c>
      <c r="J58" s="30">
        <v>46</v>
      </c>
      <c r="K58" s="30">
        <v>12</v>
      </c>
      <c r="L58" s="38">
        <f t="shared" si="14"/>
        <v>58</v>
      </c>
      <c r="M58" s="38"/>
      <c r="N58" s="39"/>
      <c r="O58" s="35"/>
      <c r="P58" s="35">
        <v>180</v>
      </c>
      <c r="Q58" s="35">
        <f t="shared" si="15"/>
        <v>216</v>
      </c>
      <c r="R58" s="35">
        <f t="shared" si="16"/>
        <v>216</v>
      </c>
      <c r="S58" s="35">
        <f t="shared" si="17"/>
        <v>216</v>
      </c>
      <c r="T58" s="35">
        <f t="shared" si="19"/>
        <v>216</v>
      </c>
      <c r="U58" s="35"/>
      <c r="V58" s="35"/>
      <c r="W58" s="35"/>
      <c r="X58" s="35"/>
      <c r="Y58" s="248">
        <f t="shared" si="18"/>
        <v>1044</v>
      </c>
      <c r="Z58" s="35">
        <f t="shared" si="20"/>
        <v>156</v>
      </c>
      <c r="AA58" s="30"/>
      <c r="AB58" s="50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2:58" ht="20.100000000000001" customHeight="1" x14ac:dyDescent="0.25">
      <c r="B59" s="102" t="s">
        <v>43</v>
      </c>
      <c r="C59" s="92" t="s">
        <v>49</v>
      </c>
      <c r="D59" s="37">
        <v>38072</v>
      </c>
      <c r="E59" s="49">
        <v>1200</v>
      </c>
      <c r="F59" s="35">
        <f t="shared" si="12"/>
        <v>120</v>
      </c>
      <c r="G59" s="28">
        <f t="shared" si="13"/>
        <v>1080</v>
      </c>
      <c r="H59" s="30">
        <v>5</v>
      </c>
      <c r="I59" s="45">
        <v>0.2</v>
      </c>
      <c r="J59" s="30">
        <v>46</v>
      </c>
      <c r="K59" s="30">
        <v>12</v>
      </c>
      <c r="L59" s="38">
        <f t="shared" si="14"/>
        <v>58</v>
      </c>
      <c r="M59" s="38"/>
      <c r="N59" s="39"/>
      <c r="O59" s="35"/>
      <c r="P59" s="35">
        <v>180</v>
      </c>
      <c r="Q59" s="35">
        <f t="shared" si="15"/>
        <v>216</v>
      </c>
      <c r="R59" s="35">
        <f t="shared" si="16"/>
        <v>216</v>
      </c>
      <c r="S59" s="35">
        <f t="shared" si="17"/>
        <v>216</v>
      </c>
      <c r="T59" s="35">
        <f t="shared" si="19"/>
        <v>216</v>
      </c>
      <c r="U59" s="35"/>
      <c r="V59" s="35"/>
      <c r="W59" s="35"/>
      <c r="X59" s="35"/>
      <c r="Y59" s="248">
        <f t="shared" si="18"/>
        <v>1044</v>
      </c>
      <c r="Z59" s="35">
        <f t="shared" si="20"/>
        <v>156</v>
      </c>
      <c r="AA59" s="30"/>
      <c r="AB59" s="50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2:58" ht="20.100000000000001" customHeight="1" x14ac:dyDescent="0.25">
      <c r="B60" s="102" t="s">
        <v>43</v>
      </c>
      <c r="C60" s="92" t="s">
        <v>49</v>
      </c>
      <c r="D60" s="37">
        <v>38072</v>
      </c>
      <c r="E60" s="49">
        <v>1200</v>
      </c>
      <c r="F60" s="35">
        <f t="shared" si="12"/>
        <v>120</v>
      </c>
      <c r="G60" s="28">
        <f t="shared" si="13"/>
        <v>1080</v>
      </c>
      <c r="H60" s="30">
        <v>5</v>
      </c>
      <c r="I60" s="45">
        <v>0.2</v>
      </c>
      <c r="J60" s="30">
        <v>46</v>
      </c>
      <c r="K60" s="30">
        <v>12</v>
      </c>
      <c r="L60" s="38">
        <f t="shared" si="14"/>
        <v>58</v>
      </c>
      <c r="M60" s="38"/>
      <c r="N60" s="39"/>
      <c r="O60" s="35"/>
      <c r="P60" s="35">
        <v>180</v>
      </c>
      <c r="Q60" s="35">
        <f t="shared" si="15"/>
        <v>216</v>
      </c>
      <c r="R60" s="35">
        <f t="shared" si="16"/>
        <v>216</v>
      </c>
      <c r="S60" s="35">
        <f t="shared" si="17"/>
        <v>216</v>
      </c>
      <c r="T60" s="35">
        <f t="shared" si="19"/>
        <v>216</v>
      </c>
      <c r="U60" s="35"/>
      <c r="V60" s="35"/>
      <c r="W60" s="35"/>
      <c r="X60" s="35"/>
      <c r="Y60" s="248">
        <f t="shared" si="18"/>
        <v>1044</v>
      </c>
      <c r="Z60" s="35">
        <f t="shared" si="20"/>
        <v>156</v>
      </c>
      <c r="AA60" s="30"/>
      <c r="AB60" s="50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2:58" ht="20.100000000000001" customHeight="1" x14ac:dyDescent="0.25">
      <c r="B61" s="102" t="s">
        <v>50</v>
      </c>
      <c r="C61" s="92" t="s">
        <v>51</v>
      </c>
      <c r="D61" s="37">
        <v>38369</v>
      </c>
      <c r="E61" s="49">
        <v>1274.24</v>
      </c>
      <c r="F61" s="35">
        <f t="shared" si="12"/>
        <v>127.42400000000001</v>
      </c>
      <c r="G61" s="28">
        <f t="shared" si="13"/>
        <v>1146.816</v>
      </c>
      <c r="H61" s="30">
        <v>5</v>
      </c>
      <c r="I61" s="45">
        <v>0.2</v>
      </c>
      <c r="J61" s="30">
        <v>35</v>
      </c>
      <c r="K61" s="30">
        <v>12</v>
      </c>
      <c r="L61" s="38">
        <f t="shared" si="14"/>
        <v>47</v>
      </c>
      <c r="M61" s="38"/>
      <c r="N61" s="39"/>
      <c r="O61" s="35"/>
      <c r="P61" s="35"/>
      <c r="Q61" s="35">
        <v>210.25</v>
      </c>
      <c r="R61" s="35">
        <f t="shared" si="16"/>
        <v>229.36320000000001</v>
      </c>
      <c r="S61" s="35">
        <f t="shared" si="17"/>
        <v>229.36320000000001</v>
      </c>
      <c r="T61" s="35">
        <f t="shared" si="19"/>
        <v>229.36320000000001</v>
      </c>
      <c r="U61" s="35"/>
      <c r="V61" s="35"/>
      <c r="W61" s="35"/>
      <c r="X61" s="35"/>
      <c r="Y61" s="248">
        <f t="shared" si="18"/>
        <v>898.33960000000002</v>
      </c>
      <c r="Z61" s="35">
        <f t="shared" si="20"/>
        <v>375.90039999999999</v>
      </c>
      <c r="AA61" s="30"/>
      <c r="AB61" s="50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2:58" ht="20.100000000000001" customHeight="1" x14ac:dyDescent="0.25">
      <c r="B62" s="102" t="s">
        <v>44</v>
      </c>
      <c r="C62" s="92" t="s">
        <v>52</v>
      </c>
      <c r="D62" s="37">
        <v>38549</v>
      </c>
      <c r="E62" s="49">
        <v>1400</v>
      </c>
      <c r="F62" s="35">
        <f t="shared" si="12"/>
        <v>140</v>
      </c>
      <c r="G62" s="28">
        <f t="shared" si="13"/>
        <v>1260</v>
      </c>
      <c r="H62" s="30">
        <v>5</v>
      </c>
      <c r="I62" s="45">
        <v>0.2</v>
      </c>
      <c r="J62" s="30">
        <v>29</v>
      </c>
      <c r="K62" s="30">
        <v>12</v>
      </c>
      <c r="L62" s="38">
        <f t="shared" si="14"/>
        <v>41</v>
      </c>
      <c r="M62" s="38"/>
      <c r="N62" s="39"/>
      <c r="O62" s="35"/>
      <c r="P62" s="35"/>
      <c r="Q62" s="35">
        <v>105</v>
      </c>
      <c r="R62" s="35">
        <f t="shared" si="16"/>
        <v>252</v>
      </c>
      <c r="S62" s="35">
        <f t="shared" si="17"/>
        <v>252</v>
      </c>
      <c r="T62" s="35">
        <f t="shared" si="19"/>
        <v>252</v>
      </c>
      <c r="U62" s="35"/>
      <c r="V62" s="35"/>
      <c r="W62" s="35"/>
      <c r="X62" s="35"/>
      <c r="Y62" s="248">
        <f t="shared" si="18"/>
        <v>861</v>
      </c>
      <c r="Z62" s="35">
        <f t="shared" si="20"/>
        <v>539</v>
      </c>
      <c r="AA62" s="30"/>
      <c r="AB62" s="50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2:58" ht="20.100000000000001" customHeight="1" x14ac:dyDescent="0.25">
      <c r="B63" s="102" t="s">
        <v>53</v>
      </c>
      <c r="C63" s="93" t="s">
        <v>54</v>
      </c>
      <c r="D63" s="37">
        <v>38989</v>
      </c>
      <c r="E63" s="49">
        <v>650</v>
      </c>
      <c r="F63" s="35">
        <f t="shared" si="12"/>
        <v>65</v>
      </c>
      <c r="G63" s="28">
        <f t="shared" si="13"/>
        <v>585</v>
      </c>
      <c r="H63" s="30">
        <v>5</v>
      </c>
      <c r="I63" s="45">
        <v>0.2</v>
      </c>
      <c r="J63" s="30">
        <v>15</v>
      </c>
      <c r="K63" s="30">
        <v>12</v>
      </c>
      <c r="L63" s="38">
        <f t="shared" si="14"/>
        <v>27</v>
      </c>
      <c r="M63" s="38"/>
      <c r="N63" s="39"/>
      <c r="O63" s="35"/>
      <c r="P63" s="35"/>
      <c r="Q63" s="35"/>
      <c r="R63" s="35">
        <v>29.25</v>
      </c>
      <c r="S63" s="35">
        <f t="shared" si="17"/>
        <v>117</v>
      </c>
      <c r="T63" s="35">
        <f t="shared" si="19"/>
        <v>117</v>
      </c>
      <c r="U63" s="35"/>
      <c r="V63" s="35"/>
      <c r="W63" s="35"/>
      <c r="X63" s="35"/>
      <c r="Y63" s="248">
        <f t="shared" si="18"/>
        <v>263.25</v>
      </c>
      <c r="Z63" s="35">
        <f t="shared" si="20"/>
        <v>386.75</v>
      </c>
      <c r="AA63" s="30"/>
      <c r="AB63" s="50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2:58" ht="20.100000000000001" customHeight="1" x14ac:dyDescent="0.25">
      <c r="B64" s="102" t="s">
        <v>53</v>
      </c>
      <c r="C64" s="93" t="s">
        <v>54</v>
      </c>
      <c r="D64" s="37">
        <v>38989</v>
      </c>
      <c r="E64" s="49">
        <v>650</v>
      </c>
      <c r="F64" s="35">
        <f t="shared" si="12"/>
        <v>65</v>
      </c>
      <c r="G64" s="28">
        <f t="shared" si="13"/>
        <v>585</v>
      </c>
      <c r="H64" s="30">
        <v>5</v>
      </c>
      <c r="I64" s="45">
        <v>0.2</v>
      </c>
      <c r="J64" s="30">
        <v>15</v>
      </c>
      <c r="K64" s="30">
        <v>12</v>
      </c>
      <c r="L64" s="38">
        <f>SUM(J64:K64)</f>
        <v>27</v>
      </c>
      <c r="M64" s="38"/>
      <c r="N64" s="39"/>
      <c r="O64" s="35"/>
      <c r="P64" s="35"/>
      <c r="Q64" s="35"/>
      <c r="R64" s="35">
        <v>29.25</v>
      </c>
      <c r="S64" s="35">
        <f t="shared" si="17"/>
        <v>117</v>
      </c>
      <c r="T64" s="35">
        <f t="shared" si="19"/>
        <v>117</v>
      </c>
      <c r="U64" s="35"/>
      <c r="V64" s="35"/>
      <c r="W64" s="35"/>
      <c r="X64" s="35"/>
      <c r="Y64" s="248">
        <f t="shared" si="18"/>
        <v>263.25</v>
      </c>
      <c r="Z64" s="35">
        <f t="shared" si="20"/>
        <v>386.75</v>
      </c>
      <c r="AA64" s="30"/>
      <c r="AB64" s="50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2:58" ht="20.100000000000001" customHeight="1" x14ac:dyDescent="0.25">
      <c r="B65" s="102" t="s">
        <v>55</v>
      </c>
      <c r="C65" s="92" t="s">
        <v>56</v>
      </c>
      <c r="D65" s="37">
        <v>38982</v>
      </c>
      <c r="E65" s="49">
        <v>1634.41</v>
      </c>
      <c r="F65" s="35">
        <f t="shared" si="12"/>
        <v>163.44100000000003</v>
      </c>
      <c r="G65" s="28">
        <f t="shared" si="13"/>
        <v>1470.9690000000001</v>
      </c>
      <c r="H65" s="30">
        <v>5</v>
      </c>
      <c r="I65" s="45">
        <v>0.2</v>
      </c>
      <c r="J65" s="30">
        <v>15</v>
      </c>
      <c r="K65" s="30">
        <v>12</v>
      </c>
      <c r="L65" s="38">
        <f>SUM(J65:K65)</f>
        <v>27</v>
      </c>
      <c r="M65" s="38"/>
      <c r="N65" s="39"/>
      <c r="O65" s="35"/>
      <c r="P65" s="35"/>
      <c r="Q65" s="35"/>
      <c r="R65" s="35"/>
      <c r="S65" s="35">
        <v>367.74</v>
      </c>
      <c r="T65" s="35">
        <f t="shared" si="19"/>
        <v>294.19380000000001</v>
      </c>
      <c r="U65" s="35"/>
      <c r="V65" s="35"/>
      <c r="W65" s="35"/>
      <c r="X65" s="35"/>
      <c r="Y65" s="248">
        <f t="shared" si="18"/>
        <v>661.93380000000002</v>
      </c>
      <c r="Z65" s="35">
        <f t="shared" si="20"/>
        <v>972.47620000000006</v>
      </c>
      <c r="AA65" s="30"/>
      <c r="AB65" s="50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2:58" ht="20.100000000000001" customHeight="1" x14ac:dyDescent="0.25">
      <c r="B66" s="102" t="s">
        <v>55</v>
      </c>
      <c r="C66" s="92" t="s">
        <v>56</v>
      </c>
      <c r="D66" s="37">
        <v>38982</v>
      </c>
      <c r="E66" s="49">
        <v>1634.41</v>
      </c>
      <c r="F66" s="35">
        <f t="shared" si="12"/>
        <v>163.44100000000003</v>
      </c>
      <c r="G66" s="28">
        <f t="shared" si="13"/>
        <v>1470.9690000000001</v>
      </c>
      <c r="H66" s="30">
        <v>5</v>
      </c>
      <c r="I66" s="45">
        <v>0.2</v>
      </c>
      <c r="J66" s="30">
        <v>15</v>
      </c>
      <c r="K66" s="30">
        <v>12</v>
      </c>
      <c r="L66" s="38">
        <f>SUM(J66:K66)</f>
        <v>27</v>
      </c>
      <c r="M66" s="38"/>
      <c r="N66" s="39"/>
      <c r="O66" s="35"/>
      <c r="P66" s="35"/>
      <c r="Q66" s="35"/>
      <c r="R66" s="35"/>
      <c r="S66" s="35">
        <v>367.74</v>
      </c>
      <c r="T66" s="35">
        <f t="shared" si="19"/>
        <v>294.19380000000001</v>
      </c>
      <c r="U66" s="35"/>
      <c r="V66" s="35"/>
      <c r="W66" s="35"/>
      <c r="X66" s="35"/>
      <c r="Y66" s="248">
        <f t="shared" si="18"/>
        <v>661.93380000000002</v>
      </c>
      <c r="Z66" s="35">
        <f t="shared" si="20"/>
        <v>972.47620000000006</v>
      </c>
      <c r="AA66" s="30"/>
      <c r="AB66" s="50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2:58" ht="20.100000000000001" customHeight="1" x14ac:dyDescent="0.25">
      <c r="B67" s="102" t="s">
        <v>57</v>
      </c>
      <c r="C67" s="92" t="s">
        <v>58</v>
      </c>
      <c r="D67" s="37">
        <v>39322</v>
      </c>
      <c r="E67" s="49">
        <v>2745.9</v>
      </c>
      <c r="F67" s="35">
        <f t="shared" si="12"/>
        <v>274.59000000000003</v>
      </c>
      <c r="G67" s="28">
        <f t="shared" si="13"/>
        <v>2471.31</v>
      </c>
      <c r="H67" s="30">
        <v>5</v>
      </c>
      <c r="I67" s="45">
        <v>0.2</v>
      </c>
      <c r="J67" s="30">
        <v>4</v>
      </c>
      <c r="K67" s="30">
        <v>12</v>
      </c>
      <c r="L67" s="38">
        <f t="shared" ref="L67:L72" si="21">SUM(J67:K67)</f>
        <v>16</v>
      </c>
      <c r="M67" s="38"/>
      <c r="N67" s="39"/>
      <c r="O67" s="35"/>
      <c r="P67" s="35"/>
      <c r="Q67" s="35"/>
      <c r="R67" s="35"/>
      <c r="S67" s="35">
        <v>164.75</v>
      </c>
      <c r="T67" s="35">
        <f t="shared" si="19"/>
        <v>494.26200000000006</v>
      </c>
      <c r="U67" s="35"/>
      <c r="V67" s="35"/>
      <c r="W67" s="35"/>
      <c r="X67" s="35"/>
      <c r="Y67" s="248">
        <f t="shared" si="18"/>
        <v>659.01200000000006</v>
      </c>
      <c r="Z67" s="35">
        <f t="shared" si="20"/>
        <v>2086.8879999999999</v>
      </c>
      <c r="AA67" s="30"/>
      <c r="AB67" s="50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2:58" ht="20.100000000000001" customHeight="1" x14ac:dyDescent="0.25">
      <c r="B68" s="102" t="s">
        <v>59</v>
      </c>
      <c r="C68" s="93">
        <v>16</v>
      </c>
      <c r="D68" s="37">
        <v>39322</v>
      </c>
      <c r="E68" s="49">
        <v>1654.11</v>
      </c>
      <c r="F68" s="35">
        <f t="shared" si="12"/>
        <v>165.411</v>
      </c>
      <c r="G68" s="28">
        <f t="shared" si="13"/>
        <v>1488.6989999999998</v>
      </c>
      <c r="H68" s="30">
        <v>5</v>
      </c>
      <c r="I68" s="45">
        <v>0.2</v>
      </c>
      <c r="J68" s="30">
        <v>4</v>
      </c>
      <c r="K68" s="30">
        <v>12</v>
      </c>
      <c r="L68" s="38">
        <f t="shared" si="21"/>
        <v>16</v>
      </c>
      <c r="M68" s="38"/>
      <c r="N68" s="39"/>
      <c r="O68" s="35"/>
      <c r="P68" s="35"/>
      <c r="Q68" s="35"/>
      <c r="R68" s="35"/>
      <c r="S68" s="35">
        <v>99.25</v>
      </c>
      <c r="T68" s="35">
        <f t="shared" si="19"/>
        <v>297.7398</v>
      </c>
      <c r="U68" s="35"/>
      <c r="V68" s="35"/>
      <c r="W68" s="35"/>
      <c r="X68" s="35"/>
      <c r="Y68" s="248">
        <f t="shared" si="18"/>
        <v>396.9898</v>
      </c>
      <c r="Z68" s="35">
        <f t="shared" si="20"/>
        <v>1257.1201999999998</v>
      </c>
      <c r="AA68" s="30"/>
      <c r="AB68" s="50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2:58" ht="20.100000000000001" customHeight="1" x14ac:dyDescent="0.25">
      <c r="B69" s="102" t="s">
        <v>43</v>
      </c>
      <c r="C69" s="92" t="s">
        <v>60</v>
      </c>
      <c r="D69" s="37">
        <v>39258</v>
      </c>
      <c r="E69" s="49">
        <v>1400</v>
      </c>
      <c r="F69" s="35">
        <f t="shared" si="12"/>
        <v>140</v>
      </c>
      <c r="G69" s="28">
        <f t="shared" si="13"/>
        <v>1260</v>
      </c>
      <c r="H69" s="30">
        <v>5</v>
      </c>
      <c r="I69" s="45">
        <v>0.2</v>
      </c>
      <c r="J69" s="30">
        <v>6</v>
      </c>
      <c r="K69" s="30">
        <v>12</v>
      </c>
      <c r="L69" s="38">
        <f t="shared" si="21"/>
        <v>18</v>
      </c>
      <c r="M69" s="38"/>
      <c r="N69" s="39"/>
      <c r="O69" s="35"/>
      <c r="P69" s="35"/>
      <c r="Q69" s="35"/>
      <c r="R69" s="35"/>
      <c r="S69" s="35">
        <v>126</v>
      </c>
      <c r="T69" s="35">
        <f t="shared" si="19"/>
        <v>252</v>
      </c>
      <c r="U69" s="35"/>
      <c r="V69" s="35"/>
      <c r="W69" s="35"/>
      <c r="X69" s="35"/>
      <c r="Y69" s="248">
        <f t="shared" si="18"/>
        <v>378</v>
      </c>
      <c r="Z69" s="35">
        <f t="shared" si="20"/>
        <v>1022</v>
      </c>
      <c r="AA69" s="30"/>
      <c r="AB69" s="50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2:58" ht="20.100000000000001" customHeight="1" x14ac:dyDescent="0.25">
      <c r="B70" s="102" t="s">
        <v>43</v>
      </c>
      <c r="C70" s="92" t="s">
        <v>60</v>
      </c>
      <c r="D70" s="37">
        <v>39258</v>
      </c>
      <c r="E70" s="49">
        <v>1400</v>
      </c>
      <c r="F70" s="35">
        <f t="shared" si="12"/>
        <v>140</v>
      </c>
      <c r="G70" s="28">
        <f t="shared" si="13"/>
        <v>1260</v>
      </c>
      <c r="H70" s="30">
        <v>5</v>
      </c>
      <c r="I70" s="45">
        <v>0.2</v>
      </c>
      <c r="J70" s="30">
        <v>6</v>
      </c>
      <c r="K70" s="30">
        <v>12</v>
      </c>
      <c r="L70" s="38">
        <f t="shared" si="21"/>
        <v>18</v>
      </c>
      <c r="M70" s="38"/>
      <c r="N70" s="39"/>
      <c r="O70" s="35"/>
      <c r="P70" s="35"/>
      <c r="Q70" s="35"/>
      <c r="R70" s="35"/>
      <c r="S70" s="35">
        <v>126</v>
      </c>
      <c r="T70" s="35">
        <f t="shared" si="19"/>
        <v>252</v>
      </c>
      <c r="U70" s="35"/>
      <c r="V70" s="35"/>
      <c r="W70" s="35"/>
      <c r="X70" s="35"/>
      <c r="Y70" s="248">
        <f t="shared" si="18"/>
        <v>378</v>
      </c>
      <c r="Z70" s="35">
        <f t="shared" si="20"/>
        <v>1022</v>
      </c>
      <c r="AA70" s="30"/>
      <c r="AB70" s="50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2:58" ht="20.100000000000001" customHeight="1" x14ac:dyDescent="0.25">
      <c r="B71" s="102" t="s">
        <v>43</v>
      </c>
      <c r="C71" s="92" t="s">
        <v>60</v>
      </c>
      <c r="D71" s="37">
        <v>39258</v>
      </c>
      <c r="E71" s="49">
        <v>1400</v>
      </c>
      <c r="F71" s="35">
        <f t="shared" si="12"/>
        <v>140</v>
      </c>
      <c r="G71" s="28">
        <f t="shared" si="13"/>
        <v>1260</v>
      </c>
      <c r="H71" s="30">
        <v>5</v>
      </c>
      <c r="I71" s="45">
        <v>0.2</v>
      </c>
      <c r="J71" s="30">
        <v>6</v>
      </c>
      <c r="K71" s="30">
        <v>12</v>
      </c>
      <c r="L71" s="38">
        <f t="shared" si="21"/>
        <v>18</v>
      </c>
      <c r="M71" s="38"/>
      <c r="N71" s="39"/>
      <c r="O71" s="35"/>
      <c r="P71" s="35"/>
      <c r="Q71" s="35"/>
      <c r="R71" s="35"/>
      <c r="S71" s="35">
        <v>126</v>
      </c>
      <c r="T71" s="35">
        <f t="shared" si="19"/>
        <v>252</v>
      </c>
      <c r="U71" s="35"/>
      <c r="V71" s="35"/>
      <c r="W71" s="35"/>
      <c r="X71" s="35"/>
      <c r="Y71" s="248">
        <f t="shared" si="18"/>
        <v>378</v>
      </c>
      <c r="Z71" s="35">
        <f t="shared" si="20"/>
        <v>1022</v>
      </c>
      <c r="AA71" s="30"/>
      <c r="AB71" s="50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2:58" ht="20.100000000000001" customHeight="1" x14ac:dyDescent="0.25">
      <c r="B72" s="102" t="s">
        <v>61</v>
      </c>
      <c r="C72" s="92" t="s">
        <v>62</v>
      </c>
      <c r="D72" s="51">
        <v>39436</v>
      </c>
      <c r="E72" s="82">
        <v>687.49</v>
      </c>
      <c r="F72" s="52">
        <f t="shared" si="12"/>
        <v>68.749000000000009</v>
      </c>
      <c r="G72" s="82">
        <f t="shared" si="13"/>
        <v>618.74099999999999</v>
      </c>
      <c r="H72" s="30">
        <v>5</v>
      </c>
      <c r="I72" s="45">
        <v>0.2</v>
      </c>
      <c r="J72" s="30">
        <v>1</v>
      </c>
      <c r="K72" s="30">
        <v>12</v>
      </c>
      <c r="L72" s="38">
        <f t="shared" si="21"/>
        <v>13</v>
      </c>
      <c r="M72" s="38"/>
      <c r="N72" s="39"/>
      <c r="O72" s="35"/>
      <c r="P72" s="35"/>
      <c r="Q72" s="35"/>
      <c r="R72" s="35"/>
      <c r="S72" s="35">
        <v>10.31</v>
      </c>
      <c r="T72" s="35">
        <f t="shared" si="19"/>
        <v>123.7482</v>
      </c>
      <c r="U72" s="35"/>
      <c r="V72" s="35"/>
      <c r="W72" s="35"/>
      <c r="X72" s="35"/>
      <c r="Y72" s="248">
        <f t="shared" si="18"/>
        <v>134.0582</v>
      </c>
      <c r="Z72" s="82">
        <f t="shared" si="20"/>
        <v>553.43180000000007</v>
      </c>
      <c r="AA72" s="30"/>
      <c r="AB72" s="50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2:58" ht="20.100000000000001" customHeight="1" x14ac:dyDescent="0.25">
      <c r="B73" s="102" t="s">
        <v>63</v>
      </c>
      <c r="C73" s="92" t="s">
        <v>64</v>
      </c>
      <c r="D73" s="51">
        <v>39645</v>
      </c>
      <c r="E73" s="82">
        <v>1137.53</v>
      </c>
      <c r="F73" s="52">
        <f t="shared" si="12"/>
        <v>113.753</v>
      </c>
      <c r="G73" s="82">
        <f t="shared" si="13"/>
        <v>1023.7769999999999</v>
      </c>
      <c r="H73" s="30">
        <v>5</v>
      </c>
      <c r="I73" s="45">
        <v>0.2</v>
      </c>
      <c r="J73" s="30"/>
      <c r="K73" s="30">
        <v>6</v>
      </c>
      <c r="L73" s="38"/>
      <c r="M73" s="38"/>
      <c r="N73" s="39"/>
      <c r="O73" s="35"/>
      <c r="P73" s="35"/>
      <c r="Q73" s="35"/>
      <c r="R73" s="35"/>
      <c r="S73" s="35"/>
      <c r="T73" s="35">
        <f t="shared" si="19"/>
        <v>102.37769999999998</v>
      </c>
      <c r="U73" s="35"/>
      <c r="V73" s="35"/>
      <c r="W73" s="35"/>
      <c r="X73" s="35"/>
      <c r="Y73" s="248">
        <f t="shared" si="18"/>
        <v>102.37769999999998</v>
      </c>
      <c r="Z73" s="82">
        <f t="shared" si="20"/>
        <v>1035.1523</v>
      </c>
      <c r="AA73" s="30"/>
      <c r="AB73" s="50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2:58" ht="20.100000000000001" customHeight="1" x14ac:dyDescent="0.25">
      <c r="B74" s="102" t="s">
        <v>65</v>
      </c>
      <c r="C74" s="92" t="s">
        <v>66</v>
      </c>
      <c r="D74" s="51">
        <v>39645</v>
      </c>
      <c r="E74" s="82">
        <v>825</v>
      </c>
      <c r="F74" s="52">
        <f t="shared" si="12"/>
        <v>82.5</v>
      </c>
      <c r="G74" s="82">
        <f t="shared" si="13"/>
        <v>742.5</v>
      </c>
      <c r="H74" s="30">
        <v>5</v>
      </c>
      <c r="I74" s="45">
        <v>0.2</v>
      </c>
      <c r="J74" s="30"/>
      <c r="K74" s="30">
        <v>6</v>
      </c>
      <c r="L74" s="38"/>
      <c r="M74" s="38"/>
      <c r="N74" s="39"/>
      <c r="O74" s="35"/>
      <c r="P74" s="35"/>
      <c r="Q74" s="35"/>
      <c r="R74" s="35"/>
      <c r="S74" s="35"/>
      <c r="T74" s="35">
        <f t="shared" si="19"/>
        <v>74.25</v>
      </c>
      <c r="U74" s="35"/>
      <c r="V74" s="35"/>
      <c r="W74" s="35"/>
      <c r="X74" s="35"/>
      <c r="Y74" s="248">
        <f t="shared" si="18"/>
        <v>74.25</v>
      </c>
      <c r="Z74" s="82">
        <f t="shared" si="20"/>
        <v>750.75</v>
      </c>
      <c r="AA74" s="30"/>
      <c r="AB74" s="50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2:58" ht="20.100000000000001" customHeight="1" x14ac:dyDescent="0.25">
      <c r="B75" s="102" t="s">
        <v>67</v>
      </c>
      <c r="C75" s="92" t="s">
        <v>68</v>
      </c>
      <c r="D75" s="51">
        <v>39603</v>
      </c>
      <c r="E75" s="82">
        <v>1915.71</v>
      </c>
      <c r="F75" s="52">
        <f t="shared" si="12"/>
        <v>191.57100000000003</v>
      </c>
      <c r="G75" s="82">
        <f t="shared" si="13"/>
        <v>1724.1390000000001</v>
      </c>
      <c r="H75" s="30">
        <v>5</v>
      </c>
      <c r="I75" s="45">
        <v>0.2</v>
      </c>
      <c r="J75" s="30"/>
      <c r="K75" s="30">
        <v>7</v>
      </c>
      <c r="L75" s="38"/>
      <c r="M75" s="38"/>
      <c r="N75" s="39"/>
      <c r="O75" s="35"/>
      <c r="P75" s="35"/>
      <c r="Q75" s="35"/>
      <c r="R75" s="35"/>
      <c r="S75" s="35"/>
      <c r="T75" s="35">
        <f t="shared" si="19"/>
        <v>201.14955000000003</v>
      </c>
      <c r="U75" s="35"/>
      <c r="V75" s="35"/>
      <c r="W75" s="35"/>
      <c r="X75" s="35"/>
      <c r="Y75" s="248">
        <f t="shared" si="18"/>
        <v>201.14955000000003</v>
      </c>
      <c r="Z75" s="82">
        <f t="shared" si="20"/>
        <v>1714.5604499999999</v>
      </c>
      <c r="AA75" s="30"/>
      <c r="AB75" s="50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2:58" ht="20.100000000000001" customHeight="1" x14ac:dyDescent="0.25">
      <c r="B76" s="102"/>
      <c r="C76" s="92"/>
      <c r="D76" s="30"/>
      <c r="E76" s="82">
        <f>SUM(E42:E75)</f>
        <v>45677.409999999996</v>
      </c>
      <c r="F76" s="5"/>
      <c r="G76" s="49"/>
      <c r="H76" s="30"/>
      <c r="I76" s="30"/>
      <c r="J76" s="30" t="s">
        <v>69</v>
      </c>
      <c r="K76" s="30"/>
      <c r="L76" s="30"/>
      <c r="M76" s="30"/>
      <c r="N76" s="42">
        <f>SUM(N42:N67)</f>
        <v>9303.9948000000022</v>
      </c>
      <c r="O76" s="42">
        <f>SUM(O42:O67)</f>
        <v>1656.1943999999996</v>
      </c>
      <c r="P76" s="42">
        <f>SUM(P42:P67)</f>
        <v>2336.75</v>
      </c>
      <c r="Q76" s="42">
        <f>SUM(Q42:Q67)</f>
        <v>2564.8324000000002</v>
      </c>
      <c r="R76" s="42">
        <f>SUM(R42:R67)</f>
        <v>2789.4456</v>
      </c>
      <c r="S76" s="42">
        <f>SUM(S42:S72)</f>
        <v>4352.7356</v>
      </c>
      <c r="T76" s="42">
        <f>SUM(T42:T75)</f>
        <v>5602.8604500000001</v>
      </c>
      <c r="U76" s="42"/>
      <c r="V76" s="42"/>
      <c r="W76" s="42"/>
      <c r="X76" s="42"/>
      <c r="Y76" s="232">
        <f>SUM(Y42:Y75)</f>
        <v>28606.813249999992</v>
      </c>
      <c r="Z76" s="42">
        <f>SUM(Z42:Z75)</f>
        <v>15793.515950000001</v>
      </c>
      <c r="AA76" s="30"/>
      <c r="AB76" s="50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2:58" ht="20.100000000000001" customHeight="1" x14ac:dyDescent="0.25">
      <c r="B77" s="102"/>
      <c r="C77" s="92" t="s">
        <v>70</v>
      </c>
      <c r="D77" s="5"/>
      <c r="E77" s="84">
        <f>SUM(E12+E40+E76)</f>
        <v>898638.54999999993</v>
      </c>
      <c r="F77" s="35"/>
      <c r="G77" s="28"/>
      <c r="H77" s="5"/>
      <c r="I77" s="5" t="s">
        <v>71</v>
      </c>
      <c r="J77" s="5"/>
      <c r="K77" s="5"/>
      <c r="L77" s="5"/>
      <c r="M77" s="5"/>
      <c r="N77" s="44">
        <f t="shared" ref="N77:S77" si="22">SUM(N12+N40+N76)</f>
        <v>52280.088393750004</v>
      </c>
      <c r="O77" s="55">
        <f t="shared" si="22"/>
        <v>13227.156075000001</v>
      </c>
      <c r="P77" s="55">
        <f t="shared" si="22"/>
        <v>37125.498250000004</v>
      </c>
      <c r="Q77" s="55">
        <f t="shared" si="22"/>
        <v>41219.013649999994</v>
      </c>
      <c r="R77" s="55">
        <f t="shared" si="22"/>
        <v>51973.606849999996</v>
      </c>
      <c r="S77" s="55">
        <f t="shared" si="22"/>
        <v>57532.846850000002</v>
      </c>
      <c r="T77" s="55">
        <f>T12+T40+T76</f>
        <v>61155.967075</v>
      </c>
      <c r="U77" s="55"/>
      <c r="V77" s="55"/>
      <c r="W77" s="55"/>
      <c r="X77" s="55"/>
      <c r="Y77" s="233">
        <f>SUM(Y12+Y40+Y76)</f>
        <v>250309.74714375002</v>
      </c>
      <c r="Z77" s="55">
        <f>SUM(Z12+Z40+Z76)</f>
        <v>647051.72205624997</v>
      </c>
      <c r="AA77" s="5"/>
      <c r="AB77" s="40"/>
    </row>
    <row r="78" spans="2:58" ht="20.100000000000001" customHeight="1" thickBot="1" x14ac:dyDescent="0.3">
      <c r="B78" s="105"/>
      <c r="C78" s="94"/>
      <c r="D78" s="56"/>
      <c r="E78" s="57"/>
      <c r="F78" s="58"/>
      <c r="G78" s="57"/>
      <c r="H78" s="56"/>
      <c r="I78" s="59"/>
      <c r="J78" s="56"/>
      <c r="K78" s="56"/>
      <c r="L78" s="56"/>
      <c r="M78" s="56"/>
      <c r="N78" s="59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249"/>
      <c r="Z78" s="58"/>
      <c r="AA78" s="56"/>
      <c r="AB78" s="60"/>
    </row>
    <row r="79" spans="2:58" ht="20.100000000000001" customHeight="1" x14ac:dyDescent="0.25">
      <c r="B79" s="106"/>
      <c r="C79" s="95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234"/>
      <c r="Z79" s="61"/>
      <c r="AA79" s="61"/>
      <c r="AB79" s="63"/>
    </row>
    <row r="80" spans="2:58" ht="20.100000000000001" customHeight="1" x14ac:dyDescent="0.25">
      <c r="B80" s="107"/>
      <c r="C80" s="96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5"/>
      <c r="S80" s="65"/>
      <c r="T80" s="65"/>
      <c r="U80" s="65"/>
      <c r="V80" s="65"/>
      <c r="W80" s="65"/>
      <c r="X80" s="65"/>
      <c r="Y80" s="250"/>
      <c r="Z80" s="66"/>
      <c r="AA80" s="64"/>
      <c r="AB80" s="67"/>
    </row>
    <row r="81" spans="1:28" ht="20.100000000000001" customHeight="1" x14ac:dyDescent="0.25">
      <c r="B81" s="107"/>
      <c r="C81" s="96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5"/>
      <c r="O81" s="65"/>
      <c r="P81" s="65"/>
      <c r="Q81" s="64"/>
      <c r="R81" s="65"/>
      <c r="S81" s="65"/>
      <c r="T81" s="65"/>
      <c r="U81" s="65"/>
      <c r="V81" s="65"/>
      <c r="W81" s="65"/>
      <c r="X81" s="65"/>
      <c r="Y81" s="251"/>
      <c r="Z81" s="64"/>
      <c r="AA81" s="64"/>
      <c r="AB81" s="67"/>
    </row>
    <row r="82" spans="1:28" ht="20.100000000000001" customHeight="1" x14ac:dyDescent="0.25">
      <c r="B82" s="107"/>
      <c r="C82" s="96"/>
      <c r="D82" s="64" t="s">
        <v>72</v>
      </c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9"/>
      <c r="R82" s="70"/>
      <c r="S82" s="70"/>
      <c r="T82" s="70"/>
      <c r="U82" s="70"/>
      <c r="V82" s="70"/>
      <c r="W82" s="70"/>
      <c r="X82" s="70"/>
      <c r="Y82" s="250"/>
      <c r="Z82" s="64"/>
      <c r="AA82" s="64"/>
      <c r="AB82" s="67"/>
    </row>
    <row r="83" spans="1:28" ht="20.100000000000001" customHeight="1" thickBot="1" x14ac:dyDescent="0.3">
      <c r="B83" s="108"/>
      <c r="C83" s="97"/>
      <c r="D83" s="71" t="s">
        <v>73</v>
      </c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252"/>
      <c r="Z83" s="71"/>
      <c r="AA83" s="71"/>
      <c r="AB83" s="72"/>
    </row>
    <row r="84" spans="1:28" x14ac:dyDescent="0.25">
      <c r="B84" s="109"/>
    </row>
    <row r="85" spans="1:28" x14ac:dyDescent="0.25">
      <c r="A85" s="4"/>
      <c r="B85" s="110"/>
      <c r="C85" s="98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Z85" s="73"/>
      <c r="AA85" s="73"/>
      <c r="AB85" s="73"/>
    </row>
    <row r="86" spans="1:28" ht="15.75" thickBot="1" x14ac:dyDescent="0.3"/>
    <row r="87" spans="1:28" s="3" customFormat="1" ht="23.25" x14ac:dyDescent="0.35">
      <c r="B87" s="378" t="s">
        <v>140</v>
      </c>
      <c r="C87" s="379"/>
      <c r="D87" s="379"/>
      <c r="E87" s="379"/>
      <c r="F87" s="379"/>
      <c r="G87" s="379"/>
      <c r="H87" s="379"/>
      <c r="I87" s="379"/>
      <c r="J87" s="379"/>
      <c r="K87" s="379"/>
      <c r="L87" s="379"/>
      <c r="M87" s="379"/>
      <c r="N87" s="379"/>
      <c r="O87" s="379"/>
      <c r="P87" s="379"/>
      <c r="Q87" s="379"/>
      <c r="R87" s="379"/>
      <c r="S87" s="379"/>
      <c r="T87" s="379"/>
      <c r="U87" s="379"/>
      <c r="V87" s="379"/>
      <c r="W87" s="379"/>
      <c r="X87" s="379"/>
      <c r="Y87" s="379"/>
      <c r="Z87" s="380"/>
      <c r="AA87" s="201"/>
      <c r="AB87" s="202"/>
    </row>
    <row r="88" spans="1:28" s="3" customFormat="1" ht="15.75" thickBot="1" x14ac:dyDescent="0.3">
      <c r="B88" s="105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253"/>
      <c r="Z88" s="75"/>
      <c r="AA88" s="74"/>
      <c r="AB88" s="75"/>
    </row>
    <row r="89" spans="1:28" s="9" customFormat="1" ht="45" customHeight="1" x14ac:dyDescent="0.2">
      <c r="B89" s="111" t="s">
        <v>2</v>
      </c>
      <c r="C89" s="199" t="s">
        <v>3</v>
      </c>
      <c r="D89" s="199" t="s">
        <v>4</v>
      </c>
      <c r="E89" s="199" t="s">
        <v>5</v>
      </c>
      <c r="F89" s="199" t="s">
        <v>6</v>
      </c>
      <c r="G89" s="199" t="s">
        <v>7</v>
      </c>
      <c r="H89" s="199" t="s">
        <v>8</v>
      </c>
      <c r="I89" s="199" t="s">
        <v>9</v>
      </c>
      <c r="J89" s="375" t="s">
        <v>139</v>
      </c>
      <c r="K89" s="376"/>
      <c r="L89" s="377"/>
      <c r="M89" s="372" t="s">
        <v>146</v>
      </c>
      <c r="N89" s="189" t="s">
        <v>11</v>
      </c>
      <c r="O89" s="189" t="s">
        <v>11</v>
      </c>
      <c r="P89" s="189" t="s">
        <v>11</v>
      </c>
      <c r="Q89" s="190" t="s">
        <v>11</v>
      </c>
      <c r="R89" s="190" t="s">
        <v>11</v>
      </c>
      <c r="S89" s="189" t="s">
        <v>11</v>
      </c>
      <c r="T89" s="189" t="s">
        <v>11</v>
      </c>
      <c r="U89" s="189" t="s">
        <v>11</v>
      </c>
      <c r="V89" s="189" t="s">
        <v>11</v>
      </c>
      <c r="W89" s="189" t="s">
        <v>11</v>
      </c>
      <c r="X89" s="189" t="s">
        <v>11</v>
      </c>
      <c r="Y89" s="373" t="s">
        <v>145</v>
      </c>
      <c r="Z89" s="209" t="s">
        <v>12</v>
      </c>
      <c r="AA89" s="191" t="s">
        <v>13</v>
      </c>
      <c r="AB89" s="192" t="s">
        <v>14</v>
      </c>
    </row>
    <row r="90" spans="1:28" s="9" customFormat="1" ht="45" customHeight="1" x14ac:dyDescent="0.2">
      <c r="B90" s="126"/>
      <c r="C90" s="127" t="s">
        <v>15</v>
      </c>
      <c r="D90" s="193"/>
      <c r="E90" s="194"/>
      <c r="F90" s="193"/>
      <c r="G90" s="194"/>
      <c r="H90" s="195" t="s">
        <v>16</v>
      </c>
      <c r="I90" s="127"/>
      <c r="J90" s="196" t="s">
        <v>17</v>
      </c>
      <c r="K90" s="200" t="s">
        <v>18</v>
      </c>
      <c r="L90" s="200" t="s">
        <v>19</v>
      </c>
      <c r="M90" s="372"/>
      <c r="N90" s="196">
        <v>2009</v>
      </c>
      <c r="O90" s="196">
        <v>2010</v>
      </c>
      <c r="P90" s="196">
        <v>2011</v>
      </c>
      <c r="Q90" s="197">
        <v>2012</v>
      </c>
      <c r="R90" s="196">
        <v>2013</v>
      </c>
      <c r="S90" s="196">
        <v>2014</v>
      </c>
      <c r="T90" s="196">
        <v>2015</v>
      </c>
      <c r="U90" s="200">
        <v>2016</v>
      </c>
      <c r="V90" s="200">
        <v>2017</v>
      </c>
      <c r="W90" s="200">
        <v>2018</v>
      </c>
      <c r="X90" s="223">
        <v>2019</v>
      </c>
      <c r="Y90" s="374"/>
      <c r="Z90" s="210"/>
      <c r="AA90" s="203"/>
      <c r="AB90" s="198"/>
    </row>
    <row r="91" spans="1:28" s="6" customFormat="1" ht="23.1" customHeight="1" x14ac:dyDescent="0.25">
      <c r="B91" s="177" t="s">
        <v>20</v>
      </c>
      <c r="C91" s="128" t="s">
        <v>21</v>
      </c>
      <c r="D91" s="129">
        <v>36945</v>
      </c>
      <c r="E91" s="119">
        <v>9773.86</v>
      </c>
      <c r="F91" s="119">
        <f t="shared" ref="F91:F96" si="23">E91*0.1</f>
        <v>977.38600000000008</v>
      </c>
      <c r="G91" s="119">
        <f t="shared" ref="G91:G96" si="24">E91-F91</f>
        <v>8796.4740000000002</v>
      </c>
      <c r="H91" s="120">
        <v>40</v>
      </c>
      <c r="I91" s="130">
        <v>2.5000000000000001E-2</v>
      </c>
      <c r="J91" s="120">
        <v>189</v>
      </c>
      <c r="K91" s="131">
        <v>12</v>
      </c>
      <c r="L91" s="131">
        <f t="shared" ref="L91:L96" si="25">SUM(J91:K91)</f>
        <v>201</v>
      </c>
      <c r="M91" s="132">
        <f t="shared" ref="M91:M96" si="26">Y6</f>
        <v>1722.6428249999999</v>
      </c>
      <c r="N91" s="119">
        <f t="shared" ref="N91:N96" si="27">G91/12*I91*K91</f>
        <v>219.91185000000002</v>
      </c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254">
        <f t="shared" ref="Y91:Y96" si="28">SUM(M91:X91)</f>
        <v>1942.5546749999999</v>
      </c>
      <c r="Z91" s="121">
        <f t="shared" ref="Z91:Z96" si="29">E91-Y91</f>
        <v>7831.3053250000012</v>
      </c>
      <c r="AA91" s="204"/>
      <c r="AB91" s="121"/>
    </row>
    <row r="92" spans="1:28" s="6" customFormat="1" ht="23.1" customHeight="1" x14ac:dyDescent="0.25">
      <c r="B92" s="177" t="s">
        <v>20</v>
      </c>
      <c r="C92" s="128" t="s">
        <v>21</v>
      </c>
      <c r="D92" s="129">
        <v>37337</v>
      </c>
      <c r="E92" s="119">
        <v>146441.76999999999</v>
      </c>
      <c r="F92" s="119">
        <f t="shared" si="23"/>
        <v>14644.177</v>
      </c>
      <c r="G92" s="119">
        <f t="shared" si="24"/>
        <v>131797.59299999999</v>
      </c>
      <c r="H92" s="120">
        <v>40</v>
      </c>
      <c r="I92" s="130">
        <v>2.5000000000000001E-2</v>
      </c>
      <c r="J92" s="120">
        <v>178</v>
      </c>
      <c r="K92" s="131">
        <v>12</v>
      </c>
      <c r="L92" s="131">
        <f t="shared" si="25"/>
        <v>190</v>
      </c>
      <c r="M92" s="132">
        <f t="shared" si="26"/>
        <v>22240.84381875</v>
      </c>
      <c r="N92" s="119">
        <f t="shared" si="27"/>
        <v>3294.9398249999999</v>
      </c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254">
        <f t="shared" si="28"/>
        <v>25535.783643750001</v>
      </c>
      <c r="Z92" s="121">
        <f t="shared" si="29"/>
        <v>120905.98635624998</v>
      </c>
      <c r="AA92" s="153"/>
      <c r="AB92" s="122"/>
    </row>
    <row r="93" spans="1:28" s="6" customFormat="1" ht="23.1" customHeight="1" x14ac:dyDescent="0.25">
      <c r="B93" s="177" t="s">
        <v>20</v>
      </c>
      <c r="C93" s="128" t="s">
        <v>22</v>
      </c>
      <c r="D93" s="129">
        <v>37987</v>
      </c>
      <c r="E93" s="119">
        <v>228928.61</v>
      </c>
      <c r="F93" s="119">
        <f t="shared" si="23"/>
        <v>22892.861000000001</v>
      </c>
      <c r="G93" s="119">
        <f t="shared" si="24"/>
        <v>206035.74899999998</v>
      </c>
      <c r="H93" s="120">
        <v>40</v>
      </c>
      <c r="I93" s="130">
        <v>2.5000000000000001E-2</v>
      </c>
      <c r="J93" s="120">
        <v>156</v>
      </c>
      <c r="K93" s="131">
        <v>12</v>
      </c>
      <c r="L93" s="131">
        <f t="shared" si="25"/>
        <v>168</v>
      </c>
      <c r="M93" s="132">
        <f t="shared" si="26"/>
        <v>25754.468625000001</v>
      </c>
      <c r="N93" s="119">
        <f t="shared" si="27"/>
        <v>5150.8937249999999</v>
      </c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254">
        <f t="shared" si="28"/>
        <v>30905.362350000003</v>
      </c>
      <c r="Z93" s="121">
        <f t="shared" si="29"/>
        <v>198023.24764999998</v>
      </c>
      <c r="AA93" s="153"/>
      <c r="AB93" s="122"/>
    </row>
    <row r="94" spans="1:28" s="6" customFormat="1" ht="23.1" customHeight="1" x14ac:dyDescent="0.25">
      <c r="B94" s="177" t="s">
        <v>20</v>
      </c>
      <c r="C94" s="128" t="s">
        <v>23</v>
      </c>
      <c r="D94" s="129">
        <v>37987</v>
      </c>
      <c r="E94" s="119">
        <v>5977.6</v>
      </c>
      <c r="F94" s="119">
        <f t="shared" si="23"/>
        <v>597.7600000000001</v>
      </c>
      <c r="G94" s="119">
        <f t="shared" si="24"/>
        <v>5379.84</v>
      </c>
      <c r="H94" s="120">
        <v>40</v>
      </c>
      <c r="I94" s="130">
        <v>2.5000000000000001E-2</v>
      </c>
      <c r="J94" s="120">
        <v>156</v>
      </c>
      <c r="K94" s="131">
        <v>12</v>
      </c>
      <c r="L94" s="131">
        <f t="shared" si="25"/>
        <v>168</v>
      </c>
      <c r="M94" s="132">
        <f t="shared" si="26"/>
        <v>672.48</v>
      </c>
      <c r="N94" s="119">
        <f t="shared" si="27"/>
        <v>134.49600000000001</v>
      </c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254">
        <f t="shared" si="28"/>
        <v>806.976</v>
      </c>
      <c r="Z94" s="121">
        <f t="shared" si="29"/>
        <v>5170.6240000000007</v>
      </c>
      <c r="AA94" s="153"/>
      <c r="AB94" s="122"/>
    </row>
    <row r="95" spans="1:28" s="6" customFormat="1" ht="23.1" customHeight="1" x14ac:dyDescent="0.25">
      <c r="B95" s="178" t="s">
        <v>20</v>
      </c>
      <c r="C95" s="133" t="s">
        <v>24</v>
      </c>
      <c r="D95" s="134">
        <v>37987</v>
      </c>
      <c r="E95" s="119">
        <v>78567.5</v>
      </c>
      <c r="F95" s="119">
        <f t="shared" si="23"/>
        <v>7856.75</v>
      </c>
      <c r="G95" s="119">
        <f t="shared" si="24"/>
        <v>70710.75</v>
      </c>
      <c r="H95" s="120">
        <v>40</v>
      </c>
      <c r="I95" s="130">
        <v>2.5000000000000001E-2</v>
      </c>
      <c r="J95" s="120">
        <v>168</v>
      </c>
      <c r="K95" s="131">
        <v>12</v>
      </c>
      <c r="L95" s="131">
        <f t="shared" si="25"/>
        <v>180</v>
      </c>
      <c r="M95" s="132">
        <f t="shared" si="26"/>
        <v>8838.84375</v>
      </c>
      <c r="N95" s="119">
        <f t="shared" si="27"/>
        <v>1767.7687500000002</v>
      </c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254">
        <f t="shared" si="28"/>
        <v>10606.612499999999</v>
      </c>
      <c r="Z95" s="121">
        <f t="shared" si="29"/>
        <v>67960.887499999997</v>
      </c>
      <c r="AA95" s="153"/>
      <c r="AB95" s="122"/>
    </row>
    <row r="96" spans="1:28" s="6" customFormat="1" ht="23.1" customHeight="1" thickBot="1" x14ac:dyDescent="0.3">
      <c r="B96" s="177" t="s">
        <v>20</v>
      </c>
      <c r="C96" s="128" t="s">
        <v>25</v>
      </c>
      <c r="D96" s="129">
        <v>39037</v>
      </c>
      <c r="E96" s="141">
        <v>10831.35</v>
      </c>
      <c r="F96" s="79">
        <f t="shared" si="23"/>
        <v>1083.135</v>
      </c>
      <c r="G96" s="79">
        <f t="shared" si="24"/>
        <v>9748.2150000000001</v>
      </c>
      <c r="H96" s="142">
        <v>40</v>
      </c>
      <c r="I96" s="143">
        <v>2.5000000000000001E-2</v>
      </c>
      <c r="J96" s="142">
        <v>134</v>
      </c>
      <c r="K96" s="144">
        <v>12</v>
      </c>
      <c r="L96" s="144">
        <f t="shared" si="25"/>
        <v>146</v>
      </c>
      <c r="M96" s="135">
        <f t="shared" si="26"/>
        <v>528.03537500000004</v>
      </c>
      <c r="N96" s="79">
        <f t="shared" si="27"/>
        <v>243.70537500000003</v>
      </c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254">
        <f t="shared" si="28"/>
        <v>771.74075000000005</v>
      </c>
      <c r="Z96" s="211">
        <f t="shared" si="29"/>
        <v>10059.60925</v>
      </c>
      <c r="AA96" s="153"/>
      <c r="AB96" s="122"/>
    </row>
    <row r="97" spans="1:28" s="6" customFormat="1" ht="23.1" customHeight="1" thickBot="1" x14ac:dyDescent="0.3">
      <c r="B97" s="112"/>
      <c r="C97" s="99"/>
      <c r="D97" s="83"/>
      <c r="E97" s="187">
        <f>SUM(E91:E96)</f>
        <v>480520.68999999994</v>
      </c>
      <c r="F97" s="381" t="s">
        <v>26</v>
      </c>
      <c r="G97" s="382"/>
      <c r="H97" s="382"/>
      <c r="I97" s="382"/>
      <c r="J97" s="382"/>
      <c r="K97" s="382"/>
      <c r="L97" s="383"/>
      <c r="M97" s="136">
        <f t="shared" ref="M97:T97" si="30">SUM(M91:M96)</f>
        <v>59757.314393749999</v>
      </c>
      <c r="N97" s="136">
        <f>SUM(N91:N96)</f>
        <v>10811.715524999998</v>
      </c>
      <c r="O97" s="137">
        <f t="shared" si="30"/>
        <v>0</v>
      </c>
      <c r="P97" s="136">
        <f t="shared" si="30"/>
        <v>0</v>
      </c>
      <c r="Q97" s="137">
        <f t="shared" si="30"/>
        <v>0</v>
      </c>
      <c r="R97" s="138">
        <f t="shared" si="30"/>
        <v>0</v>
      </c>
      <c r="S97" s="138">
        <f t="shared" si="30"/>
        <v>0</v>
      </c>
      <c r="T97" s="138">
        <f t="shared" si="30"/>
        <v>0</v>
      </c>
      <c r="U97" s="139">
        <f>SUM(U91:U96)</f>
        <v>0</v>
      </c>
      <c r="V97" s="138">
        <f>SUM(V91:V96)</f>
        <v>0</v>
      </c>
      <c r="W97" s="139">
        <f>SUM(W91:W96)</f>
        <v>0</v>
      </c>
      <c r="X97" s="139">
        <f>SUM(X91:X96)</f>
        <v>0</v>
      </c>
      <c r="Y97" s="235">
        <f>SUM(M97:W97)</f>
        <v>70569.029918749991</v>
      </c>
      <c r="Z97" s="212">
        <f>SUM(Z91:Z96)</f>
        <v>409951.66008124995</v>
      </c>
      <c r="AA97" s="153"/>
      <c r="AB97" s="122"/>
    </row>
    <row r="98" spans="1:28" s="8" customFormat="1" ht="23.1" customHeight="1" x14ac:dyDescent="0.25">
      <c r="B98" s="112"/>
      <c r="C98" s="99"/>
      <c r="D98" s="83"/>
      <c r="E98" s="28"/>
      <c r="F98" s="28"/>
      <c r="G98" s="28"/>
      <c r="H98" s="53"/>
      <c r="I98" s="31"/>
      <c r="J98" s="53"/>
      <c r="K98" s="33"/>
      <c r="L98" s="33"/>
      <c r="M98" s="49"/>
      <c r="N98" s="80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55"/>
      <c r="Z98" s="180"/>
      <c r="AA98" s="54"/>
      <c r="AB98" s="123"/>
    </row>
    <row r="99" spans="1:28" s="6" customFormat="1" ht="23.1" customHeight="1" x14ac:dyDescent="0.25">
      <c r="B99" s="177" t="s">
        <v>27</v>
      </c>
      <c r="C99" s="128" t="s">
        <v>28</v>
      </c>
      <c r="D99" s="129">
        <v>36161</v>
      </c>
      <c r="E99" s="119">
        <v>20571.43</v>
      </c>
      <c r="F99" s="119">
        <f t="shared" ref="F99:F112" si="31">E99*0.1</f>
        <v>2057.143</v>
      </c>
      <c r="G99" s="119">
        <f t="shared" ref="G99:G112" si="32">E99-F99</f>
        <v>18514.287</v>
      </c>
      <c r="H99" s="120">
        <v>10</v>
      </c>
      <c r="I99" s="145">
        <v>0.1</v>
      </c>
      <c r="J99" s="120">
        <v>120</v>
      </c>
      <c r="K99" s="131">
        <v>0</v>
      </c>
      <c r="L99" s="131">
        <f>SUM(J99:K99)</f>
        <v>120</v>
      </c>
      <c r="M99" s="132">
        <f>Y14</f>
        <v>18514.29</v>
      </c>
      <c r="N99" s="119">
        <v>0</v>
      </c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254">
        <f>SUM(M99:X99)</f>
        <v>18514.29</v>
      </c>
      <c r="Z99" s="121">
        <f t="shared" ref="Z99:Z119" si="33">E99-Y99</f>
        <v>2057.1399999999994</v>
      </c>
      <c r="AA99" s="153"/>
      <c r="AB99" s="121"/>
    </row>
    <row r="100" spans="1:28" s="6" customFormat="1" ht="23.1" customHeight="1" x14ac:dyDescent="0.25">
      <c r="B100" s="177" t="s">
        <v>74</v>
      </c>
      <c r="C100" s="128" t="s">
        <v>28</v>
      </c>
      <c r="D100" s="129">
        <v>27759</v>
      </c>
      <c r="E100" s="119">
        <v>1805.71</v>
      </c>
      <c r="F100" s="119">
        <f t="shared" si="31"/>
        <v>180.57100000000003</v>
      </c>
      <c r="G100" s="119">
        <f t="shared" si="32"/>
        <v>1625.1390000000001</v>
      </c>
      <c r="H100" s="120">
        <v>10</v>
      </c>
      <c r="I100" s="145">
        <v>0.1</v>
      </c>
      <c r="J100" s="120">
        <v>120</v>
      </c>
      <c r="K100" s="131">
        <v>0</v>
      </c>
      <c r="L100" s="131">
        <f>SUM(J100:K100)</f>
        <v>120</v>
      </c>
      <c r="M100" s="132">
        <f>Y15</f>
        <v>1625.1390000000004</v>
      </c>
      <c r="N100" s="119">
        <v>0</v>
      </c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254">
        <f t="shared" ref="Y100:Y119" si="34">SUM(M100:X100)</f>
        <v>1625.1390000000004</v>
      </c>
      <c r="Z100" s="121">
        <f t="shared" si="33"/>
        <v>180.57099999999969</v>
      </c>
      <c r="AA100" s="153"/>
      <c r="AB100" s="122"/>
    </row>
    <row r="101" spans="1:28" s="6" customFormat="1" ht="23.1" customHeight="1" x14ac:dyDescent="0.25">
      <c r="B101" s="177" t="s">
        <v>31</v>
      </c>
      <c r="C101" s="128" t="s">
        <v>28</v>
      </c>
      <c r="D101" s="129">
        <v>34334</v>
      </c>
      <c r="E101" s="119">
        <v>20569.09</v>
      </c>
      <c r="F101" s="119">
        <f t="shared" si="31"/>
        <v>2056.9090000000001</v>
      </c>
      <c r="G101" s="119">
        <f t="shared" si="32"/>
        <v>18512.181</v>
      </c>
      <c r="H101" s="120">
        <v>10</v>
      </c>
      <c r="I101" s="145">
        <v>0.1</v>
      </c>
      <c r="J101" s="120">
        <v>120</v>
      </c>
      <c r="K101" s="131">
        <v>0</v>
      </c>
      <c r="L101" s="131">
        <f>SUM(J101:K101)</f>
        <v>120</v>
      </c>
      <c r="M101" s="132">
        <f>Y17</f>
        <v>18512.181</v>
      </c>
      <c r="N101" s="119">
        <v>0</v>
      </c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254">
        <f t="shared" si="34"/>
        <v>18512.181</v>
      </c>
      <c r="Z101" s="121">
        <f t="shared" si="33"/>
        <v>2056.9089999999997</v>
      </c>
      <c r="AA101" s="153"/>
      <c r="AB101" s="122"/>
    </row>
    <row r="102" spans="1:28" s="6" customFormat="1" ht="23.1" customHeight="1" x14ac:dyDescent="0.25">
      <c r="B102" s="177" t="s">
        <v>31</v>
      </c>
      <c r="C102" s="128" t="s">
        <v>32</v>
      </c>
      <c r="D102" s="129">
        <v>38286</v>
      </c>
      <c r="E102" s="119">
        <v>1885.71</v>
      </c>
      <c r="F102" s="119">
        <f t="shared" si="31"/>
        <v>188.57100000000003</v>
      </c>
      <c r="G102" s="146">
        <f t="shared" si="32"/>
        <v>1697.1390000000001</v>
      </c>
      <c r="H102" s="120">
        <v>10</v>
      </c>
      <c r="I102" s="145">
        <v>0.1</v>
      </c>
      <c r="J102" s="120">
        <v>120</v>
      </c>
      <c r="K102" s="131">
        <v>0</v>
      </c>
      <c r="L102" s="131">
        <f>SUM(J102:K102)</f>
        <v>120</v>
      </c>
      <c r="M102" s="132">
        <f>Y18</f>
        <v>721.28560000000016</v>
      </c>
      <c r="N102" s="119">
        <v>169.71</v>
      </c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254">
        <f t="shared" si="34"/>
        <v>890.99560000000019</v>
      </c>
      <c r="Z102" s="121">
        <f t="shared" si="33"/>
        <v>994.71439999999984</v>
      </c>
      <c r="AA102" s="153"/>
      <c r="AB102" s="122"/>
    </row>
    <row r="103" spans="1:28" s="6" customFormat="1" ht="23.1" customHeight="1" x14ac:dyDescent="0.25">
      <c r="B103" s="227" t="s">
        <v>75</v>
      </c>
      <c r="C103" s="128" t="s">
        <v>34</v>
      </c>
      <c r="D103" s="129">
        <v>38217</v>
      </c>
      <c r="E103" s="119">
        <v>56559.99</v>
      </c>
      <c r="F103" s="119">
        <f t="shared" si="31"/>
        <v>5655.9989999999998</v>
      </c>
      <c r="G103" s="146">
        <f t="shared" si="32"/>
        <v>50903.990999999995</v>
      </c>
      <c r="H103" s="120">
        <v>10</v>
      </c>
      <c r="I103" s="145">
        <v>0.1</v>
      </c>
      <c r="J103" s="16">
        <v>120</v>
      </c>
      <c r="K103" s="147">
        <v>0</v>
      </c>
      <c r="L103" s="147">
        <f t="shared" ref="L103:L116" si="35">SUM(J103:K103)</f>
        <v>120</v>
      </c>
      <c r="M103" s="132">
        <f t="shared" ref="M103:M108" si="36">Y20</f>
        <v>22482.596400000002</v>
      </c>
      <c r="N103" s="119">
        <v>5090.3999999999996</v>
      </c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254">
        <f t="shared" si="34"/>
        <v>27572.996400000004</v>
      </c>
      <c r="Z103" s="121">
        <f t="shared" si="33"/>
        <v>28986.993599999994</v>
      </c>
      <c r="AA103" s="153"/>
      <c r="AB103" s="122"/>
    </row>
    <row r="104" spans="1:28" s="6" customFormat="1" ht="23.1" customHeight="1" x14ac:dyDescent="0.25">
      <c r="B104" s="177" t="s">
        <v>35</v>
      </c>
      <c r="C104" s="128" t="s">
        <v>36</v>
      </c>
      <c r="D104" s="129">
        <v>38008</v>
      </c>
      <c r="E104" s="119">
        <v>15003.09</v>
      </c>
      <c r="F104" s="119">
        <f t="shared" si="31"/>
        <v>1500.3090000000002</v>
      </c>
      <c r="G104" s="119">
        <f t="shared" si="32"/>
        <v>13502.780999999999</v>
      </c>
      <c r="H104" s="120">
        <v>10</v>
      </c>
      <c r="I104" s="145">
        <v>0.1</v>
      </c>
      <c r="J104" s="120">
        <v>120</v>
      </c>
      <c r="K104" s="131">
        <v>0</v>
      </c>
      <c r="L104" s="131">
        <f t="shared" si="35"/>
        <v>120</v>
      </c>
      <c r="M104" s="132">
        <f t="shared" si="36"/>
        <v>6751.3904999999995</v>
      </c>
      <c r="N104" s="119">
        <v>1350.28</v>
      </c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254">
        <f t="shared" si="34"/>
        <v>8101.6704999999993</v>
      </c>
      <c r="Z104" s="121">
        <f t="shared" si="33"/>
        <v>6901.4195000000009</v>
      </c>
      <c r="AA104" s="153"/>
      <c r="AB104" s="122"/>
    </row>
    <row r="105" spans="1:28" s="6" customFormat="1" ht="23.1" customHeight="1" x14ac:dyDescent="0.25">
      <c r="B105" s="177"/>
      <c r="C105" s="128" t="s">
        <v>37</v>
      </c>
      <c r="D105" s="129">
        <v>38029</v>
      </c>
      <c r="E105" s="119">
        <v>102500</v>
      </c>
      <c r="F105" s="119">
        <f t="shared" si="31"/>
        <v>10250</v>
      </c>
      <c r="G105" s="119">
        <f t="shared" si="32"/>
        <v>92250</v>
      </c>
      <c r="H105" s="120">
        <v>10</v>
      </c>
      <c r="I105" s="145">
        <v>0.1</v>
      </c>
      <c r="J105" s="120">
        <v>120</v>
      </c>
      <c r="K105" s="131">
        <v>0</v>
      </c>
      <c r="L105" s="131">
        <f t="shared" si="35"/>
        <v>120</v>
      </c>
      <c r="M105" s="132">
        <f t="shared" si="36"/>
        <v>45356.25</v>
      </c>
      <c r="N105" s="119">
        <v>9225</v>
      </c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254">
        <f t="shared" si="34"/>
        <v>54581.25</v>
      </c>
      <c r="Z105" s="121">
        <f t="shared" si="33"/>
        <v>47918.75</v>
      </c>
      <c r="AA105" s="153"/>
      <c r="AB105" s="122"/>
    </row>
    <row r="106" spans="1:28" s="6" customFormat="1" ht="23.1" customHeight="1" x14ac:dyDescent="0.25">
      <c r="B106" s="177" t="s">
        <v>38</v>
      </c>
      <c r="C106" s="128" t="s">
        <v>39</v>
      </c>
      <c r="D106" s="129">
        <v>38778</v>
      </c>
      <c r="E106" s="119">
        <v>69929</v>
      </c>
      <c r="F106" s="119">
        <f t="shared" si="31"/>
        <v>6992.9000000000005</v>
      </c>
      <c r="G106" s="119">
        <f t="shared" si="32"/>
        <v>62936.1</v>
      </c>
      <c r="H106" s="120">
        <v>10</v>
      </c>
      <c r="I106" s="145">
        <v>0.1</v>
      </c>
      <c r="J106" s="120">
        <v>120</v>
      </c>
      <c r="K106" s="131">
        <v>0</v>
      </c>
      <c r="L106" s="131">
        <v>120</v>
      </c>
      <c r="M106" s="132">
        <f t="shared" si="36"/>
        <v>17831.900000000001</v>
      </c>
      <c r="N106" s="119">
        <v>6293.61</v>
      </c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254">
        <f t="shared" si="34"/>
        <v>24125.510000000002</v>
      </c>
      <c r="Z106" s="121">
        <f t="shared" si="33"/>
        <v>45803.49</v>
      </c>
      <c r="AA106" s="153"/>
      <c r="AB106" s="122"/>
    </row>
    <row r="107" spans="1:28" s="6" customFormat="1" ht="23.1" customHeight="1" x14ac:dyDescent="0.25">
      <c r="B107" s="177" t="s">
        <v>40</v>
      </c>
      <c r="C107" s="128" t="s">
        <v>39</v>
      </c>
      <c r="D107" s="129">
        <v>38778</v>
      </c>
      <c r="E107" s="119">
        <v>69929</v>
      </c>
      <c r="F107" s="119">
        <f t="shared" si="31"/>
        <v>6992.9000000000005</v>
      </c>
      <c r="G107" s="119">
        <f t="shared" si="32"/>
        <v>62936.1</v>
      </c>
      <c r="H107" s="120">
        <v>10</v>
      </c>
      <c r="I107" s="145">
        <v>0.1</v>
      </c>
      <c r="J107" s="120">
        <v>120</v>
      </c>
      <c r="K107" s="131">
        <v>0</v>
      </c>
      <c r="L107" s="131">
        <v>120</v>
      </c>
      <c r="M107" s="132">
        <f t="shared" si="36"/>
        <v>17831.900000000001</v>
      </c>
      <c r="N107" s="119">
        <v>6293.61</v>
      </c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254">
        <f t="shared" si="34"/>
        <v>24125.510000000002</v>
      </c>
      <c r="Z107" s="121">
        <f t="shared" si="33"/>
        <v>45803.49</v>
      </c>
      <c r="AA107" s="153"/>
      <c r="AB107" s="122"/>
    </row>
    <row r="108" spans="1:28" s="6" customFormat="1" ht="23.1" customHeight="1" x14ac:dyDescent="0.25">
      <c r="B108" s="177" t="s">
        <v>76</v>
      </c>
      <c r="C108" s="128" t="s">
        <v>77</v>
      </c>
      <c r="D108" s="148">
        <v>40088</v>
      </c>
      <c r="E108" s="119">
        <v>16000</v>
      </c>
      <c r="F108" s="119">
        <f t="shared" si="31"/>
        <v>1600</v>
      </c>
      <c r="G108" s="119">
        <f t="shared" si="32"/>
        <v>14400</v>
      </c>
      <c r="H108" s="120">
        <v>10</v>
      </c>
      <c r="I108" s="145">
        <v>0.1</v>
      </c>
      <c r="J108" s="120">
        <v>110</v>
      </c>
      <c r="K108" s="131">
        <v>10</v>
      </c>
      <c r="L108" s="131">
        <f>SUM(J108:K108)</f>
        <v>120</v>
      </c>
      <c r="M108" s="132">
        <f t="shared" si="36"/>
        <v>7440</v>
      </c>
      <c r="N108" s="119">
        <v>240</v>
      </c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254">
        <f>SUM(M108:X108)</f>
        <v>7680</v>
      </c>
      <c r="Z108" s="121">
        <f t="shared" si="33"/>
        <v>8320</v>
      </c>
      <c r="AA108" s="153"/>
      <c r="AB108" s="122"/>
    </row>
    <row r="109" spans="1:28" s="6" customFormat="1" ht="23.1" customHeight="1" x14ac:dyDescent="0.25">
      <c r="B109" s="177" t="s">
        <v>78</v>
      </c>
      <c r="C109" s="149" t="s">
        <v>79</v>
      </c>
      <c r="D109" s="129">
        <v>40255</v>
      </c>
      <c r="E109" s="119">
        <v>13500</v>
      </c>
      <c r="F109" s="119">
        <f t="shared" si="31"/>
        <v>1350</v>
      </c>
      <c r="G109" s="119">
        <f t="shared" si="32"/>
        <v>12150</v>
      </c>
      <c r="H109" s="120">
        <v>10</v>
      </c>
      <c r="I109" s="145">
        <v>0.1</v>
      </c>
      <c r="J109" s="120">
        <v>94</v>
      </c>
      <c r="K109" s="131">
        <v>12</v>
      </c>
      <c r="L109" s="131">
        <f t="shared" si="35"/>
        <v>106</v>
      </c>
      <c r="M109" s="132">
        <v>0</v>
      </c>
      <c r="N109" s="119">
        <v>0</v>
      </c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254">
        <f t="shared" si="34"/>
        <v>0</v>
      </c>
      <c r="Z109" s="121">
        <f t="shared" si="33"/>
        <v>13500</v>
      </c>
      <c r="AA109" s="153"/>
      <c r="AB109" s="122"/>
    </row>
    <row r="110" spans="1:28" s="6" customFormat="1" ht="23.1" customHeight="1" x14ac:dyDescent="0.25">
      <c r="B110" s="177">
        <v>52761</v>
      </c>
      <c r="C110" s="149" t="s">
        <v>80</v>
      </c>
      <c r="D110" s="129">
        <v>40381</v>
      </c>
      <c r="E110" s="119">
        <v>28815</v>
      </c>
      <c r="F110" s="119">
        <f t="shared" si="31"/>
        <v>2881.5</v>
      </c>
      <c r="G110" s="119">
        <f t="shared" si="32"/>
        <v>25933.5</v>
      </c>
      <c r="H110" s="120">
        <v>10</v>
      </c>
      <c r="I110" s="145">
        <v>0.1</v>
      </c>
      <c r="J110" s="120">
        <v>90</v>
      </c>
      <c r="K110" s="131">
        <v>12</v>
      </c>
      <c r="L110" s="131">
        <f t="shared" si="35"/>
        <v>102</v>
      </c>
      <c r="M110" s="132">
        <v>0</v>
      </c>
      <c r="N110" s="119">
        <v>0</v>
      </c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254">
        <f t="shared" si="34"/>
        <v>0</v>
      </c>
      <c r="Z110" s="121">
        <f t="shared" si="33"/>
        <v>28815</v>
      </c>
      <c r="AA110" s="153"/>
      <c r="AB110" s="122"/>
    </row>
    <row r="111" spans="1:28" s="6" customFormat="1" ht="23.1" customHeight="1" x14ac:dyDescent="0.25">
      <c r="A111" s="7"/>
      <c r="B111" s="177" t="s">
        <v>81</v>
      </c>
      <c r="C111" s="128" t="s">
        <v>39</v>
      </c>
      <c r="D111" s="129">
        <v>40388</v>
      </c>
      <c r="E111" s="119">
        <v>59900</v>
      </c>
      <c r="F111" s="119">
        <f t="shared" si="31"/>
        <v>5990</v>
      </c>
      <c r="G111" s="119">
        <f t="shared" si="32"/>
        <v>53910</v>
      </c>
      <c r="H111" s="120">
        <v>10</v>
      </c>
      <c r="I111" s="145">
        <v>0.1</v>
      </c>
      <c r="J111" s="120">
        <v>90</v>
      </c>
      <c r="K111" s="131">
        <v>12</v>
      </c>
      <c r="L111" s="131">
        <f t="shared" si="35"/>
        <v>102</v>
      </c>
      <c r="M111" s="132">
        <v>0</v>
      </c>
      <c r="N111" s="119">
        <v>0</v>
      </c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254">
        <f t="shared" si="34"/>
        <v>0</v>
      </c>
      <c r="Z111" s="121">
        <f t="shared" si="33"/>
        <v>59900</v>
      </c>
      <c r="AA111" s="153"/>
      <c r="AB111" s="122"/>
    </row>
    <row r="112" spans="1:28" s="6" customFormat="1" ht="23.1" customHeight="1" x14ac:dyDescent="0.25">
      <c r="B112" s="177" t="s">
        <v>82</v>
      </c>
      <c r="C112" s="128" t="s">
        <v>83</v>
      </c>
      <c r="D112" s="129">
        <v>41877</v>
      </c>
      <c r="E112" s="119">
        <v>45200</v>
      </c>
      <c r="F112" s="119">
        <f t="shared" si="31"/>
        <v>4520</v>
      </c>
      <c r="G112" s="119">
        <f t="shared" si="32"/>
        <v>40680</v>
      </c>
      <c r="H112" s="120">
        <v>10</v>
      </c>
      <c r="I112" s="145">
        <v>0.1</v>
      </c>
      <c r="J112" s="120">
        <v>53</v>
      </c>
      <c r="K112" s="131">
        <v>12</v>
      </c>
      <c r="L112" s="131">
        <f t="shared" si="35"/>
        <v>65</v>
      </c>
      <c r="M112" s="132">
        <v>0</v>
      </c>
      <c r="N112" s="119">
        <v>0</v>
      </c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254">
        <f t="shared" si="34"/>
        <v>0</v>
      </c>
      <c r="Z112" s="121">
        <f t="shared" si="33"/>
        <v>45200</v>
      </c>
      <c r="AA112" s="153"/>
      <c r="AB112" s="122"/>
    </row>
    <row r="113" spans="2:58" s="6" customFormat="1" ht="23.1" customHeight="1" x14ac:dyDescent="0.25">
      <c r="B113" s="177" t="s">
        <v>84</v>
      </c>
      <c r="C113" s="149" t="s">
        <v>85</v>
      </c>
      <c r="D113" s="150">
        <v>42035</v>
      </c>
      <c r="E113" s="151">
        <v>25600</v>
      </c>
      <c r="F113" s="119">
        <f t="shared" ref="F113:F119" si="37">E113*0.1</f>
        <v>2560</v>
      </c>
      <c r="G113" s="119">
        <f t="shared" ref="G113:G119" si="38">E113-F113</f>
        <v>23040</v>
      </c>
      <c r="H113" s="120">
        <v>10</v>
      </c>
      <c r="I113" s="145">
        <v>0.1</v>
      </c>
      <c r="J113" s="120">
        <v>36</v>
      </c>
      <c r="K113" s="131">
        <v>12</v>
      </c>
      <c r="L113" s="131">
        <f t="shared" si="35"/>
        <v>48</v>
      </c>
      <c r="M113" s="132">
        <v>0</v>
      </c>
      <c r="N113" s="119">
        <v>0</v>
      </c>
      <c r="O113" s="119"/>
      <c r="P113" s="119"/>
      <c r="Q113" s="119"/>
      <c r="R113" s="119"/>
      <c r="S113" s="119"/>
      <c r="T113" s="151"/>
      <c r="U113" s="151"/>
      <c r="V113" s="119"/>
      <c r="W113" s="119"/>
      <c r="X113" s="119"/>
      <c r="Y113" s="254">
        <f t="shared" si="34"/>
        <v>0</v>
      </c>
      <c r="Z113" s="121">
        <f t="shared" si="33"/>
        <v>25600</v>
      </c>
      <c r="AA113" s="153"/>
      <c r="AB113" s="122"/>
    </row>
    <row r="114" spans="2:58" s="6" customFormat="1" ht="23.1" customHeight="1" x14ac:dyDescent="0.25">
      <c r="B114" s="177" t="s">
        <v>86</v>
      </c>
      <c r="C114" s="128" t="s">
        <v>87</v>
      </c>
      <c r="D114" s="129">
        <v>42370</v>
      </c>
      <c r="E114" s="119">
        <v>22999.5</v>
      </c>
      <c r="F114" s="119">
        <f t="shared" si="37"/>
        <v>2299.9500000000003</v>
      </c>
      <c r="G114" s="119">
        <f t="shared" si="38"/>
        <v>20699.55</v>
      </c>
      <c r="H114" s="120">
        <v>10</v>
      </c>
      <c r="I114" s="145">
        <v>0.1</v>
      </c>
      <c r="J114" s="120">
        <v>24</v>
      </c>
      <c r="K114" s="131">
        <v>12</v>
      </c>
      <c r="L114" s="131">
        <f t="shared" si="35"/>
        <v>36</v>
      </c>
      <c r="M114" s="132">
        <v>0</v>
      </c>
      <c r="N114" s="119">
        <v>0</v>
      </c>
      <c r="O114" s="119"/>
      <c r="P114" s="119"/>
      <c r="Q114" s="119"/>
      <c r="R114" s="119"/>
      <c r="S114" s="119"/>
      <c r="T114" s="119"/>
      <c r="U114" s="151"/>
      <c r="V114" s="119"/>
      <c r="W114" s="119"/>
      <c r="X114" s="119"/>
      <c r="Y114" s="254">
        <f t="shared" si="34"/>
        <v>0</v>
      </c>
      <c r="Z114" s="121">
        <f t="shared" si="33"/>
        <v>22999.5</v>
      </c>
      <c r="AA114" s="153"/>
      <c r="AB114" s="122"/>
    </row>
    <row r="115" spans="2:58" s="6" customFormat="1" ht="23.1" customHeight="1" x14ac:dyDescent="0.25">
      <c r="B115" s="177" t="s">
        <v>88</v>
      </c>
      <c r="C115" s="128" t="s">
        <v>87</v>
      </c>
      <c r="D115" s="129">
        <v>42370</v>
      </c>
      <c r="E115" s="119">
        <v>22999.5</v>
      </c>
      <c r="F115" s="119">
        <f t="shared" si="37"/>
        <v>2299.9500000000003</v>
      </c>
      <c r="G115" s="119">
        <f t="shared" si="38"/>
        <v>20699.55</v>
      </c>
      <c r="H115" s="120">
        <v>10</v>
      </c>
      <c r="I115" s="145">
        <v>0.1</v>
      </c>
      <c r="J115" s="120">
        <v>30</v>
      </c>
      <c r="K115" s="131">
        <v>12</v>
      </c>
      <c r="L115" s="131">
        <f t="shared" si="35"/>
        <v>42</v>
      </c>
      <c r="M115" s="132">
        <v>0</v>
      </c>
      <c r="N115" s="119">
        <v>0</v>
      </c>
      <c r="O115" s="119"/>
      <c r="P115" s="119"/>
      <c r="Q115" s="119"/>
      <c r="R115" s="119"/>
      <c r="S115" s="119"/>
      <c r="T115" s="119"/>
      <c r="U115" s="151"/>
      <c r="V115" s="119"/>
      <c r="W115" s="119"/>
      <c r="X115" s="119"/>
      <c r="Y115" s="254">
        <f t="shared" si="34"/>
        <v>0</v>
      </c>
      <c r="Z115" s="121">
        <f t="shared" si="33"/>
        <v>22999.5</v>
      </c>
      <c r="AA115" s="153"/>
      <c r="AB115" s="122"/>
    </row>
    <row r="116" spans="2:58" s="6" customFormat="1" ht="23.1" customHeight="1" x14ac:dyDescent="0.25">
      <c r="B116" s="177" t="s">
        <v>89</v>
      </c>
      <c r="C116" s="128" t="s">
        <v>90</v>
      </c>
      <c r="D116" s="129">
        <v>42552</v>
      </c>
      <c r="E116" s="119">
        <v>1644.76</v>
      </c>
      <c r="F116" s="119">
        <f t="shared" si="37"/>
        <v>164.476</v>
      </c>
      <c r="G116" s="119">
        <f t="shared" si="38"/>
        <v>1480.2840000000001</v>
      </c>
      <c r="H116" s="120">
        <v>10</v>
      </c>
      <c r="I116" s="145">
        <v>0.1</v>
      </c>
      <c r="J116" s="120">
        <v>30</v>
      </c>
      <c r="K116" s="131">
        <v>12</v>
      </c>
      <c r="L116" s="131">
        <f t="shared" si="35"/>
        <v>42</v>
      </c>
      <c r="M116" s="132">
        <v>0</v>
      </c>
      <c r="N116" s="119">
        <v>0</v>
      </c>
      <c r="O116" s="119"/>
      <c r="P116" s="119"/>
      <c r="Q116" s="119"/>
      <c r="R116" s="119"/>
      <c r="S116" s="119"/>
      <c r="T116" s="119"/>
      <c r="U116" s="151"/>
      <c r="V116" s="119"/>
      <c r="W116" s="119"/>
      <c r="X116" s="119"/>
      <c r="Y116" s="254">
        <f t="shared" si="34"/>
        <v>0</v>
      </c>
      <c r="Z116" s="121">
        <f t="shared" si="33"/>
        <v>1644.76</v>
      </c>
      <c r="AA116" s="153"/>
      <c r="AB116" s="122"/>
    </row>
    <row r="117" spans="2:58" s="6" customFormat="1" ht="23.1" customHeight="1" x14ac:dyDescent="0.25">
      <c r="B117" s="177" t="s">
        <v>91</v>
      </c>
      <c r="C117" s="128" t="s">
        <v>92</v>
      </c>
      <c r="D117" s="129">
        <v>43080</v>
      </c>
      <c r="E117" s="119">
        <v>41810</v>
      </c>
      <c r="F117" s="119">
        <f t="shared" si="37"/>
        <v>4181</v>
      </c>
      <c r="G117" s="119">
        <f t="shared" si="38"/>
        <v>37629</v>
      </c>
      <c r="H117" s="120">
        <v>10</v>
      </c>
      <c r="I117" s="145">
        <v>0.1</v>
      </c>
      <c r="J117" s="120">
        <v>13</v>
      </c>
      <c r="K117" s="131">
        <v>12</v>
      </c>
      <c r="L117" s="131">
        <f>SUM(J117:K117)</f>
        <v>25</v>
      </c>
      <c r="M117" s="132">
        <v>0</v>
      </c>
      <c r="N117" s="119">
        <v>0</v>
      </c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254">
        <f t="shared" si="34"/>
        <v>0</v>
      </c>
      <c r="Z117" s="121">
        <f t="shared" si="33"/>
        <v>41810</v>
      </c>
      <c r="AA117" s="153"/>
      <c r="AB117" s="122"/>
    </row>
    <row r="118" spans="2:58" s="6" customFormat="1" ht="23.1" customHeight="1" x14ac:dyDescent="0.25">
      <c r="B118" s="177" t="s">
        <v>135</v>
      </c>
      <c r="C118" s="128" t="s">
        <v>137</v>
      </c>
      <c r="D118" s="129">
        <v>43311</v>
      </c>
      <c r="E118" s="119">
        <v>21635.01</v>
      </c>
      <c r="F118" s="119">
        <f t="shared" si="37"/>
        <v>2163.5009999999997</v>
      </c>
      <c r="G118" s="119">
        <f t="shared" si="38"/>
        <v>19471.508999999998</v>
      </c>
      <c r="H118" s="120">
        <v>10</v>
      </c>
      <c r="I118" s="145">
        <v>0.1</v>
      </c>
      <c r="J118" s="120">
        <v>5</v>
      </c>
      <c r="K118" s="131">
        <v>12</v>
      </c>
      <c r="L118" s="131">
        <f>SUM(J118:K118)</f>
        <v>17</v>
      </c>
      <c r="M118" s="132">
        <v>0</v>
      </c>
      <c r="N118" s="119">
        <v>0</v>
      </c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254">
        <f t="shared" si="34"/>
        <v>0</v>
      </c>
      <c r="Z118" s="121">
        <f t="shared" si="33"/>
        <v>21635.01</v>
      </c>
      <c r="AA118" s="153"/>
      <c r="AB118" s="122"/>
    </row>
    <row r="119" spans="2:58" s="6" customFormat="1" ht="23.1" customHeight="1" thickBot="1" x14ac:dyDescent="0.3">
      <c r="B119" s="177" t="s">
        <v>136</v>
      </c>
      <c r="C119" s="128" t="s">
        <v>138</v>
      </c>
      <c r="D119" s="129">
        <v>43311</v>
      </c>
      <c r="E119" s="79">
        <v>12810.01</v>
      </c>
      <c r="F119" s="79">
        <f t="shared" si="37"/>
        <v>1281.0010000000002</v>
      </c>
      <c r="G119" s="79">
        <f t="shared" si="38"/>
        <v>11529.009</v>
      </c>
      <c r="H119" s="142">
        <v>10</v>
      </c>
      <c r="I119" s="154">
        <v>0.1</v>
      </c>
      <c r="J119" s="142">
        <v>0</v>
      </c>
      <c r="K119" s="144">
        <v>5</v>
      </c>
      <c r="L119" s="144">
        <f>SUM(J119:K119)</f>
        <v>5</v>
      </c>
      <c r="M119" s="135">
        <v>0</v>
      </c>
      <c r="N119" s="79">
        <v>0</v>
      </c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254">
        <f t="shared" si="34"/>
        <v>0</v>
      </c>
      <c r="Z119" s="211">
        <f t="shared" si="33"/>
        <v>12810.01</v>
      </c>
      <c r="AA119" s="153"/>
      <c r="AB119" s="122"/>
    </row>
    <row r="120" spans="2:58" s="6" customFormat="1" ht="23.1" customHeight="1" thickBot="1" x14ac:dyDescent="0.3">
      <c r="B120" s="112"/>
      <c r="C120" s="99"/>
      <c r="D120" s="83"/>
      <c r="E120" s="186">
        <f>SUM(E99:E119)</f>
        <v>671666.8</v>
      </c>
      <c r="F120" s="381" t="s">
        <v>41</v>
      </c>
      <c r="G120" s="382"/>
      <c r="H120" s="382"/>
      <c r="I120" s="382"/>
      <c r="J120" s="382"/>
      <c r="K120" s="382"/>
      <c r="L120" s="383"/>
      <c r="M120" s="155">
        <f>SUM(M99:M114)</f>
        <v>157066.9325</v>
      </c>
      <c r="N120" s="156">
        <f t="shared" ref="N120:U120" si="39">SUM(N99:N117)</f>
        <v>28662.61</v>
      </c>
      <c r="O120" s="140">
        <f t="shared" si="39"/>
        <v>0</v>
      </c>
      <c r="P120" s="157">
        <f t="shared" si="39"/>
        <v>0</v>
      </c>
      <c r="Q120" s="140">
        <f t="shared" si="39"/>
        <v>0</v>
      </c>
      <c r="R120" s="157">
        <f t="shared" si="39"/>
        <v>0</v>
      </c>
      <c r="S120" s="140">
        <f t="shared" si="39"/>
        <v>0</v>
      </c>
      <c r="T120" s="157">
        <f t="shared" si="39"/>
        <v>0</v>
      </c>
      <c r="U120" s="140">
        <f t="shared" si="39"/>
        <v>0</v>
      </c>
      <c r="V120" s="157">
        <f>SUM(V99:V118)</f>
        <v>0</v>
      </c>
      <c r="W120" s="140">
        <f>SUM(W99:W119)</f>
        <v>0</v>
      </c>
      <c r="X120" s="140">
        <f>SUM(X99:X119)</f>
        <v>0</v>
      </c>
      <c r="Y120" s="236">
        <f>SUM(Y99:Y119)</f>
        <v>185729.54250000001</v>
      </c>
      <c r="Z120" s="140">
        <f>SUM(Z99:Z119)</f>
        <v>485937.25750000001</v>
      </c>
      <c r="AA120" s="153"/>
      <c r="AB120" s="122"/>
    </row>
    <row r="121" spans="2:58" s="8" customFormat="1" ht="23.1" customHeight="1" x14ac:dyDescent="0.25">
      <c r="B121" s="179"/>
      <c r="C121" s="99"/>
      <c r="D121" s="83"/>
      <c r="E121" s="41"/>
      <c r="F121" s="28"/>
      <c r="G121" s="28"/>
      <c r="H121" s="53"/>
      <c r="I121" s="45"/>
      <c r="J121" s="33"/>
      <c r="K121" s="33"/>
      <c r="L121" s="33"/>
      <c r="M121" s="152"/>
      <c r="N121" s="152"/>
      <c r="O121" s="152"/>
      <c r="P121" s="152"/>
      <c r="Q121" s="152"/>
      <c r="R121" s="152"/>
      <c r="S121" s="47"/>
      <c r="T121" s="47"/>
      <c r="U121" s="47"/>
      <c r="V121" s="47"/>
      <c r="W121" s="47"/>
      <c r="X121" s="47"/>
      <c r="Y121" s="237"/>
      <c r="Z121" s="213"/>
      <c r="AA121" s="54"/>
      <c r="AB121" s="180"/>
    </row>
    <row r="122" spans="2:58" s="6" customFormat="1" ht="23.1" customHeight="1" x14ac:dyDescent="0.25">
      <c r="B122" s="177">
        <v>312401</v>
      </c>
      <c r="C122" s="128" t="s">
        <v>42</v>
      </c>
      <c r="D122" s="129">
        <v>36239</v>
      </c>
      <c r="E122" s="132">
        <v>675</v>
      </c>
      <c r="F122" s="119">
        <f t="shared" ref="F122:F165" si="40">E122*0.1</f>
        <v>67.5</v>
      </c>
      <c r="G122" s="119">
        <f t="shared" ref="G122:G165" si="41">E122-F122</f>
        <v>607.5</v>
      </c>
      <c r="H122" s="120">
        <v>5</v>
      </c>
      <c r="I122" s="145">
        <v>0.2</v>
      </c>
      <c r="J122" s="120">
        <v>60</v>
      </c>
      <c r="K122" s="120">
        <v>0</v>
      </c>
      <c r="L122" s="131">
        <f t="shared" ref="L122:L130" si="42">SUM(J122:K122)</f>
        <v>60</v>
      </c>
      <c r="M122" s="132">
        <f>'[1]DEPRECIACION 2008'!S28</f>
        <v>607.505</v>
      </c>
      <c r="N122" s="119">
        <v>0</v>
      </c>
      <c r="O122" s="119"/>
      <c r="P122" s="119"/>
      <c r="Q122" s="151"/>
      <c r="R122" s="119"/>
      <c r="S122" s="119"/>
      <c r="T122" s="119"/>
      <c r="U122" s="119"/>
      <c r="V122" s="119"/>
      <c r="W122" s="119"/>
      <c r="X122" s="119"/>
      <c r="Y122" s="254">
        <f>SUM(M122:W122)</f>
        <v>607.505</v>
      </c>
      <c r="Z122" s="121">
        <f t="shared" ref="Z122:Z164" si="43">E122-Y122</f>
        <v>67.495000000000005</v>
      </c>
      <c r="AA122" s="205"/>
      <c r="AB122" s="124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</row>
    <row r="123" spans="2:58" s="6" customFormat="1" ht="23.1" customHeight="1" x14ac:dyDescent="0.25">
      <c r="B123" s="177">
        <v>314501</v>
      </c>
      <c r="C123" s="128" t="s">
        <v>43</v>
      </c>
      <c r="D123" s="129">
        <v>36245</v>
      </c>
      <c r="E123" s="132">
        <v>1134.8599999999999</v>
      </c>
      <c r="F123" s="119">
        <f t="shared" si="40"/>
        <v>113.48599999999999</v>
      </c>
      <c r="G123" s="119">
        <f t="shared" si="41"/>
        <v>1021.3739999999999</v>
      </c>
      <c r="H123" s="120">
        <v>5</v>
      </c>
      <c r="I123" s="145">
        <v>0.2</v>
      </c>
      <c r="J123" s="120">
        <v>60</v>
      </c>
      <c r="K123" s="120">
        <v>0</v>
      </c>
      <c r="L123" s="131">
        <f t="shared" si="42"/>
        <v>60</v>
      </c>
      <c r="M123" s="132">
        <f>'[1]DEPRECIACION 2008'!S29</f>
        <v>1021.3753</v>
      </c>
      <c r="N123" s="119">
        <v>0</v>
      </c>
      <c r="O123" s="119"/>
      <c r="P123" s="119"/>
      <c r="Q123" s="151"/>
      <c r="R123" s="119"/>
      <c r="S123" s="119"/>
      <c r="T123" s="119"/>
      <c r="U123" s="119"/>
      <c r="V123" s="119"/>
      <c r="W123" s="119"/>
      <c r="X123" s="119"/>
      <c r="Y123" s="254">
        <f>SUM(M123:U123)</f>
        <v>1021.3753</v>
      </c>
      <c r="Z123" s="121">
        <f t="shared" si="43"/>
        <v>113.48469999999986</v>
      </c>
      <c r="AA123" s="206"/>
      <c r="AB123" s="124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</row>
    <row r="124" spans="2:58" s="6" customFormat="1" ht="23.1" customHeight="1" x14ac:dyDescent="0.25">
      <c r="B124" s="177">
        <v>1112301</v>
      </c>
      <c r="C124" s="128" t="s">
        <v>44</v>
      </c>
      <c r="D124" s="129">
        <v>36300</v>
      </c>
      <c r="E124" s="132">
        <v>3986.64</v>
      </c>
      <c r="F124" s="119">
        <f t="shared" si="40"/>
        <v>398.66399999999999</v>
      </c>
      <c r="G124" s="119">
        <f t="shared" si="41"/>
        <v>3587.9759999999997</v>
      </c>
      <c r="H124" s="120">
        <v>5</v>
      </c>
      <c r="I124" s="145">
        <v>0.2</v>
      </c>
      <c r="J124" s="120">
        <v>60</v>
      </c>
      <c r="K124" s="120">
        <v>0</v>
      </c>
      <c r="L124" s="131">
        <f t="shared" si="42"/>
        <v>60</v>
      </c>
      <c r="M124" s="132">
        <f>'[1]DEPRECIACION 2008'!S30</f>
        <v>3587.9780000000001</v>
      </c>
      <c r="N124" s="119">
        <v>0</v>
      </c>
      <c r="O124" s="119"/>
      <c r="P124" s="119"/>
      <c r="Q124" s="151"/>
      <c r="R124" s="119"/>
      <c r="S124" s="119"/>
      <c r="T124" s="119"/>
      <c r="U124" s="119"/>
      <c r="V124" s="119"/>
      <c r="W124" s="119"/>
      <c r="X124" s="119"/>
      <c r="Y124" s="254">
        <f>SUM(M124:U124)</f>
        <v>3587.9780000000001</v>
      </c>
      <c r="Z124" s="121">
        <f t="shared" si="43"/>
        <v>398.66199999999981</v>
      </c>
      <c r="AA124" s="206"/>
      <c r="AB124" s="124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</row>
    <row r="125" spans="2:58" s="6" customFormat="1" ht="23.1" customHeight="1" x14ac:dyDescent="0.25">
      <c r="B125" s="177">
        <v>1114501</v>
      </c>
      <c r="C125" s="128" t="s">
        <v>43</v>
      </c>
      <c r="D125" s="129">
        <v>36245</v>
      </c>
      <c r="E125" s="132">
        <v>1134.8599999999999</v>
      </c>
      <c r="F125" s="119">
        <f t="shared" si="40"/>
        <v>113.48599999999999</v>
      </c>
      <c r="G125" s="119">
        <f t="shared" si="41"/>
        <v>1021.3739999999999</v>
      </c>
      <c r="H125" s="120">
        <v>5</v>
      </c>
      <c r="I125" s="145">
        <v>0.2</v>
      </c>
      <c r="J125" s="120">
        <v>60</v>
      </c>
      <c r="K125" s="120">
        <v>0</v>
      </c>
      <c r="L125" s="131">
        <f t="shared" si="42"/>
        <v>60</v>
      </c>
      <c r="M125" s="132">
        <f>'[1]DEPRECIACION 2008'!S31</f>
        <v>1021.3753</v>
      </c>
      <c r="N125" s="119">
        <v>0</v>
      </c>
      <c r="O125" s="119"/>
      <c r="P125" s="119"/>
      <c r="Q125" s="158"/>
      <c r="R125" s="119"/>
      <c r="S125" s="119"/>
      <c r="T125" s="119"/>
      <c r="U125" s="119"/>
      <c r="V125" s="119"/>
      <c r="W125" s="119"/>
      <c r="X125" s="119"/>
      <c r="Y125" s="254">
        <f t="shared" ref="Y125:Y157" si="44">SUM(M125:U125)</f>
        <v>1021.3753</v>
      </c>
      <c r="Z125" s="121">
        <f t="shared" si="43"/>
        <v>113.48469999999986</v>
      </c>
      <c r="AA125" s="206"/>
      <c r="AB125" s="124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</row>
    <row r="126" spans="2:58" s="6" customFormat="1" ht="23.1" customHeight="1" x14ac:dyDescent="0.25">
      <c r="B126" s="177">
        <v>1014501</v>
      </c>
      <c r="C126" s="128" t="s">
        <v>43</v>
      </c>
      <c r="D126" s="129">
        <v>35064</v>
      </c>
      <c r="E126" s="132">
        <v>2284.0500000000002</v>
      </c>
      <c r="F126" s="119">
        <f t="shared" si="40"/>
        <v>228.40500000000003</v>
      </c>
      <c r="G126" s="119">
        <f t="shared" si="41"/>
        <v>2055.645</v>
      </c>
      <c r="H126" s="120">
        <v>5</v>
      </c>
      <c r="I126" s="145">
        <v>0.2</v>
      </c>
      <c r="J126" s="120">
        <v>60</v>
      </c>
      <c r="K126" s="120">
        <v>0</v>
      </c>
      <c r="L126" s="131">
        <f t="shared" si="42"/>
        <v>60</v>
      </c>
      <c r="M126" s="132">
        <f>'[1]DEPRECIACION 2008'!S32</f>
        <v>2055.645</v>
      </c>
      <c r="N126" s="119">
        <v>0</v>
      </c>
      <c r="O126" s="119"/>
      <c r="P126" s="119"/>
      <c r="Q126" s="158"/>
      <c r="R126" s="119"/>
      <c r="S126" s="119"/>
      <c r="T126" s="119"/>
      <c r="U126" s="119"/>
      <c r="V126" s="119"/>
      <c r="W126" s="119"/>
      <c r="X126" s="119"/>
      <c r="Y126" s="254">
        <f t="shared" si="44"/>
        <v>2055.645</v>
      </c>
      <c r="Z126" s="121">
        <f t="shared" si="43"/>
        <v>228.4050000000002</v>
      </c>
      <c r="AA126" s="206"/>
      <c r="AB126" s="124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</row>
    <row r="127" spans="2:58" s="6" customFormat="1" ht="23.1" customHeight="1" x14ac:dyDescent="0.25">
      <c r="B127" s="177">
        <v>101503</v>
      </c>
      <c r="C127" s="128" t="s">
        <v>45</v>
      </c>
      <c r="D127" s="129">
        <v>35064</v>
      </c>
      <c r="E127" s="132">
        <v>642.9</v>
      </c>
      <c r="F127" s="119">
        <f t="shared" si="40"/>
        <v>64.290000000000006</v>
      </c>
      <c r="G127" s="119">
        <f t="shared" si="41"/>
        <v>578.61</v>
      </c>
      <c r="H127" s="120">
        <v>5</v>
      </c>
      <c r="I127" s="145">
        <v>0.2</v>
      </c>
      <c r="J127" s="120">
        <v>60</v>
      </c>
      <c r="K127" s="120">
        <v>0</v>
      </c>
      <c r="L127" s="131">
        <f t="shared" si="42"/>
        <v>60</v>
      </c>
      <c r="M127" s="132">
        <f>'[1]DEPRECIACION 2008'!S33</f>
        <v>578.61000000000013</v>
      </c>
      <c r="N127" s="119">
        <v>0</v>
      </c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254">
        <f t="shared" si="44"/>
        <v>578.61000000000013</v>
      </c>
      <c r="Z127" s="121">
        <f t="shared" si="43"/>
        <v>64.28999999999985</v>
      </c>
      <c r="AA127" s="206"/>
      <c r="AB127" s="124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</row>
    <row r="128" spans="2:58" s="6" customFormat="1" ht="23.1" customHeight="1" x14ac:dyDescent="0.25">
      <c r="B128" s="177">
        <v>81502</v>
      </c>
      <c r="C128" s="128" t="s">
        <v>45</v>
      </c>
      <c r="D128" s="129">
        <v>35064</v>
      </c>
      <c r="E128" s="132">
        <v>642.9</v>
      </c>
      <c r="F128" s="119">
        <f t="shared" si="40"/>
        <v>64.290000000000006</v>
      </c>
      <c r="G128" s="119">
        <f t="shared" si="41"/>
        <v>578.61</v>
      </c>
      <c r="H128" s="120">
        <v>5</v>
      </c>
      <c r="I128" s="145">
        <v>0.2</v>
      </c>
      <c r="J128" s="120">
        <v>60</v>
      </c>
      <c r="K128" s="120">
        <v>0</v>
      </c>
      <c r="L128" s="131">
        <f t="shared" si="42"/>
        <v>60</v>
      </c>
      <c r="M128" s="132">
        <f>'[1]DEPRECIACION 2008'!S34</f>
        <v>578.61000000000013</v>
      </c>
      <c r="N128" s="119">
        <v>0</v>
      </c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254">
        <f t="shared" si="44"/>
        <v>578.61000000000013</v>
      </c>
      <c r="Z128" s="121">
        <f t="shared" si="43"/>
        <v>64.28999999999985</v>
      </c>
      <c r="AA128" s="206"/>
      <c r="AB128" s="124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</row>
    <row r="129" spans="2:58" s="6" customFormat="1" ht="23.1" customHeight="1" x14ac:dyDescent="0.25">
      <c r="B129" s="177">
        <v>714502</v>
      </c>
      <c r="C129" s="128" t="s">
        <v>43</v>
      </c>
      <c r="D129" s="129">
        <v>36245</v>
      </c>
      <c r="E129" s="132">
        <v>1134.8599999999999</v>
      </c>
      <c r="F129" s="119">
        <f t="shared" si="40"/>
        <v>113.48599999999999</v>
      </c>
      <c r="G129" s="119">
        <f t="shared" si="41"/>
        <v>1021.3739999999999</v>
      </c>
      <c r="H129" s="120">
        <v>5</v>
      </c>
      <c r="I129" s="145">
        <v>0.2</v>
      </c>
      <c r="J129" s="120">
        <v>60</v>
      </c>
      <c r="K129" s="120">
        <v>0</v>
      </c>
      <c r="L129" s="131">
        <f t="shared" si="42"/>
        <v>60</v>
      </c>
      <c r="M129" s="132">
        <f>'[1]DEPRECIACION 2008'!S35</f>
        <v>1021.3753</v>
      </c>
      <c r="N129" s="119">
        <v>0</v>
      </c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254">
        <f t="shared" si="44"/>
        <v>1021.3753</v>
      </c>
      <c r="Z129" s="121">
        <f t="shared" si="43"/>
        <v>113.48469999999986</v>
      </c>
      <c r="AA129" s="206"/>
      <c r="AB129" s="124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</row>
    <row r="130" spans="2:58" s="6" customFormat="1" ht="23.1" customHeight="1" x14ac:dyDescent="0.25">
      <c r="B130" s="177">
        <v>714502</v>
      </c>
      <c r="C130" s="128" t="s">
        <v>43</v>
      </c>
      <c r="D130" s="129">
        <v>36245</v>
      </c>
      <c r="E130" s="132">
        <v>1134.8599999999999</v>
      </c>
      <c r="F130" s="119">
        <f t="shared" si="40"/>
        <v>113.48599999999999</v>
      </c>
      <c r="G130" s="119">
        <f t="shared" si="41"/>
        <v>1021.3739999999999</v>
      </c>
      <c r="H130" s="120">
        <v>5</v>
      </c>
      <c r="I130" s="145">
        <v>0.2</v>
      </c>
      <c r="J130" s="120">
        <v>60</v>
      </c>
      <c r="K130" s="120">
        <v>0</v>
      </c>
      <c r="L130" s="131">
        <f t="shared" si="42"/>
        <v>60</v>
      </c>
      <c r="M130" s="132">
        <f>'[1]DEPRECIACION 2008'!S36</f>
        <v>1021.3753</v>
      </c>
      <c r="N130" s="119">
        <v>0</v>
      </c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254">
        <f t="shared" si="44"/>
        <v>1021.3753</v>
      </c>
      <c r="Z130" s="121">
        <f t="shared" si="43"/>
        <v>113.48469999999986</v>
      </c>
      <c r="AA130" s="206"/>
      <c r="AB130" s="124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</row>
    <row r="131" spans="2:58" s="6" customFormat="1" ht="23.1" customHeight="1" x14ac:dyDescent="0.25">
      <c r="B131" s="177" t="s">
        <v>43</v>
      </c>
      <c r="C131" s="128" t="s">
        <v>46</v>
      </c>
      <c r="D131" s="129">
        <v>38114</v>
      </c>
      <c r="E131" s="132">
        <v>1432.5</v>
      </c>
      <c r="F131" s="119">
        <f t="shared" si="40"/>
        <v>143.25</v>
      </c>
      <c r="G131" s="119">
        <f t="shared" si="41"/>
        <v>1289.25</v>
      </c>
      <c r="H131" s="120">
        <v>5</v>
      </c>
      <c r="I131" s="145">
        <v>0.2</v>
      </c>
      <c r="J131" s="120">
        <v>60</v>
      </c>
      <c r="K131" s="120">
        <v>0</v>
      </c>
      <c r="L131" s="131">
        <f>SUM(J131:K131)</f>
        <v>60</v>
      </c>
      <c r="M131" s="132">
        <f>'[1]DEPRECIACION 2008'!S37</f>
        <v>1203.3000000000002</v>
      </c>
      <c r="N131" s="119">
        <v>85.95</v>
      </c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254">
        <f t="shared" si="44"/>
        <v>1289.2500000000002</v>
      </c>
      <c r="Z131" s="121">
        <f t="shared" si="43"/>
        <v>143.24999999999977</v>
      </c>
      <c r="AA131" s="206"/>
      <c r="AB131" s="124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</row>
    <row r="132" spans="2:58" s="6" customFormat="1" ht="23.1" customHeight="1" x14ac:dyDescent="0.25">
      <c r="B132" s="177" t="s">
        <v>43</v>
      </c>
      <c r="C132" s="128" t="s">
        <v>46</v>
      </c>
      <c r="D132" s="129">
        <v>38114</v>
      </c>
      <c r="E132" s="132">
        <v>1432.5</v>
      </c>
      <c r="F132" s="119">
        <f t="shared" si="40"/>
        <v>143.25</v>
      </c>
      <c r="G132" s="119">
        <f t="shared" si="41"/>
        <v>1289.25</v>
      </c>
      <c r="H132" s="120">
        <v>5</v>
      </c>
      <c r="I132" s="145">
        <v>0.2</v>
      </c>
      <c r="J132" s="120">
        <v>60</v>
      </c>
      <c r="K132" s="120">
        <v>0</v>
      </c>
      <c r="L132" s="131">
        <f>SUM(J132:K132)</f>
        <v>60</v>
      </c>
      <c r="M132" s="132">
        <f>'[1]DEPRECIACION 2008'!S38</f>
        <v>1203.3000000000002</v>
      </c>
      <c r="N132" s="119">
        <v>85.95</v>
      </c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254">
        <f t="shared" si="44"/>
        <v>1289.2500000000002</v>
      </c>
      <c r="Z132" s="121">
        <f t="shared" si="43"/>
        <v>143.24999999999977</v>
      </c>
      <c r="AA132" s="206"/>
      <c r="AB132" s="124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</row>
    <row r="133" spans="2:58" s="6" customFormat="1" ht="23.1" customHeight="1" x14ac:dyDescent="0.25">
      <c r="B133" s="177"/>
      <c r="C133" s="128" t="s">
        <v>47</v>
      </c>
      <c r="D133" s="129">
        <v>38046</v>
      </c>
      <c r="E133" s="132">
        <v>959</v>
      </c>
      <c r="F133" s="119">
        <f t="shared" si="40"/>
        <v>95.9</v>
      </c>
      <c r="G133" s="119">
        <f t="shared" si="41"/>
        <v>863.1</v>
      </c>
      <c r="H133" s="120">
        <v>5</v>
      </c>
      <c r="I133" s="145">
        <v>0.2</v>
      </c>
      <c r="J133" s="120">
        <v>60</v>
      </c>
      <c r="K133" s="120">
        <v>0</v>
      </c>
      <c r="L133" s="131">
        <f t="shared" ref="L133:L143" si="45">SUM(J133:K133)</f>
        <v>60</v>
      </c>
      <c r="M133" s="132">
        <f>'[1]DEPRECIACION 2008'!S39</f>
        <v>848.72</v>
      </c>
      <c r="N133" s="119">
        <v>14.39</v>
      </c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254">
        <f t="shared" si="44"/>
        <v>863.11</v>
      </c>
      <c r="Z133" s="121">
        <f t="shared" si="43"/>
        <v>95.889999999999986</v>
      </c>
      <c r="AA133" s="206"/>
      <c r="AB133" s="124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</row>
    <row r="134" spans="2:58" s="6" customFormat="1" ht="23.1" customHeight="1" x14ac:dyDescent="0.25">
      <c r="B134" s="177"/>
      <c r="C134" s="128" t="s">
        <v>48</v>
      </c>
      <c r="D134" s="129">
        <v>38051</v>
      </c>
      <c r="E134" s="132">
        <v>1473.68</v>
      </c>
      <c r="F134" s="119">
        <f t="shared" si="40"/>
        <v>147.36800000000002</v>
      </c>
      <c r="G134" s="119">
        <f t="shared" si="41"/>
        <v>1326.3120000000001</v>
      </c>
      <c r="H134" s="120">
        <v>5</v>
      </c>
      <c r="I134" s="145">
        <v>0.2</v>
      </c>
      <c r="J134" s="120">
        <v>60</v>
      </c>
      <c r="K134" s="120">
        <v>0</v>
      </c>
      <c r="L134" s="131">
        <f t="shared" si="45"/>
        <v>60</v>
      </c>
      <c r="M134" s="132">
        <f>'[1]DEPRECIACION 2008'!S40</f>
        <v>1282.0996000000002</v>
      </c>
      <c r="N134" s="119">
        <v>44.21</v>
      </c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254">
        <f t="shared" si="44"/>
        <v>1326.3096000000003</v>
      </c>
      <c r="Z134" s="121">
        <f t="shared" si="43"/>
        <v>147.37039999999979</v>
      </c>
      <c r="AA134" s="206"/>
      <c r="AB134" s="124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</row>
    <row r="135" spans="2:58" s="6" customFormat="1" ht="23.1" customHeight="1" x14ac:dyDescent="0.25">
      <c r="B135" s="177" t="s">
        <v>43</v>
      </c>
      <c r="C135" s="128" t="s">
        <v>49</v>
      </c>
      <c r="D135" s="129">
        <v>38072</v>
      </c>
      <c r="E135" s="132">
        <v>1200</v>
      </c>
      <c r="F135" s="119">
        <f t="shared" si="40"/>
        <v>120</v>
      </c>
      <c r="G135" s="119">
        <f t="shared" si="41"/>
        <v>1080</v>
      </c>
      <c r="H135" s="120">
        <v>5</v>
      </c>
      <c r="I135" s="145">
        <v>0.2</v>
      </c>
      <c r="J135" s="120">
        <v>60</v>
      </c>
      <c r="K135" s="120">
        <v>0</v>
      </c>
      <c r="L135" s="131">
        <f t="shared" si="45"/>
        <v>60</v>
      </c>
      <c r="M135" s="132">
        <f>'[1]DEPRECIACION 2008'!S41</f>
        <v>1044</v>
      </c>
      <c r="N135" s="119">
        <v>36</v>
      </c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254">
        <f t="shared" si="44"/>
        <v>1080</v>
      </c>
      <c r="Z135" s="121">
        <f t="shared" si="43"/>
        <v>120</v>
      </c>
      <c r="AA135" s="206"/>
      <c r="AB135" s="124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</row>
    <row r="136" spans="2:58" s="6" customFormat="1" ht="23.1" customHeight="1" x14ac:dyDescent="0.25">
      <c r="B136" s="177" t="s">
        <v>43</v>
      </c>
      <c r="C136" s="128" t="s">
        <v>49</v>
      </c>
      <c r="D136" s="129">
        <v>38072</v>
      </c>
      <c r="E136" s="132">
        <v>1200</v>
      </c>
      <c r="F136" s="119">
        <f t="shared" si="40"/>
        <v>120</v>
      </c>
      <c r="G136" s="119">
        <f t="shared" si="41"/>
        <v>1080</v>
      </c>
      <c r="H136" s="120">
        <v>5</v>
      </c>
      <c r="I136" s="145">
        <v>0.2</v>
      </c>
      <c r="J136" s="120">
        <v>60</v>
      </c>
      <c r="K136" s="120">
        <v>0</v>
      </c>
      <c r="L136" s="131">
        <f t="shared" si="45"/>
        <v>60</v>
      </c>
      <c r="M136" s="132">
        <f>'[1]DEPRECIACION 2008'!S42</f>
        <v>1044</v>
      </c>
      <c r="N136" s="119">
        <v>36</v>
      </c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254">
        <f t="shared" si="44"/>
        <v>1080</v>
      </c>
      <c r="Z136" s="121">
        <f t="shared" si="43"/>
        <v>120</v>
      </c>
      <c r="AA136" s="206"/>
      <c r="AB136" s="124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</row>
    <row r="137" spans="2:58" s="6" customFormat="1" ht="23.1" customHeight="1" x14ac:dyDescent="0.25">
      <c r="B137" s="177" t="s">
        <v>43</v>
      </c>
      <c r="C137" s="128" t="s">
        <v>49</v>
      </c>
      <c r="D137" s="129">
        <v>38072</v>
      </c>
      <c r="E137" s="132">
        <v>1200</v>
      </c>
      <c r="F137" s="119">
        <f t="shared" si="40"/>
        <v>120</v>
      </c>
      <c r="G137" s="119">
        <f t="shared" si="41"/>
        <v>1080</v>
      </c>
      <c r="H137" s="120">
        <v>5</v>
      </c>
      <c r="I137" s="145">
        <v>0.2</v>
      </c>
      <c r="J137" s="120">
        <v>60</v>
      </c>
      <c r="K137" s="120">
        <v>0</v>
      </c>
      <c r="L137" s="131">
        <f t="shared" si="45"/>
        <v>60</v>
      </c>
      <c r="M137" s="132">
        <f>'[1]DEPRECIACION 2008'!S43</f>
        <v>1044</v>
      </c>
      <c r="N137" s="119">
        <v>36</v>
      </c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254">
        <f t="shared" si="44"/>
        <v>1080</v>
      </c>
      <c r="Z137" s="121">
        <f t="shared" si="43"/>
        <v>120</v>
      </c>
      <c r="AA137" s="206"/>
      <c r="AB137" s="124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</row>
    <row r="138" spans="2:58" s="6" customFormat="1" ht="23.1" customHeight="1" x14ac:dyDescent="0.25">
      <c r="B138" s="177" t="s">
        <v>43</v>
      </c>
      <c r="C138" s="128" t="s">
        <v>49</v>
      </c>
      <c r="D138" s="129">
        <v>38072</v>
      </c>
      <c r="E138" s="132">
        <v>1200</v>
      </c>
      <c r="F138" s="119">
        <f t="shared" si="40"/>
        <v>120</v>
      </c>
      <c r="G138" s="119">
        <f t="shared" si="41"/>
        <v>1080</v>
      </c>
      <c r="H138" s="120">
        <v>5</v>
      </c>
      <c r="I138" s="145">
        <v>0.2</v>
      </c>
      <c r="J138" s="120">
        <v>60</v>
      </c>
      <c r="K138" s="120">
        <v>0</v>
      </c>
      <c r="L138" s="131">
        <f t="shared" si="45"/>
        <v>60</v>
      </c>
      <c r="M138" s="132">
        <f>'[1]DEPRECIACION 2008'!S44</f>
        <v>1044</v>
      </c>
      <c r="N138" s="119">
        <v>36</v>
      </c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254">
        <f t="shared" si="44"/>
        <v>1080</v>
      </c>
      <c r="Z138" s="121">
        <f t="shared" si="43"/>
        <v>120</v>
      </c>
      <c r="AA138" s="206"/>
      <c r="AB138" s="124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</row>
    <row r="139" spans="2:58" s="6" customFormat="1" ht="23.1" customHeight="1" x14ac:dyDescent="0.25">
      <c r="B139" s="177" t="s">
        <v>43</v>
      </c>
      <c r="C139" s="128" t="s">
        <v>49</v>
      </c>
      <c r="D139" s="129">
        <v>38072</v>
      </c>
      <c r="E139" s="132">
        <v>1200</v>
      </c>
      <c r="F139" s="119">
        <f t="shared" si="40"/>
        <v>120</v>
      </c>
      <c r="G139" s="119">
        <f t="shared" si="41"/>
        <v>1080</v>
      </c>
      <c r="H139" s="120">
        <v>5</v>
      </c>
      <c r="I139" s="145">
        <v>0.2</v>
      </c>
      <c r="J139" s="120">
        <v>60</v>
      </c>
      <c r="K139" s="120">
        <v>0</v>
      </c>
      <c r="L139" s="131">
        <f t="shared" si="45"/>
        <v>60</v>
      </c>
      <c r="M139" s="132">
        <f>'[1]DEPRECIACION 2008'!S45</f>
        <v>1044</v>
      </c>
      <c r="N139" s="119">
        <v>36</v>
      </c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254">
        <f t="shared" si="44"/>
        <v>1080</v>
      </c>
      <c r="Z139" s="121">
        <f t="shared" si="43"/>
        <v>120</v>
      </c>
      <c r="AA139" s="206"/>
      <c r="AB139" s="124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</row>
    <row r="140" spans="2:58" s="6" customFormat="1" ht="23.1" customHeight="1" x14ac:dyDescent="0.25">
      <c r="B140" s="177" t="s">
        <v>43</v>
      </c>
      <c r="C140" s="128" t="s">
        <v>49</v>
      </c>
      <c r="D140" s="129">
        <v>38072</v>
      </c>
      <c r="E140" s="132">
        <v>1200</v>
      </c>
      <c r="F140" s="119">
        <f t="shared" si="40"/>
        <v>120</v>
      </c>
      <c r="G140" s="119">
        <f t="shared" si="41"/>
        <v>1080</v>
      </c>
      <c r="H140" s="120">
        <v>5</v>
      </c>
      <c r="I140" s="145">
        <v>0.2</v>
      </c>
      <c r="J140" s="120">
        <v>60</v>
      </c>
      <c r="K140" s="120">
        <v>0</v>
      </c>
      <c r="L140" s="131">
        <f t="shared" si="45"/>
        <v>60</v>
      </c>
      <c r="M140" s="132">
        <f>'[1]DEPRECIACION 2008'!S46</f>
        <v>1044</v>
      </c>
      <c r="N140" s="119">
        <v>36</v>
      </c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254">
        <f t="shared" si="44"/>
        <v>1080</v>
      </c>
      <c r="Z140" s="121">
        <f t="shared" si="43"/>
        <v>120</v>
      </c>
      <c r="AA140" s="206"/>
      <c r="AB140" s="124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</row>
    <row r="141" spans="2:58" s="6" customFormat="1" ht="23.1" customHeight="1" x14ac:dyDescent="0.25">
      <c r="B141" s="177" t="s">
        <v>50</v>
      </c>
      <c r="C141" s="128" t="s">
        <v>51</v>
      </c>
      <c r="D141" s="129">
        <v>38369</v>
      </c>
      <c r="E141" s="132">
        <v>1274.24</v>
      </c>
      <c r="F141" s="119">
        <f t="shared" si="40"/>
        <v>127.42400000000001</v>
      </c>
      <c r="G141" s="119">
        <f t="shared" si="41"/>
        <v>1146.816</v>
      </c>
      <c r="H141" s="120">
        <v>5</v>
      </c>
      <c r="I141" s="145">
        <v>0.2</v>
      </c>
      <c r="J141" s="120">
        <v>60</v>
      </c>
      <c r="K141" s="120">
        <v>0</v>
      </c>
      <c r="L141" s="131">
        <f t="shared" si="45"/>
        <v>60</v>
      </c>
      <c r="M141" s="132">
        <f>'[1]DEPRECIACION 2008'!S47</f>
        <v>898.33960000000002</v>
      </c>
      <c r="N141" s="119">
        <v>229.36</v>
      </c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254">
        <f t="shared" si="44"/>
        <v>1127.6995999999999</v>
      </c>
      <c r="Z141" s="214">
        <f t="shared" si="43"/>
        <v>146.54040000000009</v>
      </c>
      <c r="AA141" s="206"/>
      <c r="AB141" s="124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</row>
    <row r="142" spans="2:58" s="6" customFormat="1" ht="23.1" customHeight="1" x14ac:dyDescent="0.25">
      <c r="B142" s="177" t="s">
        <v>44</v>
      </c>
      <c r="C142" s="128" t="s">
        <v>52</v>
      </c>
      <c r="D142" s="129">
        <v>38549</v>
      </c>
      <c r="E142" s="132">
        <v>1400</v>
      </c>
      <c r="F142" s="119">
        <f t="shared" si="40"/>
        <v>140</v>
      </c>
      <c r="G142" s="119">
        <f t="shared" si="41"/>
        <v>1260</v>
      </c>
      <c r="H142" s="120">
        <v>5</v>
      </c>
      <c r="I142" s="145">
        <v>0.2</v>
      </c>
      <c r="J142" s="120">
        <v>60</v>
      </c>
      <c r="K142" s="120">
        <v>0</v>
      </c>
      <c r="L142" s="131">
        <f t="shared" si="45"/>
        <v>60</v>
      </c>
      <c r="M142" s="132">
        <f>'[1]DEPRECIACION 2008'!S48</f>
        <v>861</v>
      </c>
      <c r="N142" s="119">
        <v>252</v>
      </c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254">
        <f t="shared" si="44"/>
        <v>1113</v>
      </c>
      <c r="Z142" s="214">
        <f t="shared" si="43"/>
        <v>287</v>
      </c>
      <c r="AA142" s="206"/>
      <c r="AB142" s="124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</row>
    <row r="143" spans="2:58" s="6" customFormat="1" ht="23.1" customHeight="1" x14ac:dyDescent="0.25">
      <c r="B143" s="177" t="s">
        <v>53</v>
      </c>
      <c r="C143" s="128" t="s">
        <v>54</v>
      </c>
      <c r="D143" s="129">
        <v>38989</v>
      </c>
      <c r="E143" s="132">
        <v>650</v>
      </c>
      <c r="F143" s="119">
        <f t="shared" si="40"/>
        <v>65</v>
      </c>
      <c r="G143" s="119">
        <f t="shared" si="41"/>
        <v>585</v>
      </c>
      <c r="H143" s="120">
        <v>5</v>
      </c>
      <c r="I143" s="145">
        <v>0.2</v>
      </c>
      <c r="J143" s="120">
        <v>60</v>
      </c>
      <c r="K143" s="120">
        <v>0</v>
      </c>
      <c r="L143" s="131">
        <f t="shared" si="45"/>
        <v>60</v>
      </c>
      <c r="M143" s="132">
        <f>'[1]DEPRECIACION 2008'!S49</f>
        <v>263.25</v>
      </c>
      <c r="N143" s="119">
        <v>117</v>
      </c>
      <c r="O143" s="119"/>
      <c r="P143" s="119"/>
      <c r="Q143" s="159"/>
      <c r="R143" s="159"/>
      <c r="S143" s="159"/>
      <c r="T143" s="159"/>
      <c r="U143" s="159"/>
      <c r="V143" s="159"/>
      <c r="W143" s="159"/>
      <c r="X143" s="159"/>
      <c r="Y143" s="254">
        <f t="shared" si="44"/>
        <v>380.25</v>
      </c>
      <c r="Z143" s="121">
        <f t="shared" si="43"/>
        <v>269.75</v>
      </c>
      <c r="AA143" s="206"/>
      <c r="AB143" s="124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</row>
    <row r="144" spans="2:58" s="6" customFormat="1" ht="23.1" customHeight="1" x14ac:dyDescent="0.25">
      <c r="B144" s="177" t="s">
        <v>53</v>
      </c>
      <c r="C144" s="128" t="s">
        <v>54</v>
      </c>
      <c r="D144" s="129">
        <v>38989</v>
      </c>
      <c r="E144" s="132">
        <v>650</v>
      </c>
      <c r="F144" s="119">
        <f t="shared" si="40"/>
        <v>65</v>
      </c>
      <c r="G144" s="119">
        <f t="shared" si="41"/>
        <v>585</v>
      </c>
      <c r="H144" s="120">
        <v>5</v>
      </c>
      <c r="I144" s="145">
        <v>0.2</v>
      </c>
      <c r="J144" s="120">
        <v>60</v>
      </c>
      <c r="K144" s="120">
        <v>0</v>
      </c>
      <c r="L144" s="131">
        <f>SUM(J144:K144)</f>
        <v>60</v>
      </c>
      <c r="M144" s="132">
        <f>'[1]DEPRECIACION 2008'!S50</f>
        <v>263.25</v>
      </c>
      <c r="N144" s="119">
        <v>117</v>
      </c>
      <c r="O144" s="119"/>
      <c r="P144" s="119"/>
      <c r="Q144" s="159"/>
      <c r="R144" s="119"/>
      <c r="S144" s="119"/>
      <c r="T144" s="119"/>
      <c r="U144" s="119"/>
      <c r="V144" s="119"/>
      <c r="W144" s="119"/>
      <c r="X144" s="119"/>
      <c r="Y144" s="254">
        <f t="shared" si="44"/>
        <v>380.25</v>
      </c>
      <c r="Z144" s="121">
        <f t="shared" si="43"/>
        <v>269.75</v>
      </c>
      <c r="AA144" s="206"/>
      <c r="AB144" s="124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</row>
    <row r="145" spans="2:58" s="6" customFormat="1" ht="23.1" customHeight="1" x14ac:dyDescent="0.25">
      <c r="B145" s="177" t="s">
        <v>55</v>
      </c>
      <c r="C145" s="128" t="s">
        <v>56</v>
      </c>
      <c r="D145" s="129">
        <v>38982</v>
      </c>
      <c r="E145" s="132">
        <v>1634.41</v>
      </c>
      <c r="F145" s="119">
        <f t="shared" si="40"/>
        <v>163.44100000000003</v>
      </c>
      <c r="G145" s="119">
        <f t="shared" si="41"/>
        <v>1470.9690000000001</v>
      </c>
      <c r="H145" s="120">
        <v>5</v>
      </c>
      <c r="I145" s="145">
        <v>0.2</v>
      </c>
      <c r="J145" s="120">
        <v>60</v>
      </c>
      <c r="K145" s="120">
        <v>0</v>
      </c>
      <c r="L145" s="131">
        <f>SUM(J145:K145)</f>
        <v>60</v>
      </c>
      <c r="M145" s="132">
        <f>'[1]DEPRECIACION 2008'!S51</f>
        <v>661.93380000000002</v>
      </c>
      <c r="N145" s="119">
        <v>294.19</v>
      </c>
      <c r="O145" s="119"/>
      <c r="P145" s="119"/>
      <c r="Q145" s="159"/>
      <c r="R145" s="119"/>
      <c r="S145" s="119"/>
      <c r="T145" s="119"/>
      <c r="U145" s="119"/>
      <c r="V145" s="119"/>
      <c r="W145" s="119"/>
      <c r="X145" s="119"/>
      <c r="Y145" s="254">
        <f t="shared" si="44"/>
        <v>956.12380000000007</v>
      </c>
      <c r="Z145" s="121">
        <f t="shared" si="43"/>
        <v>678.28620000000001</v>
      </c>
      <c r="AA145" s="206"/>
      <c r="AB145" s="124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</row>
    <row r="146" spans="2:58" s="6" customFormat="1" ht="23.1" customHeight="1" x14ac:dyDescent="0.25">
      <c r="B146" s="177" t="s">
        <v>55</v>
      </c>
      <c r="C146" s="128" t="s">
        <v>56</v>
      </c>
      <c r="D146" s="129">
        <v>38982</v>
      </c>
      <c r="E146" s="132">
        <v>1634.41</v>
      </c>
      <c r="F146" s="119">
        <f t="shared" si="40"/>
        <v>163.44100000000003</v>
      </c>
      <c r="G146" s="119">
        <f t="shared" si="41"/>
        <v>1470.9690000000001</v>
      </c>
      <c r="H146" s="120">
        <v>5</v>
      </c>
      <c r="I146" s="145">
        <v>0.2</v>
      </c>
      <c r="J146" s="120">
        <v>60</v>
      </c>
      <c r="K146" s="120">
        <v>0</v>
      </c>
      <c r="L146" s="131">
        <f>SUM(J146:K146)</f>
        <v>60</v>
      </c>
      <c r="M146" s="132">
        <v>661.93</v>
      </c>
      <c r="N146" s="119">
        <v>294.19</v>
      </c>
      <c r="O146" s="119"/>
      <c r="P146" s="119"/>
      <c r="Q146" s="159"/>
      <c r="R146" s="119"/>
      <c r="S146" s="119"/>
      <c r="T146" s="119"/>
      <c r="U146" s="119"/>
      <c r="V146" s="119"/>
      <c r="W146" s="119"/>
      <c r="X146" s="119"/>
      <c r="Y146" s="254">
        <f t="shared" si="44"/>
        <v>956.11999999999989</v>
      </c>
      <c r="Z146" s="121">
        <f t="shared" si="43"/>
        <v>678.29000000000019</v>
      </c>
      <c r="AA146" s="206"/>
      <c r="AB146" s="124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</row>
    <row r="147" spans="2:58" s="6" customFormat="1" ht="23.1" customHeight="1" x14ac:dyDescent="0.25">
      <c r="B147" s="177" t="s">
        <v>57</v>
      </c>
      <c r="C147" s="128" t="s">
        <v>58</v>
      </c>
      <c r="D147" s="129">
        <v>39322</v>
      </c>
      <c r="E147" s="132">
        <v>2745.9</v>
      </c>
      <c r="F147" s="119">
        <f t="shared" si="40"/>
        <v>274.59000000000003</v>
      </c>
      <c r="G147" s="119">
        <f t="shared" si="41"/>
        <v>2471.31</v>
      </c>
      <c r="H147" s="120">
        <v>5</v>
      </c>
      <c r="I147" s="145">
        <v>0.2</v>
      </c>
      <c r="J147" s="120">
        <v>60</v>
      </c>
      <c r="K147" s="120">
        <v>0</v>
      </c>
      <c r="L147" s="131">
        <f t="shared" ref="L147:L184" si="46">SUM(J147:K147)</f>
        <v>60</v>
      </c>
      <c r="M147" s="132">
        <f>'[1]DEPRECIACION 2008'!S53</f>
        <v>659.01200000000006</v>
      </c>
      <c r="N147" s="119">
        <v>494.26</v>
      </c>
      <c r="O147" s="119"/>
      <c r="P147" s="119"/>
      <c r="Q147" s="159"/>
      <c r="R147" s="119"/>
      <c r="S147" s="119"/>
      <c r="T147" s="119"/>
      <c r="U147" s="119"/>
      <c r="V147" s="119"/>
      <c r="W147" s="119"/>
      <c r="X147" s="119"/>
      <c r="Y147" s="254">
        <f t="shared" si="44"/>
        <v>1153.2719999999999</v>
      </c>
      <c r="Z147" s="121">
        <f t="shared" si="43"/>
        <v>1592.6280000000002</v>
      </c>
      <c r="AA147" s="206"/>
      <c r="AB147" s="124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</row>
    <row r="148" spans="2:58" s="6" customFormat="1" ht="23.1" customHeight="1" x14ac:dyDescent="0.25">
      <c r="B148" s="177" t="s">
        <v>59</v>
      </c>
      <c r="C148" s="128">
        <v>16</v>
      </c>
      <c r="D148" s="129">
        <v>39322</v>
      </c>
      <c r="E148" s="132">
        <v>1654.11</v>
      </c>
      <c r="F148" s="119">
        <f t="shared" si="40"/>
        <v>165.411</v>
      </c>
      <c r="G148" s="119">
        <f t="shared" si="41"/>
        <v>1488.6989999999998</v>
      </c>
      <c r="H148" s="120">
        <v>5</v>
      </c>
      <c r="I148" s="145">
        <v>0.2</v>
      </c>
      <c r="J148" s="120">
        <v>60</v>
      </c>
      <c r="K148" s="120">
        <v>0</v>
      </c>
      <c r="L148" s="131">
        <f t="shared" si="46"/>
        <v>60</v>
      </c>
      <c r="M148" s="132">
        <f>'[1]DEPRECIACION 2008'!S54</f>
        <v>396.9898</v>
      </c>
      <c r="N148" s="119">
        <v>297.74</v>
      </c>
      <c r="O148" s="119"/>
      <c r="P148" s="119"/>
      <c r="Q148" s="159"/>
      <c r="R148" s="119"/>
      <c r="S148" s="119"/>
      <c r="T148" s="119"/>
      <c r="U148" s="119"/>
      <c r="V148" s="119"/>
      <c r="W148" s="119"/>
      <c r="X148" s="119"/>
      <c r="Y148" s="254">
        <f t="shared" si="44"/>
        <v>694.72980000000007</v>
      </c>
      <c r="Z148" s="121">
        <f t="shared" si="43"/>
        <v>959.38019999999983</v>
      </c>
      <c r="AA148" s="206"/>
      <c r="AB148" s="124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</row>
    <row r="149" spans="2:58" s="6" customFormat="1" ht="23.1" customHeight="1" x14ac:dyDescent="0.25">
      <c r="B149" s="177" t="s">
        <v>43</v>
      </c>
      <c r="C149" s="128" t="s">
        <v>60</v>
      </c>
      <c r="D149" s="129">
        <v>39258</v>
      </c>
      <c r="E149" s="132">
        <v>1400</v>
      </c>
      <c r="F149" s="119">
        <f t="shared" si="40"/>
        <v>140</v>
      </c>
      <c r="G149" s="119">
        <f t="shared" si="41"/>
        <v>1260</v>
      </c>
      <c r="H149" s="120">
        <v>5</v>
      </c>
      <c r="I149" s="145">
        <v>0.2</v>
      </c>
      <c r="J149" s="120">
        <v>60</v>
      </c>
      <c r="K149" s="120">
        <v>0</v>
      </c>
      <c r="L149" s="131">
        <f t="shared" si="46"/>
        <v>60</v>
      </c>
      <c r="M149" s="132">
        <f>'[1]DEPRECIACION 2008'!S55</f>
        <v>378</v>
      </c>
      <c r="N149" s="119">
        <v>252</v>
      </c>
      <c r="O149" s="119"/>
      <c r="P149" s="119"/>
      <c r="Q149" s="159"/>
      <c r="R149" s="119"/>
      <c r="S149" s="119"/>
      <c r="T149" s="119"/>
      <c r="U149" s="119"/>
      <c r="V149" s="119"/>
      <c r="W149" s="119"/>
      <c r="X149" s="119"/>
      <c r="Y149" s="254">
        <f t="shared" si="44"/>
        <v>630</v>
      </c>
      <c r="Z149" s="121">
        <f t="shared" si="43"/>
        <v>770</v>
      </c>
      <c r="AA149" s="206"/>
      <c r="AB149" s="124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</row>
    <row r="150" spans="2:58" s="6" customFormat="1" ht="23.1" customHeight="1" x14ac:dyDescent="0.25">
      <c r="B150" s="177" t="s">
        <v>43</v>
      </c>
      <c r="C150" s="128" t="s">
        <v>60</v>
      </c>
      <c r="D150" s="129">
        <v>39258</v>
      </c>
      <c r="E150" s="132">
        <v>1400</v>
      </c>
      <c r="F150" s="119">
        <f t="shared" si="40"/>
        <v>140</v>
      </c>
      <c r="G150" s="119">
        <f t="shared" si="41"/>
        <v>1260</v>
      </c>
      <c r="H150" s="120">
        <v>5</v>
      </c>
      <c r="I150" s="145">
        <v>0.2</v>
      </c>
      <c r="J150" s="120">
        <v>60</v>
      </c>
      <c r="K150" s="120">
        <v>0</v>
      </c>
      <c r="L150" s="131">
        <f t="shared" si="46"/>
        <v>60</v>
      </c>
      <c r="M150" s="132">
        <f>'[1]DEPRECIACION 2008'!S56</f>
        <v>378</v>
      </c>
      <c r="N150" s="119">
        <v>252</v>
      </c>
      <c r="O150" s="119"/>
      <c r="P150" s="119"/>
      <c r="Q150" s="159"/>
      <c r="R150" s="119"/>
      <c r="S150" s="119"/>
      <c r="T150" s="119"/>
      <c r="U150" s="119"/>
      <c r="V150" s="119"/>
      <c r="W150" s="119"/>
      <c r="X150" s="119"/>
      <c r="Y150" s="254">
        <f t="shared" si="44"/>
        <v>630</v>
      </c>
      <c r="Z150" s="121">
        <f t="shared" si="43"/>
        <v>770</v>
      </c>
      <c r="AA150" s="206"/>
      <c r="AB150" s="124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</row>
    <row r="151" spans="2:58" s="6" customFormat="1" ht="23.1" customHeight="1" x14ac:dyDescent="0.25">
      <c r="B151" s="177" t="s">
        <v>43</v>
      </c>
      <c r="C151" s="128" t="s">
        <v>60</v>
      </c>
      <c r="D151" s="129">
        <v>39258</v>
      </c>
      <c r="E151" s="132">
        <v>1400</v>
      </c>
      <c r="F151" s="119">
        <f t="shared" si="40"/>
        <v>140</v>
      </c>
      <c r="G151" s="119">
        <f t="shared" si="41"/>
        <v>1260</v>
      </c>
      <c r="H151" s="120">
        <v>5</v>
      </c>
      <c r="I151" s="145">
        <v>0.2</v>
      </c>
      <c r="J151" s="120">
        <v>60</v>
      </c>
      <c r="K151" s="120">
        <v>0</v>
      </c>
      <c r="L151" s="131">
        <f t="shared" si="46"/>
        <v>60</v>
      </c>
      <c r="M151" s="132">
        <f>'[1]DEPRECIACION 2008'!S57</f>
        <v>378</v>
      </c>
      <c r="N151" s="119">
        <v>252</v>
      </c>
      <c r="O151" s="119"/>
      <c r="P151" s="119"/>
      <c r="Q151" s="159"/>
      <c r="R151" s="119"/>
      <c r="S151" s="119"/>
      <c r="T151" s="119"/>
      <c r="U151" s="119"/>
      <c r="V151" s="119"/>
      <c r="W151" s="119"/>
      <c r="X151" s="119"/>
      <c r="Y151" s="254">
        <f t="shared" si="44"/>
        <v>630</v>
      </c>
      <c r="Z151" s="121">
        <f t="shared" si="43"/>
        <v>770</v>
      </c>
      <c r="AA151" s="206"/>
      <c r="AB151" s="124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</row>
    <row r="152" spans="2:58" s="6" customFormat="1" ht="23.1" customHeight="1" x14ac:dyDescent="0.25">
      <c r="B152" s="177" t="s">
        <v>61</v>
      </c>
      <c r="C152" s="128" t="s">
        <v>62</v>
      </c>
      <c r="D152" s="148">
        <v>39436</v>
      </c>
      <c r="E152" s="159">
        <v>687.49</v>
      </c>
      <c r="F152" s="159">
        <f t="shared" si="40"/>
        <v>68.749000000000009</v>
      </c>
      <c r="G152" s="159">
        <f t="shared" si="41"/>
        <v>618.74099999999999</v>
      </c>
      <c r="H152" s="120">
        <v>5</v>
      </c>
      <c r="I152" s="145">
        <v>0.2</v>
      </c>
      <c r="J152" s="120">
        <v>60</v>
      </c>
      <c r="K152" s="120">
        <v>0</v>
      </c>
      <c r="L152" s="131">
        <f>SUM(J152:K152)</f>
        <v>60</v>
      </c>
      <c r="M152" s="132">
        <f>'[1]DEPRECIACION 2008'!S58</f>
        <v>134.0582</v>
      </c>
      <c r="N152" s="119">
        <v>123.75</v>
      </c>
      <c r="O152" s="119"/>
      <c r="P152" s="119"/>
      <c r="Q152" s="159"/>
      <c r="R152" s="119"/>
      <c r="S152" s="119"/>
      <c r="T152" s="119"/>
      <c r="U152" s="119"/>
      <c r="V152" s="119"/>
      <c r="W152" s="119"/>
      <c r="X152" s="119"/>
      <c r="Y152" s="254">
        <f t="shared" si="44"/>
        <v>257.8082</v>
      </c>
      <c r="Z152" s="121">
        <f t="shared" si="43"/>
        <v>429.68180000000001</v>
      </c>
      <c r="AA152" s="206"/>
      <c r="AB152" s="124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</row>
    <row r="153" spans="2:58" s="6" customFormat="1" ht="23.1" customHeight="1" x14ac:dyDescent="0.25">
      <c r="B153" s="177" t="s">
        <v>63</v>
      </c>
      <c r="C153" s="128" t="s">
        <v>64</v>
      </c>
      <c r="D153" s="148">
        <v>39645</v>
      </c>
      <c r="E153" s="159">
        <v>1137.53</v>
      </c>
      <c r="F153" s="159">
        <f t="shared" si="40"/>
        <v>113.753</v>
      </c>
      <c r="G153" s="159">
        <f t="shared" si="41"/>
        <v>1023.7769999999999</v>
      </c>
      <c r="H153" s="120">
        <v>5</v>
      </c>
      <c r="I153" s="145">
        <v>0.2</v>
      </c>
      <c r="J153" s="120">
        <v>60</v>
      </c>
      <c r="K153" s="120">
        <v>0</v>
      </c>
      <c r="L153" s="131">
        <f>SUM(J153:K153)</f>
        <v>60</v>
      </c>
      <c r="M153" s="132">
        <v>102.38</v>
      </c>
      <c r="N153" s="119">
        <v>204.76</v>
      </c>
      <c r="O153" s="119"/>
      <c r="P153" s="119"/>
      <c r="Q153" s="159"/>
      <c r="R153" s="160"/>
      <c r="S153" s="119"/>
      <c r="T153" s="119"/>
      <c r="U153" s="119"/>
      <c r="V153" s="119"/>
      <c r="W153" s="119"/>
      <c r="X153" s="119"/>
      <c r="Y153" s="254">
        <f t="shared" si="44"/>
        <v>307.14</v>
      </c>
      <c r="Z153" s="121">
        <f t="shared" si="43"/>
        <v>830.39</v>
      </c>
      <c r="AA153" s="206"/>
      <c r="AB153" s="124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</row>
    <row r="154" spans="2:58" s="6" customFormat="1" ht="23.1" customHeight="1" x14ac:dyDescent="0.25">
      <c r="B154" s="177" t="s">
        <v>65</v>
      </c>
      <c r="C154" s="128" t="s">
        <v>66</v>
      </c>
      <c r="D154" s="148">
        <v>39645</v>
      </c>
      <c r="E154" s="159">
        <v>825</v>
      </c>
      <c r="F154" s="159">
        <f t="shared" si="40"/>
        <v>82.5</v>
      </c>
      <c r="G154" s="159">
        <f t="shared" si="41"/>
        <v>742.5</v>
      </c>
      <c r="H154" s="120">
        <v>5</v>
      </c>
      <c r="I154" s="145">
        <v>0.2</v>
      </c>
      <c r="J154" s="120">
        <v>60</v>
      </c>
      <c r="K154" s="120">
        <v>0</v>
      </c>
      <c r="L154" s="131">
        <v>60</v>
      </c>
      <c r="M154" s="132">
        <f>'[1]DEPRECIACION 2008'!S60</f>
        <v>74.25</v>
      </c>
      <c r="N154" s="119">
        <v>148.5</v>
      </c>
      <c r="O154" s="119"/>
      <c r="P154" s="119"/>
      <c r="Q154" s="159"/>
      <c r="R154" s="159"/>
      <c r="S154" s="119"/>
      <c r="T154" s="119"/>
      <c r="U154" s="119"/>
      <c r="V154" s="119"/>
      <c r="W154" s="119"/>
      <c r="X154" s="119"/>
      <c r="Y154" s="254">
        <f t="shared" si="44"/>
        <v>222.75</v>
      </c>
      <c r="Z154" s="121">
        <f t="shared" si="43"/>
        <v>602.25</v>
      </c>
      <c r="AA154" s="206"/>
      <c r="AB154" s="124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</row>
    <row r="155" spans="2:58" s="6" customFormat="1" ht="23.1" customHeight="1" x14ac:dyDescent="0.25">
      <c r="B155" s="177" t="s">
        <v>67</v>
      </c>
      <c r="C155" s="128" t="s">
        <v>68</v>
      </c>
      <c r="D155" s="148">
        <v>39645</v>
      </c>
      <c r="E155" s="159">
        <v>1915.71</v>
      </c>
      <c r="F155" s="159">
        <f t="shared" si="40"/>
        <v>191.57100000000003</v>
      </c>
      <c r="G155" s="159">
        <f t="shared" si="41"/>
        <v>1724.1390000000001</v>
      </c>
      <c r="H155" s="120">
        <v>5</v>
      </c>
      <c r="I155" s="145">
        <v>0.2</v>
      </c>
      <c r="J155" s="120">
        <v>60</v>
      </c>
      <c r="K155" s="120">
        <v>0</v>
      </c>
      <c r="L155" s="131">
        <f t="shared" si="46"/>
        <v>60</v>
      </c>
      <c r="M155" s="132">
        <f>'[1]DEPRECIACION 2008'!S61</f>
        <v>201.14955000000003</v>
      </c>
      <c r="N155" s="119">
        <v>344.83</v>
      </c>
      <c r="O155" s="119"/>
      <c r="P155" s="119"/>
      <c r="Q155" s="159"/>
      <c r="R155" s="159"/>
      <c r="S155" s="119"/>
      <c r="T155" s="119"/>
      <c r="U155" s="119"/>
      <c r="V155" s="119"/>
      <c r="W155" s="119"/>
      <c r="X155" s="119"/>
      <c r="Y155" s="254">
        <f t="shared" si="44"/>
        <v>545.97955000000002</v>
      </c>
      <c r="Z155" s="121">
        <f t="shared" si="43"/>
        <v>1369.73045</v>
      </c>
      <c r="AA155" s="206"/>
      <c r="AB155" s="124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</row>
    <row r="156" spans="2:58" s="6" customFormat="1" ht="23.1" customHeight="1" x14ac:dyDescent="0.25">
      <c r="B156" s="177" t="s">
        <v>43</v>
      </c>
      <c r="C156" s="128" t="s">
        <v>93</v>
      </c>
      <c r="D156" s="148">
        <v>39864</v>
      </c>
      <c r="E156" s="159">
        <v>1294</v>
      </c>
      <c r="F156" s="159">
        <f t="shared" si="40"/>
        <v>129.4</v>
      </c>
      <c r="G156" s="159">
        <f t="shared" si="41"/>
        <v>1164.5999999999999</v>
      </c>
      <c r="H156" s="120">
        <v>5</v>
      </c>
      <c r="I156" s="145">
        <v>0.2</v>
      </c>
      <c r="J156" s="120">
        <v>60</v>
      </c>
      <c r="K156" s="120">
        <v>0</v>
      </c>
      <c r="L156" s="131">
        <f t="shared" si="46"/>
        <v>60</v>
      </c>
      <c r="M156" s="132">
        <v>0</v>
      </c>
      <c r="N156" s="119">
        <v>213.51</v>
      </c>
      <c r="O156" s="119"/>
      <c r="P156" s="119"/>
      <c r="Q156" s="159"/>
      <c r="R156" s="159"/>
      <c r="S156" s="119"/>
      <c r="T156" s="119"/>
      <c r="U156" s="119"/>
      <c r="V156" s="119"/>
      <c r="W156" s="119"/>
      <c r="X156" s="119"/>
      <c r="Y156" s="254">
        <f t="shared" si="44"/>
        <v>213.51</v>
      </c>
      <c r="Z156" s="121">
        <f t="shared" si="43"/>
        <v>1080.49</v>
      </c>
      <c r="AA156" s="206"/>
      <c r="AB156" s="124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</row>
    <row r="157" spans="2:58" s="6" customFormat="1" ht="23.1" customHeight="1" x14ac:dyDescent="0.25">
      <c r="B157" s="177" t="s">
        <v>43</v>
      </c>
      <c r="C157" s="128" t="s">
        <v>93</v>
      </c>
      <c r="D157" s="148">
        <v>39864</v>
      </c>
      <c r="E157" s="159">
        <v>1294</v>
      </c>
      <c r="F157" s="159">
        <f t="shared" si="40"/>
        <v>129.4</v>
      </c>
      <c r="G157" s="159">
        <f t="shared" si="41"/>
        <v>1164.5999999999999</v>
      </c>
      <c r="H157" s="120">
        <v>5</v>
      </c>
      <c r="I157" s="145">
        <v>0.2</v>
      </c>
      <c r="J157" s="120">
        <v>60</v>
      </c>
      <c r="K157" s="120">
        <v>0</v>
      </c>
      <c r="L157" s="131">
        <f t="shared" si="46"/>
        <v>60</v>
      </c>
      <c r="M157" s="132">
        <v>0</v>
      </c>
      <c r="N157" s="119">
        <v>213.51</v>
      </c>
      <c r="O157" s="119"/>
      <c r="P157" s="119"/>
      <c r="Q157" s="159"/>
      <c r="R157" s="159"/>
      <c r="S157" s="119"/>
      <c r="T157" s="119"/>
      <c r="U157" s="119"/>
      <c r="V157" s="119"/>
      <c r="W157" s="119"/>
      <c r="X157" s="119"/>
      <c r="Y157" s="254">
        <f t="shared" si="44"/>
        <v>213.51</v>
      </c>
      <c r="Z157" s="121">
        <f t="shared" si="43"/>
        <v>1080.49</v>
      </c>
      <c r="AA157" s="206"/>
      <c r="AB157" s="124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</row>
    <row r="158" spans="2:58" s="6" customFormat="1" ht="23.1" customHeight="1" x14ac:dyDescent="0.25">
      <c r="B158" s="177" t="s">
        <v>43</v>
      </c>
      <c r="C158" s="128" t="s">
        <v>93</v>
      </c>
      <c r="D158" s="148">
        <v>39864</v>
      </c>
      <c r="E158" s="159">
        <v>1294</v>
      </c>
      <c r="F158" s="159">
        <f t="shared" si="40"/>
        <v>129.4</v>
      </c>
      <c r="G158" s="159">
        <f t="shared" si="41"/>
        <v>1164.5999999999999</v>
      </c>
      <c r="H158" s="120">
        <v>5</v>
      </c>
      <c r="I158" s="145">
        <v>0.2</v>
      </c>
      <c r="J158" s="120">
        <v>60</v>
      </c>
      <c r="K158" s="120">
        <v>0</v>
      </c>
      <c r="L158" s="131">
        <f t="shared" si="46"/>
        <v>60</v>
      </c>
      <c r="M158" s="132">
        <v>0</v>
      </c>
      <c r="N158" s="119">
        <v>213.51</v>
      </c>
      <c r="O158" s="119"/>
      <c r="P158" s="119"/>
      <c r="Q158" s="159"/>
      <c r="R158" s="159"/>
      <c r="S158" s="119"/>
      <c r="T158" s="119"/>
      <c r="U158" s="119"/>
      <c r="V158" s="119"/>
      <c r="W158" s="119"/>
      <c r="X158" s="119"/>
      <c r="Y158" s="254">
        <f t="shared" ref="Y158:Y166" si="47">SUM(M158:V158)</f>
        <v>213.51</v>
      </c>
      <c r="Z158" s="121">
        <f t="shared" si="43"/>
        <v>1080.49</v>
      </c>
      <c r="AA158" s="206"/>
      <c r="AB158" s="124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</row>
    <row r="159" spans="2:58" s="6" customFormat="1" ht="23.1" customHeight="1" x14ac:dyDescent="0.25">
      <c r="B159" s="177" t="s">
        <v>43</v>
      </c>
      <c r="C159" s="128" t="s">
        <v>94</v>
      </c>
      <c r="D159" s="148">
        <v>40241</v>
      </c>
      <c r="E159" s="159">
        <v>820</v>
      </c>
      <c r="F159" s="159">
        <f t="shared" si="40"/>
        <v>82</v>
      </c>
      <c r="G159" s="159">
        <f t="shared" si="41"/>
        <v>738</v>
      </c>
      <c r="H159" s="120">
        <v>5</v>
      </c>
      <c r="I159" s="145">
        <v>0.2</v>
      </c>
      <c r="J159" s="120">
        <v>60</v>
      </c>
      <c r="K159" s="120">
        <v>0</v>
      </c>
      <c r="L159" s="131">
        <v>60</v>
      </c>
      <c r="M159" s="132">
        <v>0</v>
      </c>
      <c r="N159" s="119">
        <v>0</v>
      </c>
      <c r="O159" s="119"/>
      <c r="P159" s="119"/>
      <c r="Q159" s="159"/>
      <c r="R159" s="159"/>
      <c r="S159" s="119"/>
      <c r="T159" s="119"/>
      <c r="U159" s="119"/>
      <c r="V159" s="119"/>
      <c r="W159" s="119"/>
      <c r="X159" s="119"/>
      <c r="Y159" s="254">
        <f t="shared" si="47"/>
        <v>0</v>
      </c>
      <c r="Z159" s="121">
        <f t="shared" si="43"/>
        <v>820</v>
      </c>
      <c r="AA159" s="206"/>
      <c r="AB159" s="124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</row>
    <row r="160" spans="2:58" s="6" customFormat="1" ht="23.1" customHeight="1" x14ac:dyDescent="0.25">
      <c r="B160" s="177" t="s">
        <v>43</v>
      </c>
      <c r="C160" s="128" t="s">
        <v>94</v>
      </c>
      <c r="D160" s="148">
        <v>40241</v>
      </c>
      <c r="E160" s="159">
        <v>820</v>
      </c>
      <c r="F160" s="159">
        <f t="shared" si="40"/>
        <v>82</v>
      </c>
      <c r="G160" s="159">
        <f t="shared" si="41"/>
        <v>738</v>
      </c>
      <c r="H160" s="120">
        <v>5</v>
      </c>
      <c r="I160" s="145">
        <v>0.2</v>
      </c>
      <c r="J160" s="120">
        <v>60</v>
      </c>
      <c r="K160" s="120">
        <v>0</v>
      </c>
      <c r="L160" s="131">
        <v>60</v>
      </c>
      <c r="M160" s="132">
        <v>0</v>
      </c>
      <c r="N160" s="119">
        <v>0</v>
      </c>
      <c r="O160" s="119"/>
      <c r="P160" s="119"/>
      <c r="Q160" s="159"/>
      <c r="R160" s="159"/>
      <c r="S160" s="119"/>
      <c r="T160" s="119"/>
      <c r="U160" s="119"/>
      <c r="V160" s="119"/>
      <c r="W160" s="119"/>
      <c r="X160" s="119"/>
      <c r="Y160" s="254">
        <f t="shared" si="47"/>
        <v>0</v>
      </c>
      <c r="Z160" s="121">
        <f t="shared" si="43"/>
        <v>820</v>
      </c>
      <c r="AA160" s="206"/>
      <c r="AB160" s="124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</row>
    <row r="161" spans="1:58" s="6" customFormat="1" ht="23.1" customHeight="1" x14ac:dyDescent="0.25">
      <c r="B161" s="177" t="s">
        <v>43</v>
      </c>
      <c r="C161" s="128" t="s">
        <v>94</v>
      </c>
      <c r="D161" s="148">
        <v>40241</v>
      </c>
      <c r="E161" s="159">
        <v>820</v>
      </c>
      <c r="F161" s="159">
        <f t="shared" si="40"/>
        <v>82</v>
      </c>
      <c r="G161" s="159">
        <f t="shared" si="41"/>
        <v>738</v>
      </c>
      <c r="H161" s="120">
        <v>5</v>
      </c>
      <c r="I161" s="145">
        <v>0.2</v>
      </c>
      <c r="J161" s="120">
        <v>60</v>
      </c>
      <c r="K161" s="120">
        <v>0</v>
      </c>
      <c r="L161" s="131">
        <v>60</v>
      </c>
      <c r="M161" s="132">
        <v>0</v>
      </c>
      <c r="N161" s="119">
        <v>0</v>
      </c>
      <c r="O161" s="119"/>
      <c r="P161" s="119"/>
      <c r="Q161" s="159"/>
      <c r="R161" s="159"/>
      <c r="S161" s="119"/>
      <c r="T161" s="119"/>
      <c r="U161" s="119"/>
      <c r="V161" s="119"/>
      <c r="W161" s="119"/>
      <c r="X161" s="119"/>
      <c r="Y161" s="254">
        <f t="shared" si="47"/>
        <v>0</v>
      </c>
      <c r="Z161" s="121">
        <f t="shared" si="43"/>
        <v>820</v>
      </c>
      <c r="AA161" s="206"/>
      <c r="AB161" s="124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</row>
    <row r="162" spans="1:58" s="6" customFormat="1" ht="23.1" customHeight="1" x14ac:dyDescent="0.25">
      <c r="B162" s="177" t="s">
        <v>43</v>
      </c>
      <c r="C162" s="128" t="s">
        <v>94</v>
      </c>
      <c r="D162" s="148">
        <v>40241</v>
      </c>
      <c r="E162" s="159">
        <v>820</v>
      </c>
      <c r="F162" s="159">
        <f t="shared" si="40"/>
        <v>82</v>
      </c>
      <c r="G162" s="159">
        <f t="shared" si="41"/>
        <v>738</v>
      </c>
      <c r="H162" s="120">
        <v>5</v>
      </c>
      <c r="I162" s="145">
        <v>0.2</v>
      </c>
      <c r="J162" s="120">
        <v>60</v>
      </c>
      <c r="K162" s="120">
        <v>0</v>
      </c>
      <c r="L162" s="131">
        <v>60</v>
      </c>
      <c r="M162" s="132">
        <v>0</v>
      </c>
      <c r="N162" s="119">
        <v>0</v>
      </c>
      <c r="O162" s="119"/>
      <c r="P162" s="119"/>
      <c r="Q162" s="159"/>
      <c r="R162" s="159"/>
      <c r="S162" s="119"/>
      <c r="T162" s="119"/>
      <c r="U162" s="119"/>
      <c r="V162" s="119"/>
      <c r="W162" s="119"/>
      <c r="X162" s="119"/>
      <c r="Y162" s="254">
        <f t="shared" si="47"/>
        <v>0</v>
      </c>
      <c r="Z162" s="121">
        <f t="shared" si="43"/>
        <v>820</v>
      </c>
      <c r="AA162" s="206"/>
      <c r="AB162" s="124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</row>
    <row r="163" spans="1:58" s="6" customFormat="1" ht="23.1" customHeight="1" x14ac:dyDescent="0.25">
      <c r="B163" s="177" t="s">
        <v>43</v>
      </c>
      <c r="C163" s="128" t="s">
        <v>94</v>
      </c>
      <c r="D163" s="148">
        <v>40241</v>
      </c>
      <c r="E163" s="159">
        <v>820</v>
      </c>
      <c r="F163" s="159">
        <f t="shared" si="40"/>
        <v>82</v>
      </c>
      <c r="G163" s="159">
        <f t="shared" si="41"/>
        <v>738</v>
      </c>
      <c r="H163" s="120">
        <v>5</v>
      </c>
      <c r="I163" s="145">
        <v>0.2</v>
      </c>
      <c r="J163" s="120">
        <v>60</v>
      </c>
      <c r="K163" s="120">
        <v>0</v>
      </c>
      <c r="L163" s="131">
        <v>60</v>
      </c>
      <c r="M163" s="132">
        <v>0</v>
      </c>
      <c r="N163" s="119">
        <v>0</v>
      </c>
      <c r="O163" s="119"/>
      <c r="P163" s="119"/>
      <c r="Q163" s="159"/>
      <c r="R163" s="159"/>
      <c r="S163" s="119"/>
      <c r="T163" s="119"/>
      <c r="U163" s="119"/>
      <c r="V163" s="119"/>
      <c r="W163" s="119"/>
      <c r="X163" s="119"/>
      <c r="Y163" s="254">
        <f t="shared" si="47"/>
        <v>0</v>
      </c>
      <c r="Z163" s="121">
        <f t="shared" si="43"/>
        <v>820</v>
      </c>
      <c r="AA163" s="206"/>
      <c r="AB163" s="124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</row>
    <row r="164" spans="1:58" s="6" customFormat="1" ht="23.1" customHeight="1" x14ac:dyDescent="0.25">
      <c r="B164" s="177" t="s">
        <v>44</v>
      </c>
      <c r="C164" s="128" t="s">
        <v>95</v>
      </c>
      <c r="D164" s="148">
        <v>40431</v>
      </c>
      <c r="E164" s="159">
        <v>2179.23</v>
      </c>
      <c r="F164" s="159">
        <f t="shared" si="40"/>
        <v>217.923</v>
      </c>
      <c r="G164" s="159">
        <f t="shared" si="41"/>
        <v>1961.307</v>
      </c>
      <c r="H164" s="120">
        <v>5</v>
      </c>
      <c r="I164" s="145">
        <v>0.2</v>
      </c>
      <c r="J164" s="120">
        <v>60</v>
      </c>
      <c r="K164" s="120">
        <v>0</v>
      </c>
      <c r="L164" s="131">
        <v>60</v>
      </c>
      <c r="M164" s="132">
        <v>0</v>
      </c>
      <c r="N164" s="119">
        <v>0</v>
      </c>
      <c r="O164" s="119"/>
      <c r="P164" s="119"/>
      <c r="Q164" s="159"/>
      <c r="R164" s="159"/>
      <c r="S164" s="119"/>
      <c r="T164" s="119"/>
      <c r="U164" s="119"/>
      <c r="V164" s="119"/>
      <c r="W164" s="119"/>
      <c r="X164" s="119"/>
      <c r="Y164" s="254">
        <f t="shared" si="47"/>
        <v>0</v>
      </c>
      <c r="Z164" s="121">
        <f t="shared" si="43"/>
        <v>2179.23</v>
      </c>
      <c r="AA164" s="206"/>
      <c r="AB164" s="124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</row>
    <row r="165" spans="1:58" s="6" customFormat="1" ht="23.1" customHeight="1" x14ac:dyDescent="0.25">
      <c r="B165" s="177" t="s">
        <v>44</v>
      </c>
      <c r="C165" s="128" t="s">
        <v>96</v>
      </c>
      <c r="D165" s="148">
        <v>41044</v>
      </c>
      <c r="E165" s="159">
        <v>2200</v>
      </c>
      <c r="F165" s="159">
        <f t="shared" si="40"/>
        <v>220</v>
      </c>
      <c r="G165" s="159">
        <f t="shared" si="41"/>
        <v>1980</v>
      </c>
      <c r="H165" s="120">
        <v>5</v>
      </c>
      <c r="I165" s="145">
        <v>0.2</v>
      </c>
      <c r="J165" s="120">
        <v>60</v>
      </c>
      <c r="K165" s="120">
        <v>0</v>
      </c>
      <c r="L165" s="131">
        <f t="shared" si="46"/>
        <v>60</v>
      </c>
      <c r="M165" s="132">
        <v>0</v>
      </c>
      <c r="N165" s="161">
        <v>0</v>
      </c>
      <c r="O165" s="119"/>
      <c r="P165" s="119"/>
      <c r="Q165" s="167"/>
      <c r="R165" s="159"/>
      <c r="S165" s="119"/>
      <c r="T165" s="119"/>
      <c r="U165" s="159"/>
      <c r="V165" s="162"/>
      <c r="W165" s="162"/>
      <c r="X165" s="162"/>
      <c r="Y165" s="254">
        <f t="shared" si="47"/>
        <v>0</v>
      </c>
      <c r="Z165" s="121">
        <f>G165-Y165</f>
        <v>1980</v>
      </c>
      <c r="AA165" s="206"/>
      <c r="AB165" s="124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</row>
    <row r="166" spans="1:58" s="6" customFormat="1" ht="23.1" customHeight="1" x14ac:dyDescent="0.25">
      <c r="B166" s="177" t="s">
        <v>97</v>
      </c>
      <c r="C166" s="128" t="s">
        <v>98</v>
      </c>
      <c r="D166" s="148">
        <v>39234</v>
      </c>
      <c r="E166" s="159">
        <v>4219.4399999999996</v>
      </c>
      <c r="F166" s="159">
        <v>421.94</v>
      </c>
      <c r="G166" s="159">
        <v>3797.5</v>
      </c>
      <c r="H166" s="120">
        <v>2</v>
      </c>
      <c r="I166" s="145">
        <v>0.5</v>
      </c>
      <c r="J166" s="120">
        <v>24</v>
      </c>
      <c r="K166" s="120">
        <v>0</v>
      </c>
      <c r="L166" s="131">
        <v>0</v>
      </c>
      <c r="M166" s="132">
        <v>0</v>
      </c>
      <c r="N166" s="119">
        <v>0</v>
      </c>
      <c r="O166" s="119"/>
      <c r="P166" s="119"/>
      <c r="Q166" s="159"/>
      <c r="R166" s="119"/>
      <c r="S166" s="119"/>
      <c r="T166" s="119"/>
      <c r="U166" s="119"/>
      <c r="V166" s="163"/>
      <c r="W166" s="163"/>
      <c r="X166" s="163"/>
      <c r="Y166" s="254">
        <f t="shared" si="47"/>
        <v>0</v>
      </c>
      <c r="Z166" s="121">
        <f>F166-Y166</f>
        <v>421.94</v>
      </c>
      <c r="AA166" s="206"/>
      <c r="AB166" s="124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</row>
    <row r="167" spans="1:58" s="6" customFormat="1" ht="23.1" customHeight="1" x14ac:dyDescent="0.25">
      <c r="B167" s="177" t="s">
        <v>99</v>
      </c>
      <c r="C167" s="128" t="s">
        <v>100</v>
      </c>
      <c r="D167" s="129">
        <v>40900</v>
      </c>
      <c r="E167" s="119">
        <v>3435.2</v>
      </c>
      <c r="F167" s="119">
        <f t="shared" ref="F167:F184" si="48">E167*0.1</f>
        <v>343.52</v>
      </c>
      <c r="G167" s="119">
        <f t="shared" ref="G167:G184" si="49">E167-F167</f>
        <v>3091.68</v>
      </c>
      <c r="H167" s="120">
        <v>5</v>
      </c>
      <c r="I167" s="145">
        <v>0.2</v>
      </c>
      <c r="J167" s="120">
        <v>60</v>
      </c>
      <c r="K167" s="131">
        <v>0</v>
      </c>
      <c r="L167" s="131">
        <f t="shared" si="46"/>
        <v>60</v>
      </c>
      <c r="M167" s="132">
        <v>0</v>
      </c>
      <c r="N167" s="119">
        <v>0</v>
      </c>
      <c r="O167" s="119"/>
      <c r="P167" s="119"/>
      <c r="Q167" s="119"/>
      <c r="R167" s="159"/>
      <c r="S167" s="164"/>
      <c r="T167" s="119"/>
      <c r="U167" s="159"/>
      <c r="V167" s="159"/>
      <c r="W167" s="159"/>
      <c r="X167" s="159"/>
      <c r="Y167" s="254">
        <f t="shared" ref="Y167:Y186" si="50">SUM(M167:W167)</f>
        <v>0</v>
      </c>
      <c r="Z167" s="121">
        <f>G167-Y167</f>
        <v>3091.68</v>
      </c>
      <c r="AA167" s="153"/>
      <c r="AB167" s="122"/>
    </row>
    <row r="168" spans="1:58" s="6" customFormat="1" ht="23.1" customHeight="1" x14ac:dyDescent="0.25">
      <c r="B168" s="177" t="s">
        <v>101</v>
      </c>
      <c r="C168" s="128" t="s">
        <v>102</v>
      </c>
      <c r="D168" s="129">
        <v>40900</v>
      </c>
      <c r="E168" s="119">
        <v>3051</v>
      </c>
      <c r="F168" s="119">
        <f t="shared" si="48"/>
        <v>305.10000000000002</v>
      </c>
      <c r="G168" s="119">
        <f t="shared" si="49"/>
        <v>2745.9</v>
      </c>
      <c r="H168" s="120">
        <v>5</v>
      </c>
      <c r="I168" s="145">
        <v>0.2</v>
      </c>
      <c r="J168" s="120">
        <v>60</v>
      </c>
      <c r="K168" s="131">
        <v>0</v>
      </c>
      <c r="L168" s="131">
        <f t="shared" si="46"/>
        <v>60</v>
      </c>
      <c r="M168" s="132">
        <v>0</v>
      </c>
      <c r="N168" s="119">
        <v>0</v>
      </c>
      <c r="O168" s="119"/>
      <c r="P168" s="119"/>
      <c r="Q168" s="119"/>
      <c r="R168" s="159"/>
      <c r="S168" s="119"/>
      <c r="T168" s="119"/>
      <c r="U168" s="159"/>
      <c r="V168" s="159"/>
      <c r="W168" s="159"/>
      <c r="X168" s="159"/>
      <c r="Y168" s="254">
        <f>SUM(M168:W168)</f>
        <v>0</v>
      </c>
      <c r="Z168" s="121">
        <f t="shared" ref="Z168:Z195" si="51">E168-Y168</f>
        <v>3051</v>
      </c>
      <c r="AA168" s="153"/>
      <c r="AB168" s="122"/>
    </row>
    <row r="169" spans="1:58" s="6" customFormat="1" ht="23.1" customHeight="1" x14ac:dyDescent="0.25">
      <c r="A169" s="6" t="s">
        <v>141</v>
      </c>
      <c r="B169" s="177" t="s">
        <v>43</v>
      </c>
      <c r="C169" s="128" t="s">
        <v>103</v>
      </c>
      <c r="D169" s="129">
        <v>41489</v>
      </c>
      <c r="E169" s="119">
        <v>759</v>
      </c>
      <c r="F169" s="119">
        <f t="shared" si="48"/>
        <v>75.900000000000006</v>
      </c>
      <c r="G169" s="119">
        <f t="shared" si="49"/>
        <v>683.1</v>
      </c>
      <c r="H169" s="120">
        <v>5</v>
      </c>
      <c r="I169" s="145">
        <v>0.2</v>
      </c>
      <c r="J169" s="120">
        <v>41</v>
      </c>
      <c r="K169" s="147">
        <v>12</v>
      </c>
      <c r="L169" s="131">
        <f t="shared" si="46"/>
        <v>53</v>
      </c>
      <c r="M169" s="132">
        <v>0</v>
      </c>
      <c r="N169" s="119">
        <v>0</v>
      </c>
      <c r="O169" s="119"/>
      <c r="P169" s="119"/>
      <c r="Q169" s="119"/>
      <c r="R169" s="159"/>
      <c r="S169" s="119"/>
      <c r="T169" s="151"/>
      <c r="U169" s="159"/>
      <c r="V169" s="159"/>
      <c r="W169" s="159"/>
      <c r="X169" s="159"/>
      <c r="Y169" s="254">
        <f>SUM(M169:W169)</f>
        <v>0</v>
      </c>
      <c r="Z169" s="121">
        <f t="shared" si="51"/>
        <v>759</v>
      </c>
      <c r="AA169" s="153"/>
      <c r="AB169" s="122"/>
    </row>
    <row r="170" spans="1:58" s="6" customFormat="1" ht="23.1" customHeight="1" x14ac:dyDescent="0.25">
      <c r="B170" s="177" t="s">
        <v>43</v>
      </c>
      <c r="C170" s="128" t="s">
        <v>103</v>
      </c>
      <c r="D170" s="129">
        <v>41489</v>
      </c>
      <c r="E170" s="119">
        <v>759</v>
      </c>
      <c r="F170" s="119">
        <f t="shared" si="48"/>
        <v>75.900000000000006</v>
      </c>
      <c r="G170" s="119">
        <f t="shared" si="49"/>
        <v>683.1</v>
      </c>
      <c r="H170" s="120">
        <v>5</v>
      </c>
      <c r="I170" s="145">
        <v>0.2</v>
      </c>
      <c r="J170" s="120">
        <v>41</v>
      </c>
      <c r="K170" s="131">
        <v>12</v>
      </c>
      <c r="L170" s="131">
        <f t="shared" si="46"/>
        <v>53</v>
      </c>
      <c r="M170" s="132">
        <v>0</v>
      </c>
      <c r="N170" s="119">
        <v>0</v>
      </c>
      <c r="O170" s="119"/>
      <c r="P170" s="119"/>
      <c r="Q170" s="119"/>
      <c r="R170" s="159"/>
      <c r="S170" s="119"/>
      <c r="T170" s="119"/>
      <c r="U170" s="159"/>
      <c r="V170" s="159"/>
      <c r="W170" s="159"/>
      <c r="X170" s="159"/>
      <c r="Y170" s="254">
        <f>SUM(M170:W170)</f>
        <v>0</v>
      </c>
      <c r="Z170" s="121">
        <f t="shared" si="51"/>
        <v>759</v>
      </c>
      <c r="AA170" s="153"/>
      <c r="AB170" s="122"/>
    </row>
    <row r="171" spans="1:58" s="6" customFormat="1" ht="23.1" customHeight="1" x14ac:dyDescent="0.25">
      <c r="B171" s="177" t="s">
        <v>43</v>
      </c>
      <c r="C171" s="128" t="s">
        <v>103</v>
      </c>
      <c r="D171" s="129">
        <v>41489</v>
      </c>
      <c r="E171" s="119">
        <v>908.5</v>
      </c>
      <c r="F171" s="119">
        <f t="shared" si="48"/>
        <v>90.850000000000009</v>
      </c>
      <c r="G171" s="119">
        <f t="shared" si="49"/>
        <v>817.65</v>
      </c>
      <c r="H171" s="120">
        <v>5</v>
      </c>
      <c r="I171" s="145">
        <v>0.2</v>
      </c>
      <c r="J171" s="120">
        <v>41</v>
      </c>
      <c r="K171" s="131">
        <v>12</v>
      </c>
      <c r="L171" s="131">
        <f t="shared" si="46"/>
        <v>53</v>
      </c>
      <c r="M171" s="132">
        <v>0</v>
      </c>
      <c r="N171" s="119">
        <v>0</v>
      </c>
      <c r="O171" s="119"/>
      <c r="P171" s="119"/>
      <c r="Q171" s="119"/>
      <c r="R171" s="159"/>
      <c r="S171" s="119"/>
      <c r="T171" s="119"/>
      <c r="U171" s="159"/>
      <c r="V171" s="159"/>
      <c r="W171" s="159"/>
      <c r="X171" s="159"/>
      <c r="Y171" s="254">
        <f>SUM(M171:W171)</f>
        <v>0</v>
      </c>
      <c r="Z171" s="121">
        <f t="shared" si="51"/>
        <v>908.5</v>
      </c>
      <c r="AA171" s="153"/>
      <c r="AB171" s="122"/>
    </row>
    <row r="172" spans="1:58" s="6" customFormat="1" ht="23.1" customHeight="1" x14ac:dyDescent="0.25">
      <c r="B172" s="177" t="s">
        <v>43</v>
      </c>
      <c r="C172" s="128" t="s">
        <v>103</v>
      </c>
      <c r="D172" s="129">
        <v>41489</v>
      </c>
      <c r="E172" s="119">
        <v>908.5</v>
      </c>
      <c r="F172" s="119">
        <f t="shared" si="48"/>
        <v>90.850000000000009</v>
      </c>
      <c r="G172" s="119">
        <f t="shared" si="49"/>
        <v>817.65</v>
      </c>
      <c r="H172" s="120">
        <v>5</v>
      </c>
      <c r="I172" s="145">
        <v>0.2</v>
      </c>
      <c r="J172" s="120">
        <v>41</v>
      </c>
      <c r="K172" s="131">
        <v>12</v>
      </c>
      <c r="L172" s="131">
        <f t="shared" si="46"/>
        <v>53</v>
      </c>
      <c r="M172" s="132">
        <v>0</v>
      </c>
      <c r="N172" s="119">
        <v>0</v>
      </c>
      <c r="O172" s="119"/>
      <c r="P172" s="119"/>
      <c r="Q172" s="119"/>
      <c r="R172" s="159"/>
      <c r="S172" s="119"/>
      <c r="T172" s="119"/>
      <c r="U172" s="159"/>
      <c r="V172" s="159"/>
      <c r="W172" s="159"/>
      <c r="X172" s="159"/>
      <c r="Y172" s="254">
        <f t="shared" si="50"/>
        <v>0</v>
      </c>
      <c r="Z172" s="121">
        <f t="shared" si="51"/>
        <v>908.5</v>
      </c>
      <c r="AA172" s="153"/>
      <c r="AB172" s="122"/>
    </row>
    <row r="173" spans="1:58" s="6" customFormat="1" ht="23.1" customHeight="1" x14ac:dyDescent="0.25">
      <c r="B173" s="177" t="s">
        <v>43</v>
      </c>
      <c r="C173" s="128" t="s">
        <v>103</v>
      </c>
      <c r="D173" s="129">
        <v>41489</v>
      </c>
      <c r="E173" s="119">
        <v>908.5</v>
      </c>
      <c r="F173" s="119">
        <f t="shared" si="48"/>
        <v>90.850000000000009</v>
      </c>
      <c r="G173" s="119">
        <f t="shared" si="49"/>
        <v>817.65</v>
      </c>
      <c r="H173" s="120">
        <v>5</v>
      </c>
      <c r="I173" s="145">
        <v>0.2</v>
      </c>
      <c r="J173" s="120">
        <v>41</v>
      </c>
      <c r="K173" s="131">
        <v>12</v>
      </c>
      <c r="L173" s="131">
        <f t="shared" si="46"/>
        <v>53</v>
      </c>
      <c r="M173" s="132">
        <v>0</v>
      </c>
      <c r="N173" s="119">
        <v>0</v>
      </c>
      <c r="O173" s="119"/>
      <c r="P173" s="119"/>
      <c r="Q173" s="119"/>
      <c r="R173" s="159"/>
      <c r="S173" s="119"/>
      <c r="T173" s="119"/>
      <c r="U173" s="159"/>
      <c r="V173" s="159"/>
      <c r="W173" s="159"/>
      <c r="X173" s="159"/>
      <c r="Y173" s="254">
        <f t="shared" si="50"/>
        <v>0</v>
      </c>
      <c r="Z173" s="121">
        <f t="shared" si="51"/>
        <v>908.5</v>
      </c>
      <c r="AA173" s="206"/>
      <c r="AB173" s="124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</row>
    <row r="174" spans="1:58" s="113" customFormat="1" ht="23.1" customHeight="1" x14ac:dyDescent="0.25">
      <c r="B174" s="181" t="s">
        <v>43</v>
      </c>
      <c r="C174" s="149" t="s">
        <v>104</v>
      </c>
      <c r="D174" s="150">
        <v>41709</v>
      </c>
      <c r="E174" s="151">
        <v>1200</v>
      </c>
      <c r="F174" s="151">
        <f t="shared" si="48"/>
        <v>120</v>
      </c>
      <c r="G174" s="151">
        <f t="shared" si="49"/>
        <v>1080</v>
      </c>
      <c r="H174" s="16">
        <v>5</v>
      </c>
      <c r="I174" s="165">
        <v>0.2</v>
      </c>
      <c r="J174" s="16">
        <v>34</v>
      </c>
      <c r="K174" s="147">
        <v>12</v>
      </c>
      <c r="L174" s="147">
        <f t="shared" si="46"/>
        <v>46</v>
      </c>
      <c r="M174" s="166">
        <v>0</v>
      </c>
      <c r="N174" s="151">
        <v>0</v>
      </c>
      <c r="O174" s="151"/>
      <c r="P174" s="151"/>
      <c r="Q174" s="151"/>
      <c r="R174" s="151"/>
      <c r="S174" s="151"/>
      <c r="T174" s="151"/>
      <c r="U174" s="167"/>
      <c r="V174" s="167"/>
      <c r="W174" s="167"/>
      <c r="X174" s="167"/>
      <c r="Y174" s="254">
        <f t="shared" si="50"/>
        <v>0</v>
      </c>
      <c r="Z174" s="215">
        <f t="shared" si="51"/>
        <v>1200</v>
      </c>
      <c r="AA174" s="207"/>
      <c r="AB174" s="125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</row>
    <row r="175" spans="1:58" s="6" customFormat="1" ht="23.1" customHeight="1" x14ac:dyDescent="0.25">
      <c r="B175" s="177" t="s">
        <v>43</v>
      </c>
      <c r="C175" s="128" t="s">
        <v>105</v>
      </c>
      <c r="D175" s="129">
        <v>41709</v>
      </c>
      <c r="E175" s="119">
        <v>1030</v>
      </c>
      <c r="F175" s="119">
        <f t="shared" si="48"/>
        <v>103</v>
      </c>
      <c r="G175" s="119">
        <f t="shared" si="49"/>
        <v>927</v>
      </c>
      <c r="H175" s="120">
        <v>5</v>
      </c>
      <c r="I175" s="145">
        <v>0.2</v>
      </c>
      <c r="J175" s="120">
        <v>34</v>
      </c>
      <c r="K175" s="131">
        <v>12</v>
      </c>
      <c r="L175" s="131">
        <f t="shared" si="46"/>
        <v>46</v>
      </c>
      <c r="M175" s="132">
        <v>0</v>
      </c>
      <c r="N175" s="119">
        <v>0</v>
      </c>
      <c r="O175" s="119"/>
      <c r="P175" s="119"/>
      <c r="Q175" s="119"/>
      <c r="R175" s="119"/>
      <c r="S175" s="119"/>
      <c r="T175" s="119"/>
      <c r="U175" s="159"/>
      <c r="V175" s="159"/>
      <c r="W175" s="159"/>
      <c r="X175" s="159"/>
      <c r="Y175" s="254">
        <f t="shared" si="50"/>
        <v>0</v>
      </c>
      <c r="Z175" s="121">
        <f t="shared" si="51"/>
        <v>1030</v>
      </c>
      <c r="AA175" s="206"/>
      <c r="AB175" s="124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</row>
    <row r="176" spans="1:58" s="6" customFormat="1" ht="23.1" customHeight="1" x14ac:dyDescent="0.25">
      <c r="B176" s="177" t="s">
        <v>43</v>
      </c>
      <c r="C176" s="128" t="s">
        <v>105</v>
      </c>
      <c r="D176" s="129">
        <v>41709</v>
      </c>
      <c r="E176" s="119">
        <v>1030</v>
      </c>
      <c r="F176" s="119">
        <f t="shared" si="48"/>
        <v>103</v>
      </c>
      <c r="G176" s="119">
        <f t="shared" si="49"/>
        <v>927</v>
      </c>
      <c r="H176" s="120">
        <v>5</v>
      </c>
      <c r="I176" s="145">
        <v>0.2</v>
      </c>
      <c r="J176" s="120">
        <v>34</v>
      </c>
      <c r="K176" s="131">
        <v>12</v>
      </c>
      <c r="L176" s="131">
        <f t="shared" si="46"/>
        <v>46</v>
      </c>
      <c r="M176" s="132">
        <v>0</v>
      </c>
      <c r="N176" s="119">
        <v>0</v>
      </c>
      <c r="O176" s="119"/>
      <c r="P176" s="119"/>
      <c r="Q176" s="119"/>
      <c r="R176" s="119"/>
      <c r="S176" s="119"/>
      <c r="T176" s="119"/>
      <c r="U176" s="159"/>
      <c r="V176" s="159"/>
      <c r="W176" s="159"/>
      <c r="X176" s="159"/>
      <c r="Y176" s="254">
        <f t="shared" si="50"/>
        <v>0</v>
      </c>
      <c r="Z176" s="121">
        <f t="shared" si="51"/>
        <v>1030</v>
      </c>
      <c r="AA176" s="206"/>
      <c r="AB176" s="124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</row>
    <row r="177" spans="2:58" s="113" customFormat="1" ht="23.1" customHeight="1" x14ac:dyDescent="0.25">
      <c r="B177" s="181" t="s">
        <v>43</v>
      </c>
      <c r="C177" s="149" t="s">
        <v>106</v>
      </c>
      <c r="D177" s="150">
        <v>41709</v>
      </c>
      <c r="E177" s="151">
        <v>1049</v>
      </c>
      <c r="F177" s="151">
        <f t="shared" si="48"/>
        <v>104.9</v>
      </c>
      <c r="G177" s="151">
        <f t="shared" si="49"/>
        <v>944.1</v>
      </c>
      <c r="H177" s="16">
        <v>5</v>
      </c>
      <c r="I177" s="165">
        <v>0.2</v>
      </c>
      <c r="J177" s="16">
        <v>34</v>
      </c>
      <c r="K177" s="147">
        <v>12</v>
      </c>
      <c r="L177" s="147">
        <f t="shared" si="46"/>
        <v>46</v>
      </c>
      <c r="M177" s="166">
        <v>0</v>
      </c>
      <c r="N177" s="151">
        <v>0</v>
      </c>
      <c r="O177" s="151"/>
      <c r="P177" s="151"/>
      <c r="Q177" s="151"/>
      <c r="R177" s="151"/>
      <c r="S177" s="151"/>
      <c r="T177" s="151"/>
      <c r="U177" s="167"/>
      <c r="V177" s="167"/>
      <c r="W177" s="167"/>
      <c r="X177" s="167"/>
      <c r="Y177" s="254">
        <f t="shared" si="50"/>
        <v>0</v>
      </c>
      <c r="Z177" s="215">
        <f t="shared" si="51"/>
        <v>1049</v>
      </c>
      <c r="AA177" s="207"/>
      <c r="AB177" s="125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</row>
    <row r="178" spans="2:58" s="6" customFormat="1" ht="23.1" customHeight="1" x14ac:dyDescent="0.25">
      <c r="B178" s="177" t="s">
        <v>43</v>
      </c>
      <c r="C178" s="128" t="s">
        <v>107</v>
      </c>
      <c r="D178" s="129">
        <v>42332</v>
      </c>
      <c r="E178" s="119">
        <v>1018.2</v>
      </c>
      <c r="F178" s="119">
        <f t="shared" si="48"/>
        <v>101.82000000000001</v>
      </c>
      <c r="G178" s="119">
        <f t="shared" si="49"/>
        <v>916.38</v>
      </c>
      <c r="H178" s="120">
        <v>5</v>
      </c>
      <c r="I178" s="145">
        <v>0.2</v>
      </c>
      <c r="J178" s="120">
        <v>25</v>
      </c>
      <c r="K178" s="131">
        <v>12</v>
      </c>
      <c r="L178" s="131">
        <f t="shared" si="46"/>
        <v>37</v>
      </c>
      <c r="M178" s="132">
        <v>0</v>
      </c>
      <c r="N178" s="119">
        <v>0</v>
      </c>
      <c r="O178" s="119"/>
      <c r="P178" s="119"/>
      <c r="Q178" s="119"/>
      <c r="R178" s="119"/>
      <c r="S178" s="119"/>
      <c r="T178" s="119"/>
      <c r="U178" s="159"/>
      <c r="V178" s="159"/>
      <c r="W178" s="159"/>
      <c r="X178" s="159"/>
      <c r="Y178" s="254">
        <f t="shared" si="50"/>
        <v>0</v>
      </c>
      <c r="Z178" s="121">
        <f t="shared" si="51"/>
        <v>1018.2</v>
      </c>
      <c r="AA178" s="206"/>
      <c r="AB178" s="124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</row>
    <row r="179" spans="2:58" s="6" customFormat="1" ht="23.1" customHeight="1" x14ac:dyDescent="0.25">
      <c r="B179" s="177" t="s">
        <v>43</v>
      </c>
      <c r="C179" s="128" t="s">
        <v>108</v>
      </c>
      <c r="D179" s="129">
        <v>42338</v>
      </c>
      <c r="E179" s="119">
        <v>715</v>
      </c>
      <c r="F179" s="119">
        <f t="shared" si="48"/>
        <v>71.5</v>
      </c>
      <c r="G179" s="119">
        <f t="shared" si="49"/>
        <v>643.5</v>
      </c>
      <c r="H179" s="120">
        <v>5</v>
      </c>
      <c r="I179" s="145">
        <v>0.2</v>
      </c>
      <c r="J179" s="120">
        <v>25</v>
      </c>
      <c r="K179" s="131">
        <v>12</v>
      </c>
      <c r="L179" s="131">
        <f t="shared" si="46"/>
        <v>37</v>
      </c>
      <c r="M179" s="132">
        <v>0</v>
      </c>
      <c r="N179" s="119">
        <v>0</v>
      </c>
      <c r="O179" s="119"/>
      <c r="P179" s="119"/>
      <c r="Q179" s="119"/>
      <c r="R179" s="119"/>
      <c r="S179" s="119"/>
      <c r="T179" s="119"/>
      <c r="U179" s="159"/>
      <c r="V179" s="159"/>
      <c r="W179" s="159"/>
      <c r="X179" s="159"/>
      <c r="Y179" s="254">
        <f t="shared" si="50"/>
        <v>0</v>
      </c>
      <c r="Z179" s="121">
        <f t="shared" si="51"/>
        <v>715</v>
      </c>
      <c r="AA179" s="206"/>
      <c r="AB179" s="124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</row>
    <row r="180" spans="2:58" s="6" customFormat="1" ht="23.1" customHeight="1" x14ac:dyDescent="0.25">
      <c r="B180" s="177" t="s">
        <v>109</v>
      </c>
      <c r="C180" s="128" t="s">
        <v>110</v>
      </c>
      <c r="D180" s="129">
        <v>42278</v>
      </c>
      <c r="E180" s="119">
        <v>2260</v>
      </c>
      <c r="F180" s="119">
        <f t="shared" si="48"/>
        <v>226</v>
      </c>
      <c r="G180" s="119">
        <f t="shared" si="49"/>
        <v>2034</v>
      </c>
      <c r="H180" s="120">
        <v>5</v>
      </c>
      <c r="I180" s="145">
        <v>0.2</v>
      </c>
      <c r="J180" s="120">
        <v>26</v>
      </c>
      <c r="K180" s="131">
        <v>12</v>
      </c>
      <c r="L180" s="131">
        <f t="shared" si="46"/>
        <v>38</v>
      </c>
      <c r="M180" s="132">
        <v>0</v>
      </c>
      <c r="N180" s="119">
        <v>0</v>
      </c>
      <c r="O180" s="119"/>
      <c r="P180" s="119"/>
      <c r="Q180" s="119"/>
      <c r="R180" s="119"/>
      <c r="S180" s="119"/>
      <c r="T180" s="119"/>
      <c r="U180" s="159"/>
      <c r="V180" s="159"/>
      <c r="W180" s="159"/>
      <c r="X180" s="159"/>
      <c r="Y180" s="254">
        <f t="shared" si="50"/>
        <v>0</v>
      </c>
      <c r="Z180" s="121">
        <f t="shared" si="51"/>
        <v>2260</v>
      </c>
      <c r="AA180" s="206"/>
      <c r="AB180" s="124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</row>
    <row r="181" spans="2:58" s="6" customFormat="1" ht="23.1" customHeight="1" x14ac:dyDescent="0.25">
      <c r="B181" s="177" t="s">
        <v>109</v>
      </c>
      <c r="C181" s="128" t="s">
        <v>111</v>
      </c>
      <c r="D181" s="129">
        <v>42583</v>
      </c>
      <c r="E181" s="119">
        <v>1380</v>
      </c>
      <c r="F181" s="119">
        <f t="shared" si="48"/>
        <v>138</v>
      </c>
      <c r="G181" s="119">
        <f t="shared" si="49"/>
        <v>1242</v>
      </c>
      <c r="H181" s="120">
        <v>5</v>
      </c>
      <c r="I181" s="145">
        <v>0.2</v>
      </c>
      <c r="J181" s="120">
        <v>16</v>
      </c>
      <c r="K181" s="131">
        <v>12</v>
      </c>
      <c r="L181" s="131">
        <f t="shared" si="46"/>
        <v>28</v>
      </c>
      <c r="M181" s="132">
        <v>0</v>
      </c>
      <c r="N181" s="119">
        <v>0</v>
      </c>
      <c r="O181" s="119"/>
      <c r="P181" s="119"/>
      <c r="Q181" s="119"/>
      <c r="R181" s="119"/>
      <c r="S181" s="119"/>
      <c r="T181" s="119"/>
      <c r="U181" s="159"/>
      <c r="V181" s="159"/>
      <c r="W181" s="159"/>
      <c r="X181" s="159"/>
      <c r="Y181" s="254">
        <f t="shared" si="50"/>
        <v>0</v>
      </c>
      <c r="Z181" s="121">
        <f t="shared" si="51"/>
        <v>1380</v>
      </c>
      <c r="AA181" s="206"/>
      <c r="AB181" s="124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</row>
    <row r="182" spans="2:58" s="6" customFormat="1" ht="23.1" customHeight="1" x14ac:dyDescent="0.25">
      <c r="B182" s="177" t="s">
        <v>109</v>
      </c>
      <c r="C182" s="128" t="s">
        <v>112</v>
      </c>
      <c r="D182" s="129">
        <v>42583</v>
      </c>
      <c r="E182" s="119">
        <v>1380</v>
      </c>
      <c r="F182" s="119">
        <f t="shared" si="48"/>
        <v>138</v>
      </c>
      <c r="G182" s="119">
        <f t="shared" si="49"/>
        <v>1242</v>
      </c>
      <c r="H182" s="120">
        <v>5</v>
      </c>
      <c r="I182" s="145">
        <v>0.2</v>
      </c>
      <c r="J182" s="120">
        <v>16</v>
      </c>
      <c r="K182" s="131">
        <v>12</v>
      </c>
      <c r="L182" s="131">
        <f t="shared" si="46"/>
        <v>28</v>
      </c>
      <c r="M182" s="132">
        <v>0</v>
      </c>
      <c r="N182" s="119">
        <v>0</v>
      </c>
      <c r="O182" s="119"/>
      <c r="P182" s="119"/>
      <c r="Q182" s="119"/>
      <c r="R182" s="119"/>
      <c r="S182" s="119"/>
      <c r="T182" s="119"/>
      <c r="U182" s="159"/>
      <c r="V182" s="159"/>
      <c r="W182" s="159"/>
      <c r="X182" s="159"/>
      <c r="Y182" s="254">
        <f t="shared" si="50"/>
        <v>0</v>
      </c>
      <c r="Z182" s="121">
        <f t="shared" si="51"/>
        <v>1380</v>
      </c>
      <c r="AA182" s="206"/>
      <c r="AB182" s="124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</row>
    <row r="183" spans="2:58" s="6" customFormat="1" ht="23.1" customHeight="1" x14ac:dyDescent="0.25">
      <c r="B183" s="177" t="s">
        <v>109</v>
      </c>
      <c r="C183" s="128" t="s">
        <v>113</v>
      </c>
      <c r="D183" s="129">
        <v>42583</v>
      </c>
      <c r="E183" s="119">
        <v>1380</v>
      </c>
      <c r="F183" s="119">
        <f t="shared" si="48"/>
        <v>138</v>
      </c>
      <c r="G183" s="119">
        <f t="shared" si="49"/>
        <v>1242</v>
      </c>
      <c r="H183" s="120">
        <v>5</v>
      </c>
      <c r="I183" s="145">
        <v>0.2</v>
      </c>
      <c r="J183" s="120">
        <v>16</v>
      </c>
      <c r="K183" s="131">
        <v>12</v>
      </c>
      <c r="L183" s="131">
        <f t="shared" si="46"/>
        <v>28</v>
      </c>
      <c r="M183" s="132">
        <v>0</v>
      </c>
      <c r="N183" s="119">
        <v>0</v>
      </c>
      <c r="O183" s="119"/>
      <c r="P183" s="119"/>
      <c r="Q183" s="119"/>
      <c r="R183" s="119"/>
      <c r="S183" s="119"/>
      <c r="T183" s="119"/>
      <c r="U183" s="159"/>
      <c r="V183" s="159"/>
      <c r="W183" s="159"/>
      <c r="X183" s="159"/>
      <c r="Y183" s="254">
        <f t="shared" si="50"/>
        <v>0</v>
      </c>
      <c r="Z183" s="121">
        <f t="shared" si="51"/>
        <v>1380</v>
      </c>
      <c r="AA183" s="206"/>
      <c r="AB183" s="124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</row>
    <row r="184" spans="2:58" s="6" customFormat="1" ht="23.1" customHeight="1" x14ac:dyDescent="0.25">
      <c r="B184" s="177" t="s">
        <v>109</v>
      </c>
      <c r="C184" s="128" t="s">
        <v>114</v>
      </c>
      <c r="D184" s="129">
        <v>42583</v>
      </c>
      <c r="E184" s="119">
        <v>1380</v>
      </c>
      <c r="F184" s="119">
        <f t="shared" si="48"/>
        <v>138</v>
      </c>
      <c r="G184" s="119">
        <f t="shared" si="49"/>
        <v>1242</v>
      </c>
      <c r="H184" s="120">
        <v>5</v>
      </c>
      <c r="I184" s="145">
        <v>0.2</v>
      </c>
      <c r="J184" s="120">
        <v>16</v>
      </c>
      <c r="K184" s="131">
        <v>12</v>
      </c>
      <c r="L184" s="131">
        <f t="shared" si="46"/>
        <v>28</v>
      </c>
      <c r="M184" s="132">
        <v>0</v>
      </c>
      <c r="N184" s="119">
        <v>0</v>
      </c>
      <c r="O184" s="119"/>
      <c r="P184" s="119"/>
      <c r="Q184" s="119"/>
      <c r="R184" s="119"/>
      <c r="S184" s="119"/>
      <c r="T184" s="119"/>
      <c r="U184" s="159"/>
      <c r="V184" s="159"/>
      <c r="W184" s="159"/>
      <c r="X184" s="159"/>
      <c r="Y184" s="254">
        <f t="shared" si="50"/>
        <v>0</v>
      </c>
      <c r="Z184" s="121">
        <f t="shared" si="51"/>
        <v>1380</v>
      </c>
      <c r="AA184" s="206"/>
      <c r="AB184" s="124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</row>
    <row r="185" spans="2:58" s="6" customFormat="1" ht="23.1" customHeight="1" x14ac:dyDescent="0.25">
      <c r="B185" s="177" t="s">
        <v>115</v>
      </c>
      <c r="C185" s="128" t="s">
        <v>116</v>
      </c>
      <c r="D185" s="129">
        <v>42884</v>
      </c>
      <c r="E185" s="119">
        <v>1368</v>
      </c>
      <c r="F185" s="119">
        <f>E185*0.1</f>
        <v>136.80000000000001</v>
      </c>
      <c r="G185" s="119">
        <f>E185-F185</f>
        <v>1231.2</v>
      </c>
      <c r="H185" s="120">
        <v>5</v>
      </c>
      <c r="I185" s="145">
        <v>0.2</v>
      </c>
      <c r="J185" s="120">
        <v>8</v>
      </c>
      <c r="K185" s="131">
        <v>12</v>
      </c>
      <c r="L185" s="131">
        <f>SUM(J185:K185)</f>
        <v>20</v>
      </c>
      <c r="M185" s="132">
        <v>0</v>
      </c>
      <c r="N185" s="119">
        <v>0</v>
      </c>
      <c r="O185" s="119"/>
      <c r="P185" s="119"/>
      <c r="Q185" s="119"/>
      <c r="R185" s="119"/>
      <c r="S185" s="119"/>
      <c r="T185" s="119"/>
      <c r="U185" s="119"/>
      <c r="V185" s="159"/>
      <c r="W185" s="159"/>
      <c r="X185" s="159"/>
      <c r="Y185" s="254">
        <f t="shared" si="50"/>
        <v>0</v>
      </c>
      <c r="Z185" s="121">
        <f t="shared" si="51"/>
        <v>1368</v>
      </c>
      <c r="AA185" s="206"/>
      <c r="AB185" s="124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</row>
    <row r="186" spans="2:58" s="6" customFormat="1" ht="23.1" customHeight="1" x14ac:dyDescent="0.25">
      <c r="B186" s="177" t="s">
        <v>117</v>
      </c>
      <c r="C186" s="128" t="s">
        <v>118</v>
      </c>
      <c r="D186" s="129">
        <v>43062</v>
      </c>
      <c r="E186" s="119">
        <v>2990.93</v>
      </c>
      <c r="F186" s="119">
        <f>E186*0.1</f>
        <v>299.09300000000002</v>
      </c>
      <c r="G186" s="119">
        <f>E186-F186</f>
        <v>2691.837</v>
      </c>
      <c r="H186" s="120">
        <v>5</v>
      </c>
      <c r="I186" s="145">
        <v>0.2</v>
      </c>
      <c r="J186" s="120">
        <v>2</v>
      </c>
      <c r="K186" s="131">
        <v>12</v>
      </c>
      <c r="L186" s="131">
        <f>SUM(J186:K186)</f>
        <v>14</v>
      </c>
      <c r="M186" s="132">
        <v>0</v>
      </c>
      <c r="N186" s="119">
        <v>0</v>
      </c>
      <c r="O186" s="119"/>
      <c r="P186" s="119"/>
      <c r="Q186" s="119"/>
      <c r="R186" s="119"/>
      <c r="S186" s="119"/>
      <c r="T186" s="119"/>
      <c r="U186" s="119"/>
      <c r="V186" s="159"/>
      <c r="W186" s="159"/>
      <c r="X186" s="159"/>
      <c r="Y186" s="254">
        <f t="shared" si="50"/>
        <v>0</v>
      </c>
      <c r="Z186" s="121">
        <f t="shared" si="51"/>
        <v>2990.93</v>
      </c>
      <c r="AA186" s="206"/>
      <c r="AB186" s="124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</row>
    <row r="187" spans="2:58" s="6" customFormat="1" ht="23.1" customHeight="1" x14ac:dyDescent="0.25">
      <c r="B187" s="177" t="s">
        <v>119</v>
      </c>
      <c r="C187" s="128" t="s">
        <v>120</v>
      </c>
      <c r="D187" s="129">
        <v>43031</v>
      </c>
      <c r="E187" s="119">
        <v>1282.93</v>
      </c>
      <c r="F187" s="119">
        <f>E187*0.1</f>
        <v>128.29300000000001</v>
      </c>
      <c r="G187" s="119">
        <f>E187-F187</f>
        <v>1154.6370000000002</v>
      </c>
      <c r="H187" s="120">
        <v>5</v>
      </c>
      <c r="I187" s="145">
        <v>0.2</v>
      </c>
      <c r="J187" s="120">
        <v>3</v>
      </c>
      <c r="K187" s="131">
        <v>12</v>
      </c>
      <c r="L187" s="131">
        <f>SUM(J187:K187)</f>
        <v>15</v>
      </c>
      <c r="M187" s="132">
        <v>0</v>
      </c>
      <c r="N187" s="119">
        <v>0</v>
      </c>
      <c r="O187" s="119"/>
      <c r="P187" s="119"/>
      <c r="Q187" s="119"/>
      <c r="R187" s="119"/>
      <c r="S187" s="119"/>
      <c r="T187" s="119"/>
      <c r="U187" s="119"/>
      <c r="V187" s="159"/>
      <c r="W187" s="159"/>
      <c r="X187" s="159"/>
      <c r="Y187" s="254">
        <f>SUM(M187:W187)</f>
        <v>0</v>
      </c>
      <c r="Z187" s="121">
        <f t="shared" si="51"/>
        <v>1282.93</v>
      </c>
      <c r="AA187" s="206"/>
      <c r="AB187" s="124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</row>
    <row r="188" spans="2:58" s="6" customFormat="1" ht="23.1" customHeight="1" x14ac:dyDescent="0.25">
      <c r="B188" s="177" t="s">
        <v>121</v>
      </c>
      <c r="C188" s="128" t="s">
        <v>122</v>
      </c>
      <c r="D188" s="129">
        <v>43097</v>
      </c>
      <c r="E188" s="119">
        <v>1361.58</v>
      </c>
      <c r="F188" s="119">
        <f>E188*0.1</f>
        <v>136.15799999999999</v>
      </c>
      <c r="G188" s="119">
        <f>E188-F188</f>
        <v>1225.422</v>
      </c>
      <c r="H188" s="120">
        <v>5</v>
      </c>
      <c r="I188" s="145">
        <v>0.2</v>
      </c>
      <c r="J188" s="120">
        <v>1</v>
      </c>
      <c r="K188" s="131">
        <v>12</v>
      </c>
      <c r="L188" s="131">
        <f>SUM(J188:K188)</f>
        <v>13</v>
      </c>
      <c r="M188" s="132">
        <v>0</v>
      </c>
      <c r="N188" s="119">
        <v>0</v>
      </c>
      <c r="O188" s="119"/>
      <c r="P188" s="119"/>
      <c r="Q188" s="119"/>
      <c r="R188" s="119"/>
      <c r="S188" s="119"/>
      <c r="T188" s="119"/>
      <c r="U188" s="119"/>
      <c r="V188" s="159"/>
      <c r="W188" s="159"/>
      <c r="X188" s="159"/>
      <c r="Y188" s="254">
        <f>SUM(M188:W188)</f>
        <v>0</v>
      </c>
      <c r="Z188" s="121">
        <f t="shared" si="51"/>
        <v>1361.58</v>
      </c>
      <c r="AA188" s="206"/>
      <c r="AB188" s="124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</row>
    <row r="189" spans="2:58" s="6" customFormat="1" ht="23.1" customHeight="1" x14ac:dyDescent="0.25">
      <c r="B189" s="177" t="s">
        <v>121</v>
      </c>
      <c r="C189" s="128" t="s">
        <v>123</v>
      </c>
      <c r="D189" s="129">
        <v>43097</v>
      </c>
      <c r="E189" s="119">
        <v>1361.58</v>
      </c>
      <c r="F189" s="119">
        <f t="shared" ref="F189:F195" si="52">E189*0.1</f>
        <v>136.15799999999999</v>
      </c>
      <c r="G189" s="119">
        <f t="shared" ref="G189:G195" si="53">E189-F189</f>
        <v>1225.422</v>
      </c>
      <c r="H189" s="120">
        <v>5</v>
      </c>
      <c r="I189" s="145">
        <v>0.2</v>
      </c>
      <c r="J189" s="120">
        <v>1</v>
      </c>
      <c r="K189" s="131">
        <v>12</v>
      </c>
      <c r="L189" s="131">
        <f>SUM(J189:K189)</f>
        <v>13</v>
      </c>
      <c r="M189" s="132">
        <v>0</v>
      </c>
      <c r="N189" s="119">
        <v>0</v>
      </c>
      <c r="O189" s="119"/>
      <c r="P189" s="119"/>
      <c r="Q189" s="119"/>
      <c r="R189" s="119"/>
      <c r="S189" s="119"/>
      <c r="T189" s="119"/>
      <c r="U189" s="119"/>
      <c r="V189" s="159"/>
      <c r="W189" s="159"/>
      <c r="X189" s="159"/>
      <c r="Y189" s="254">
        <f>SUM(M189:W189)</f>
        <v>0</v>
      </c>
      <c r="Z189" s="121">
        <f t="shared" si="51"/>
        <v>1361.58</v>
      </c>
      <c r="AA189" s="206"/>
      <c r="AB189" s="124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</row>
    <row r="190" spans="2:58" s="6" customFormat="1" ht="23.1" customHeight="1" x14ac:dyDescent="0.25">
      <c r="B190" s="177" t="s">
        <v>121</v>
      </c>
      <c r="C190" s="128" t="s">
        <v>124</v>
      </c>
      <c r="D190" s="129">
        <v>43097</v>
      </c>
      <c r="E190" s="119">
        <v>1361.58</v>
      </c>
      <c r="F190" s="119">
        <f t="shared" si="52"/>
        <v>136.15799999999999</v>
      </c>
      <c r="G190" s="119">
        <f t="shared" si="53"/>
        <v>1225.422</v>
      </c>
      <c r="H190" s="120">
        <v>5</v>
      </c>
      <c r="I190" s="145">
        <v>0.2</v>
      </c>
      <c r="J190" s="120">
        <v>1</v>
      </c>
      <c r="K190" s="131">
        <v>12</v>
      </c>
      <c r="L190" s="131">
        <f t="shared" ref="L190:L195" si="54">SUM(J190:K190)</f>
        <v>13</v>
      </c>
      <c r="M190" s="132">
        <v>0</v>
      </c>
      <c r="N190" s="119">
        <v>0</v>
      </c>
      <c r="O190" s="119"/>
      <c r="P190" s="119"/>
      <c r="Q190" s="119"/>
      <c r="R190" s="119"/>
      <c r="S190" s="119"/>
      <c r="T190" s="119"/>
      <c r="U190" s="119"/>
      <c r="V190" s="159"/>
      <c r="W190" s="159"/>
      <c r="X190" s="159"/>
      <c r="Y190" s="254">
        <f t="shared" ref="Y190:Y195" si="55">SUM(M190:W190)</f>
        <v>0</v>
      </c>
      <c r="Z190" s="121">
        <f t="shared" si="51"/>
        <v>1361.58</v>
      </c>
      <c r="AA190" s="206"/>
      <c r="AB190" s="124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</row>
    <row r="191" spans="2:58" s="6" customFormat="1" ht="23.1" customHeight="1" x14ac:dyDescent="0.25">
      <c r="B191" s="177" t="s">
        <v>121</v>
      </c>
      <c r="C191" s="128" t="s">
        <v>125</v>
      </c>
      <c r="D191" s="129">
        <v>43097</v>
      </c>
      <c r="E191" s="119">
        <v>1361.58</v>
      </c>
      <c r="F191" s="119">
        <f t="shared" si="52"/>
        <v>136.15799999999999</v>
      </c>
      <c r="G191" s="119">
        <f t="shared" si="53"/>
        <v>1225.422</v>
      </c>
      <c r="H191" s="120">
        <v>5</v>
      </c>
      <c r="I191" s="145">
        <v>0.2</v>
      </c>
      <c r="J191" s="120">
        <v>1</v>
      </c>
      <c r="K191" s="131">
        <v>12</v>
      </c>
      <c r="L191" s="131">
        <f t="shared" si="54"/>
        <v>13</v>
      </c>
      <c r="M191" s="132">
        <v>0</v>
      </c>
      <c r="N191" s="119">
        <v>0</v>
      </c>
      <c r="O191" s="119"/>
      <c r="P191" s="119"/>
      <c r="Q191" s="119"/>
      <c r="R191" s="119"/>
      <c r="S191" s="119"/>
      <c r="T191" s="119"/>
      <c r="U191" s="119"/>
      <c r="V191" s="159"/>
      <c r="W191" s="159"/>
      <c r="X191" s="159"/>
      <c r="Y191" s="254">
        <f t="shared" si="55"/>
        <v>0</v>
      </c>
      <c r="Z191" s="121">
        <f t="shared" si="51"/>
        <v>1361.58</v>
      </c>
      <c r="AA191" s="206"/>
      <c r="AB191" s="124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</row>
    <row r="192" spans="2:58" s="6" customFormat="1" ht="23.1" customHeight="1" x14ac:dyDescent="0.25">
      <c r="B192" s="177" t="s">
        <v>121</v>
      </c>
      <c r="C192" s="128" t="s">
        <v>126</v>
      </c>
      <c r="D192" s="129">
        <v>43097</v>
      </c>
      <c r="E192" s="119">
        <v>1361.58</v>
      </c>
      <c r="F192" s="119">
        <f t="shared" si="52"/>
        <v>136.15799999999999</v>
      </c>
      <c r="G192" s="119">
        <f t="shared" si="53"/>
        <v>1225.422</v>
      </c>
      <c r="H192" s="120">
        <v>5</v>
      </c>
      <c r="I192" s="145">
        <v>0.2</v>
      </c>
      <c r="J192" s="120">
        <v>1</v>
      </c>
      <c r="K192" s="131">
        <v>12</v>
      </c>
      <c r="L192" s="131">
        <f t="shared" si="54"/>
        <v>13</v>
      </c>
      <c r="M192" s="132">
        <v>0</v>
      </c>
      <c r="N192" s="119">
        <v>0</v>
      </c>
      <c r="O192" s="119"/>
      <c r="P192" s="119"/>
      <c r="Q192" s="119"/>
      <c r="R192" s="119"/>
      <c r="S192" s="119"/>
      <c r="T192" s="119"/>
      <c r="U192" s="119"/>
      <c r="V192" s="159"/>
      <c r="W192" s="159"/>
      <c r="X192" s="159"/>
      <c r="Y192" s="254">
        <f t="shared" si="55"/>
        <v>0</v>
      </c>
      <c r="Z192" s="121">
        <f t="shared" si="51"/>
        <v>1361.58</v>
      </c>
      <c r="AA192" s="206"/>
      <c r="AB192" s="124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</row>
    <row r="193" spans="2:58" s="6" customFormat="1" ht="23.1" customHeight="1" x14ac:dyDescent="0.25">
      <c r="B193" s="177" t="s">
        <v>121</v>
      </c>
      <c r="C193" s="128" t="s">
        <v>127</v>
      </c>
      <c r="D193" s="129">
        <v>43097</v>
      </c>
      <c r="E193" s="119">
        <v>1361.58</v>
      </c>
      <c r="F193" s="119">
        <f t="shared" si="52"/>
        <v>136.15799999999999</v>
      </c>
      <c r="G193" s="119">
        <f t="shared" si="53"/>
        <v>1225.422</v>
      </c>
      <c r="H193" s="120">
        <v>5</v>
      </c>
      <c r="I193" s="145">
        <v>0.2</v>
      </c>
      <c r="J193" s="120">
        <v>1</v>
      </c>
      <c r="K193" s="131">
        <v>12</v>
      </c>
      <c r="L193" s="131">
        <f t="shared" si="54"/>
        <v>13</v>
      </c>
      <c r="M193" s="132">
        <v>0</v>
      </c>
      <c r="N193" s="119">
        <v>0</v>
      </c>
      <c r="O193" s="119"/>
      <c r="P193" s="119"/>
      <c r="Q193" s="119"/>
      <c r="R193" s="119"/>
      <c r="S193" s="119"/>
      <c r="T193" s="119"/>
      <c r="U193" s="119"/>
      <c r="V193" s="159"/>
      <c r="W193" s="159"/>
      <c r="X193" s="159"/>
      <c r="Y193" s="254">
        <f t="shared" si="55"/>
        <v>0</v>
      </c>
      <c r="Z193" s="121">
        <f t="shared" si="51"/>
        <v>1361.58</v>
      </c>
      <c r="AA193" s="206"/>
      <c r="AB193" s="124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</row>
    <row r="194" spans="2:58" s="6" customFormat="1" ht="23.1" customHeight="1" x14ac:dyDescent="0.25">
      <c r="B194" s="177" t="s">
        <v>121</v>
      </c>
      <c r="C194" s="128" t="s">
        <v>128</v>
      </c>
      <c r="D194" s="129">
        <v>43097</v>
      </c>
      <c r="E194" s="119">
        <v>1361.58</v>
      </c>
      <c r="F194" s="119">
        <f t="shared" si="52"/>
        <v>136.15799999999999</v>
      </c>
      <c r="G194" s="119">
        <f t="shared" si="53"/>
        <v>1225.422</v>
      </c>
      <c r="H194" s="120">
        <v>5</v>
      </c>
      <c r="I194" s="145">
        <v>0.2</v>
      </c>
      <c r="J194" s="120">
        <v>1</v>
      </c>
      <c r="K194" s="131">
        <v>12</v>
      </c>
      <c r="L194" s="131">
        <f t="shared" si="54"/>
        <v>13</v>
      </c>
      <c r="M194" s="132">
        <v>0</v>
      </c>
      <c r="N194" s="119">
        <v>0</v>
      </c>
      <c r="O194" s="119"/>
      <c r="P194" s="119"/>
      <c r="Q194" s="119"/>
      <c r="R194" s="119"/>
      <c r="S194" s="119"/>
      <c r="T194" s="119"/>
      <c r="U194" s="119"/>
      <c r="V194" s="159"/>
      <c r="W194" s="159"/>
      <c r="X194" s="159"/>
      <c r="Y194" s="254">
        <f t="shared" si="55"/>
        <v>0</v>
      </c>
      <c r="Z194" s="121">
        <f t="shared" si="51"/>
        <v>1361.58</v>
      </c>
      <c r="AA194" s="206"/>
      <c r="AB194" s="124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</row>
    <row r="195" spans="2:58" s="6" customFormat="1" ht="23.1" customHeight="1" thickBot="1" x14ac:dyDescent="0.3">
      <c r="B195" s="177" t="s">
        <v>121</v>
      </c>
      <c r="C195" s="128" t="s">
        <v>129</v>
      </c>
      <c r="D195" s="129">
        <v>43097</v>
      </c>
      <c r="E195" s="79">
        <v>1361.58</v>
      </c>
      <c r="F195" s="119">
        <f t="shared" si="52"/>
        <v>136.15799999999999</v>
      </c>
      <c r="G195" s="119">
        <f t="shared" si="53"/>
        <v>1225.422</v>
      </c>
      <c r="H195" s="120">
        <v>5</v>
      </c>
      <c r="I195" s="145">
        <v>0.2</v>
      </c>
      <c r="J195" s="120">
        <v>1</v>
      </c>
      <c r="K195" s="131">
        <v>12</v>
      </c>
      <c r="L195" s="131">
        <f t="shared" si="54"/>
        <v>13</v>
      </c>
      <c r="M195" s="135">
        <v>0</v>
      </c>
      <c r="N195" s="79">
        <v>0</v>
      </c>
      <c r="O195" s="79"/>
      <c r="P195" s="79"/>
      <c r="Q195" s="79"/>
      <c r="R195" s="79"/>
      <c r="S195" s="79"/>
      <c r="T195" s="79"/>
      <c r="U195" s="79"/>
      <c r="V195" s="168"/>
      <c r="W195" s="168"/>
      <c r="X195" s="168"/>
      <c r="Y195" s="254">
        <f t="shared" si="55"/>
        <v>0</v>
      </c>
      <c r="Z195" s="211">
        <f t="shared" si="51"/>
        <v>1361.58</v>
      </c>
      <c r="AA195" s="206"/>
      <c r="AB195" s="124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</row>
    <row r="196" spans="2:58" s="6" customFormat="1" ht="23.1" customHeight="1" thickBot="1" x14ac:dyDescent="0.3">
      <c r="B196" s="112"/>
      <c r="C196" s="13"/>
      <c r="D196" s="83"/>
      <c r="E196" s="85">
        <f>SUM(E122:E195)</f>
        <v>103344.48</v>
      </c>
      <c r="F196" s="28"/>
      <c r="G196" s="28"/>
      <c r="H196" s="53"/>
      <c r="I196" s="45"/>
      <c r="J196" s="53"/>
      <c r="K196" s="33"/>
      <c r="L196" s="33"/>
      <c r="M196" s="136">
        <f t="shared" ref="M196:Z196" si="56">SUM(M122:M195)</f>
        <v>28606.811749999993</v>
      </c>
      <c r="N196" s="140">
        <f t="shared" si="56"/>
        <v>4760.6100000000006</v>
      </c>
      <c r="O196" s="157">
        <f t="shared" si="56"/>
        <v>0</v>
      </c>
      <c r="P196" s="140">
        <f t="shared" si="56"/>
        <v>0</v>
      </c>
      <c r="Q196" s="157">
        <f t="shared" si="56"/>
        <v>0</v>
      </c>
      <c r="R196" s="140">
        <f t="shared" si="56"/>
        <v>0</v>
      </c>
      <c r="S196" s="157">
        <f t="shared" si="56"/>
        <v>0</v>
      </c>
      <c r="T196" s="140">
        <f t="shared" si="56"/>
        <v>0</v>
      </c>
      <c r="U196" s="157">
        <f t="shared" si="56"/>
        <v>0</v>
      </c>
      <c r="V196" s="140">
        <f t="shared" si="56"/>
        <v>0</v>
      </c>
      <c r="W196" s="157">
        <f t="shared" si="56"/>
        <v>0</v>
      </c>
      <c r="X196" s="157">
        <f>SUM(X122:X195)</f>
        <v>0</v>
      </c>
      <c r="Y196" s="235">
        <f t="shared" si="56"/>
        <v>33367.421750000009</v>
      </c>
      <c r="Z196" s="216">
        <f t="shared" si="56"/>
        <v>65616.038249999998</v>
      </c>
      <c r="AA196" s="206"/>
      <c r="AB196" s="124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</row>
    <row r="197" spans="2:58" s="6" customFormat="1" ht="23.1" customHeight="1" thickBot="1" x14ac:dyDescent="0.3">
      <c r="B197" s="384" t="s">
        <v>70</v>
      </c>
      <c r="C197" s="385"/>
      <c r="D197" s="386"/>
      <c r="E197" s="188">
        <f>E97+E120+E196</f>
        <v>1255531.97</v>
      </c>
      <c r="F197" s="28"/>
      <c r="G197" s="28"/>
      <c r="H197" s="53"/>
      <c r="I197" s="45"/>
      <c r="J197" s="53"/>
      <c r="K197" s="33"/>
      <c r="L197" s="33"/>
      <c r="M197" s="49"/>
      <c r="N197" s="28"/>
      <c r="O197" s="28"/>
      <c r="P197" s="28"/>
      <c r="Q197" s="84"/>
      <c r="R197" s="84"/>
      <c r="S197" s="84"/>
      <c r="T197" s="84"/>
      <c r="U197" s="84"/>
      <c r="V197" s="84"/>
      <c r="W197" s="84"/>
      <c r="X197" s="84"/>
      <c r="Y197" s="238"/>
      <c r="Z197" s="217" t="s">
        <v>130</v>
      </c>
      <c r="AA197" s="53"/>
      <c r="AB197" s="81"/>
      <c r="AC197" s="176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</row>
    <row r="198" spans="2:58" s="6" customFormat="1" ht="23.1" customHeight="1" x14ac:dyDescent="0.25">
      <c r="B198" s="112"/>
      <c r="C198" s="96"/>
      <c r="D198" s="169"/>
      <c r="E198" s="152"/>
      <c r="F198" s="152"/>
      <c r="G198" s="170"/>
      <c r="H198" s="53"/>
      <c r="I198" s="53"/>
      <c r="J198" s="53"/>
      <c r="K198" s="53"/>
      <c r="L198" s="53"/>
      <c r="M198" s="152"/>
      <c r="N198" s="171">
        <f t="shared" ref="N198:Y198" si="57">N97</f>
        <v>10811.715524999998</v>
      </c>
      <c r="O198" s="172">
        <f t="shared" si="57"/>
        <v>0</v>
      </c>
      <c r="P198" s="172">
        <f t="shared" si="57"/>
        <v>0</v>
      </c>
      <c r="Q198" s="172">
        <f t="shared" si="57"/>
        <v>0</v>
      </c>
      <c r="R198" s="172">
        <f t="shared" si="57"/>
        <v>0</v>
      </c>
      <c r="S198" s="172">
        <f t="shared" si="57"/>
        <v>0</v>
      </c>
      <c r="T198" s="172">
        <f t="shared" si="57"/>
        <v>0</v>
      </c>
      <c r="U198" s="172">
        <f t="shared" si="57"/>
        <v>0</v>
      </c>
      <c r="V198" s="172">
        <f t="shared" si="57"/>
        <v>0</v>
      </c>
      <c r="W198" s="172">
        <f t="shared" si="57"/>
        <v>0</v>
      </c>
      <c r="X198" s="172">
        <f>X97</f>
        <v>0</v>
      </c>
      <c r="Y198" s="239">
        <f t="shared" si="57"/>
        <v>70569.029918749991</v>
      </c>
      <c r="Z198" s="218" t="s">
        <v>131</v>
      </c>
      <c r="AA198" s="206"/>
      <c r="AB198" s="124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</row>
    <row r="199" spans="2:58" s="6" customFormat="1" ht="23.1" customHeight="1" x14ac:dyDescent="0.25">
      <c r="B199" s="112"/>
      <c r="C199" s="13"/>
      <c r="D199" s="53"/>
      <c r="E199" s="152"/>
      <c r="F199" s="64"/>
      <c r="G199" s="49"/>
      <c r="H199" s="53"/>
      <c r="I199" s="53"/>
      <c r="J199" s="53"/>
      <c r="K199" s="53"/>
      <c r="L199" s="53"/>
      <c r="M199" s="152"/>
      <c r="N199" s="173">
        <f t="shared" ref="N199:Y199" si="58">N120</f>
        <v>28662.61</v>
      </c>
      <c r="O199" s="86">
        <f t="shared" si="58"/>
        <v>0</v>
      </c>
      <c r="P199" s="86">
        <f t="shared" si="58"/>
        <v>0</v>
      </c>
      <c r="Q199" s="86">
        <f t="shared" si="58"/>
        <v>0</v>
      </c>
      <c r="R199" s="86">
        <f t="shared" si="58"/>
        <v>0</v>
      </c>
      <c r="S199" s="86">
        <f t="shared" si="58"/>
        <v>0</v>
      </c>
      <c r="T199" s="86">
        <f t="shared" si="58"/>
        <v>0</v>
      </c>
      <c r="U199" s="86">
        <f t="shared" si="58"/>
        <v>0</v>
      </c>
      <c r="V199" s="86">
        <f t="shared" si="58"/>
        <v>0</v>
      </c>
      <c r="W199" s="86">
        <f t="shared" si="58"/>
        <v>0</v>
      </c>
      <c r="X199" s="86">
        <f>X120</f>
        <v>0</v>
      </c>
      <c r="Y199" s="240">
        <f t="shared" si="58"/>
        <v>185729.54250000001</v>
      </c>
      <c r="Z199" s="219" t="s">
        <v>132</v>
      </c>
      <c r="AA199" s="206"/>
      <c r="AB199" s="124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</row>
    <row r="200" spans="2:58" s="6" customFormat="1" ht="23.1" customHeight="1" thickBot="1" x14ac:dyDescent="0.3">
      <c r="B200" s="182"/>
      <c r="C200" s="74"/>
      <c r="D200" s="59"/>
      <c r="E200" s="183"/>
      <c r="F200" s="71"/>
      <c r="G200" s="57"/>
      <c r="H200" s="59"/>
      <c r="I200" s="184" t="s">
        <v>71</v>
      </c>
      <c r="J200" s="184"/>
      <c r="K200" s="184"/>
      <c r="L200" s="59"/>
      <c r="M200" s="183"/>
      <c r="N200" s="174">
        <f>N196</f>
        <v>4760.6100000000006</v>
      </c>
      <c r="O200" s="175">
        <f t="shared" ref="O200:Y200" si="59">O196</f>
        <v>0</v>
      </c>
      <c r="P200" s="175">
        <f t="shared" si="59"/>
        <v>0</v>
      </c>
      <c r="Q200" s="175">
        <f t="shared" si="59"/>
        <v>0</v>
      </c>
      <c r="R200" s="175">
        <f t="shared" si="59"/>
        <v>0</v>
      </c>
      <c r="S200" s="175">
        <f t="shared" si="59"/>
        <v>0</v>
      </c>
      <c r="T200" s="175">
        <f t="shared" si="59"/>
        <v>0</v>
      </c>
      <c r="U200" s="175">
        <f t="shared" si="59"/>
        <v>0</v>
      </c>
      <c r="V200" s="175">
        <f t="shared" si="59"/>
        <v>0</v>
      </c>
      <c r="W200" s="175">
        <f t="shared" si="59"/>
        <v>0</v>
      </c>
      <c r="X200" s="175">
        <f>X196</f>
        <v>0</v>
      </c>
      <c r="Y200" s="241">
        <f t="shared" si="59"/>
        <v>33367.421750000009</v>
      </c>
      <c r="Z200" s="220" t="s">
        <v>133</v>
      </c>
      <c r="AA200" s="208"/>
      <c r="AB200" s="185"/>
    </row>
    <row r="201" spans="2:58" s="6" customFormat="1" ht="20.100000000000001" customHeight="1" thickBot="1" x14ac:dyDescent="0.3">
      <c r="B201" s="99"/>
      <c r="C201" s="13"/>
      <c r="D201" s="54"/>
      <c r="E201" s="87"/>
      <c r="F201" s="87"/>
      <c r="G201" s="28"/>
      <c r="H201" s="54"/>
      <c r="I201" s="54"/>
      <c r="J201" s="54"/>
      <c r="K201" s="54"/>
      <c r="L201" s="54"/>
      <c r="M201" s="49"/>
      <c r="N201" s="54"/>
      <c r="O201" s="54"/>
      <c r="P201" s="54"/>
      <c r="Q201" s="64"/>
      <c r="R201" s="54"/>
      <c r="S201" s="54"/>
      <c r="T201" s="54"/>
      <c r="U201" s="54"/>
      <c r="V201" s="54"/>
      <c r="W201" s="54"/>
      <c r="X201" s="54"/>
      <c r="Y201" s="242">
        <f>SUM(Y198:Y200)</f>
        <v>289665.99416875001</v>
      </c>
      <c r="Z201" s="28"/>
      <c r="AA201" s="54"/>
      <c r="AB201" s="54"/>
      <c r="AC201" s="8"/>
    </row>
    <row r="202" spans="2:58" ht="20.100000000000001" customHeight="1" x14ac:dyDescent="0.25">
      <c r="B202" s="115"/>
      <c r="C202" s="96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116"/>
      <c r="S202" s="64"/>
      <c r="T202" s="64"/>
      <c r="U202" s="64"/>
      <c r="V202" s="87"/>
      <c r="W202" s="87"/>
      <c r="X202" s="87"/>
      <c r="Y202" s="243"/>
      <c r="Z202" s="64"/>
      <c r="AA202" s="64"/>
      <c r="AB202" s="64"/>
    </row>
    <row r="203" spans="2:58" ht="20.100000000000001" customHeight="1" x14ac:dyDescent="0.25">
      <c r="B203" s="115"/>
      <c r="C203" s="96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116"/>
      <c r="S203" s="64"/>
      <c r="T203" s="64"/>
      <c r="U203" s="64"/>
      <c r="V203" s="87"/>
      <c r="W203" s="87"/>
      <c r="X203" s="87"/>
      <c r="Y203" s="243"/>
      <c r="Z203" s="64"/>
      <c r="AA203" s="64"/>
      <c r="AB203" s="64"/>
    </row>
    <row r="204" spans="2:58" ht="20.100000000000001" customHeight="1" x14ac:dyDescent="0.25">
      <c r="B204" s="115"/>
      <c r="C204" s="96"/>
      <c r="D204" s="64"/>
      <c r="E204" s="64"/>
      <c r="F204" s="64"/>
      <c r="G204" s="64"/>
      <c r="H204" s="64"/>
      <c r="I204" s="64"/>
      <c r="J204" s="64"/>
      <c r="K204" s="64"/>
      <c r="L204" s="64"/>
      <c r="M204" s="64" t="s">
        <v>142</v>
      </c>
      <c r="N204" s="64"/>
      <c r="O204" s="64"/>
      <c r="P204" s="64"/>
      <c r="Q204" s="64"/>
      <c r="R204" s="116"/>
      <c r="S204" s="64"/>
      <c r="T204" s="64"/>
      <c r="U204" s="64"/>
      <c r="V204" s="87"/>
      <c r="W204" s="87"/>
      <c r="X204" s="87"/>
      <c r="Y204" s="243"/>
      <c r="Z204" s="64"/>
      <c r="AA204" s="64"/>
      <c r="AB204" s="64"/>
    </row>
    <row r="205" spans="2:58" ht="20.100000000000001" customHeight="1" x14ac:dyDescent="0.25">
      <c r="B205" s="115"/>
      <c r="C205" s="96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116"/>
      <c r="S205" s="64"/>
      <c r="T205" s="64"/>
      <c r="U205" s="64"/>
      <c r="V205" s="87"/>
      <c r="W205" s="87"/>
      <c r="X205" s="87"/>
      <c r="Y205" s="243"/>
      <c r="Z205" s="64"/>
      <c r="AA205" s="64"/>
      <c r="AB205" s="64"/>
    </row>
    <row r="206" spans="2:58" ht="20.100000000000001" customHeight="1" x14ac:dyDescent="0.25">
      <c r="B206" s="115"/>
      <c r="C206" s="96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116"/>
      <c r="S206" s="64"/>
      <c r="T206" s="64"/>
      <c r="U206" s="64"/>
      <c r="V206" s="87"/>
      <c r="W206" s="87"/>
      <c r="X206" s="87"/>
      <c r="Y206" s="243"/>
      <c r="Z206" s="64"/>
      <c r="AA206" s="64"/>
      <c r="AB206" s="64"/>
    </row>
    <row r="207" spans="2:58" ht="20.100000000000001" customHeight="1" x14ac:dyDescent="0.25">
      <c r="B207" s="115"/>
      <c r="C207" s="96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116"/>
      <c r="S207" s="64"/>
      <c r="T207" s="64"/>
      <c r="U207" s="64"/>
      <c r="V207" s="87"/>
      <c r="W207" s="87"/>
      <c r="X207" s="87"/>
      <c r="Y207" s="243"/>
      <c r="Z207" s="64"/>
      <c r="AA207" s="64"/>
      <c r="AB207" s="64"/>
    </row>
    <row r="208" spans="2:58" ht="20.100000000000001" customHeight="1" x14ac:dyDescent="0.25">
      <c r="B208" s="115"/>
      <c r="C208" s="96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116"/>
      <c r="S208" s="64"/>
      <c r="T208" s="64"/>
      <c r="U208" s="64"/>
      <c r="V208" s="87"/>
      <c r="W208" s="87"/>
      <c r="X208" s="87"/>
      <c r="Y208" s="243"/>
      <c r="Z208" s="64"/>
      <c r="AA208" s="64"/>
      <c r="AB208" s="64"/>
    </row>
    <row r="209" spans="2:28" ht="20.100000000000001" customHeight="1" x14ac:dyDescent="0.25">
      <c r="B209" s="115"/>
      <c r="C209" s="96"/>
      <c r="D209" s="64"/>
      <c r="E209" s="64"/>
      <c r="F209" s="64"/>
      <c r="G209" s="64"/>
      <c r="H209" s="64"/>
      <c r="I209" s="64"/>
      <c r="J209" s="64"/>
      <c r="K209" s="64"/>
      <c r="L209" s="64"/>
      <c r="M209" s="118"/>
      <c r="N209" s="64"/>
      <c r="O209" s="87"/>
      <c r="P209" s="64"/>
      <c r="Q209" s="64"/>
      <c r="R209" s="65"/>
      <c r="S209" s="65"/>
      <c r="T209" s="65"/>
      <c r="U209" s="65"/>
      <c r="V209" s="65"/>
      <c r="W209" s="65"/>
      <c r="X209" s="65"/>
      <c r="Y209" s="250"/>
      <c r="Z209" s="66"/>
      <c r="AA209" s="64"/>
      <c r="AB209" s="64"/>
    </row>
    <row r="210" spans="2:28" ht="20.100000000000001" customHeight="1" x14ac:dyDescent="0.35">
      <c r="B210" s="115"/>
      <c r="C210" s="96"/>
      <c r="D210" s="64"/>
      <c r="E210" s="64"/>
      <c r="F210" s="64"/>
      <c r="G210" s="64"/>
      <c r="H210" s="64"/>
      <c r="I210" s="64"/>
      <c r="J210" s="64"/>
      <c r="K210" s="64"/>
      <c r="L210" s="64"/>
      <c r="M210" s="65"/>
      <c r="N210" s="65"/>
      <c r="O210" s="65"/>
      <c r="P210" s="387" t="s">
        <v>144</v>
      </c>
      <c r="Q210" s="387"/>
      <c r="R210" s="387"/>
      <c r="S210" s="387"/>
      <c r="T210" s="387"/>
      <c r="U210" s="387"/>
      <c r="V210" s="387"/>
      <c r="W210" s="387"/>
      <c r="X210" s="387"/>
      <c r="Y210" s="387"/>
      <c r="Z210" s="64"/>
      <c r="AA210" s="64"/>
      <c r="AB210" s="64"/>
    </row>
    <row r="211" spans="2:28" ht="20.100000000000001" customHeight="1" x14ac:dyDescent="0.35">
      <c r="B211" s="115"/>
      <c r="C211" s="96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387" t="s">
        <v>143</v>
      </c>
      <c r="Q211" s="387"/>
      <c r="R211" s="387"/>
      <c r="S211" s="387"/>
      <c r="T211" s="387"/>
      <c r="U211" s="387"/>
      <c r="V211" s="387"/>
      <c r="W211" s="387"/>
      <c r="X211" s="387"/>
      <c r="Y211" s="387"/>
      <c r="Z211" s="64"/>
      <c r="AA211" s="64"/>
      <c r="AB211" s="64"/>
    </row>
    <row r="212" spans="2:28" ht="20.100000000000001" customHeight="1" x14ac:dyDescent="0.25">
      <c r="B212" s="115"/>
      <c r="C212" s="96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256"/>
      <c r="Z212" s="64"/>
      <c r="AA212" s="64"/>
      <c r="AB212" s="64"/>
    </row>
  </sheetData>
  <mergeCells count="10">
    <mergeCell ref="F97:L97"/>
    <mergeCell ref="F120:L120"/>
    <mergeCell ref="B197:D197"/>
    <mergeCell ref="P210:Y210"/>
    <mergeCell ref="P211:Y211"/>
    <mergeCell ref="Y4:Y5"/>
    <mergeCell ref="M89:M90"/>
    <mergeCell ref="Y89:Y90"/>
    <mergeCell ref="J89:L89"/>
    <mergeCell ref="B87:Z87"/>
  </mergeCells>
  <pageMargins left="1.5748031496062993" right="0.39370078740157483" top="0.35433070866141736" bottom="0.39370078740157483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9954-0FFB-4B49-9F5B-0A0EB835B1BF}">
  <dimension ref="A1:BE217"/>
  <sheetViews>
    <sheetView tabSelected="1" topLeftCell="A86" zoomScaleNormal="100" workbookViewId="0">
      <selection activeCell="V89" sqref="V89"/>
    </sheetView>
  </sheetViews>
  <sheetFormatPr baseColWidth="10" defaultRowHeight="15" x14ac:dyDescent="0.25"/>
  <cols>
    <col min="2" max="2" width="16.5703125" style="100" customWidth="1"/>
    <col min="3" max="3" width="16.42578125" style="88" customWidth="1"/>
    <col min="4" max="4" width="12.42578125" style="10" customWidth="1"/>
    <col min="5" max="5" width="15.42578125" style="10" customWidth="1"/>
    <col min="6" max="6" width="14.28515625" style="10" customWidth="1"/>
    <col min="7" max="7" width="15.42578125" style="10" customWidth="1"/>
    <col min="8" max="8" width="6.7109375" style="10" customWidth="1"/>
    <col min="9" max="9" width="7.85546875" style="10" customWidth="1"/>
    <col min="10" max="10" width="6" style="10" customWidth="1"/>
    <col min="11" max="11" width="7.140625" style="10" customWidth="1"/>
    <col min="12" max="12" width="6.42578125" style="10" customWidth="1"/>
    <col min="13" max="13" width="14.85546875" style="10" customWidth="1"/>
    <col min="14" max="15" width="14.42578125" style="10" customWidth="1"/>
    <col min="16" max="16" width="13.85546875" style="10" customWidth="1"/>
    <col min="17" max="17" width="14.140625" style="10" customWidth="1"/>
    <col min="18" max="18" width="14" style="10" customWidth="1"/>
    <col min="19" max="19" width="13.42578125" style="10" customWidth="1"/>
    <col min="20" max="21" width="13.85546875" style="10" customWidth="1"/>
    <col min="22" max="22" width="13.28515625" style="10" customWidth="1"/>
    <col min="23" max="23" width="13.42578125" style="257" customWidth="1"/>
    <col min="24" max="24" width="15.28515625" style="10" customWidth="1"/>
    <col min="25" max="25" width="15.85546875" style="10" customWidth="1"/>
    <col min="26" max="26" width="10.140625" style="10" customWidth="1"/>
    <col min="27" max="27" width="10.85546875" style="10" customWidth="1"/>
    <col min="28" max="28" width="15" customWidth="1"/>
    <col min="29" max="29" width="20.42578125" customWidth="1"/>
    <col min="32" max="32" width="12.28515625" bestFit="1" customWidth="1"/>
    <col min="34" max="34" width="14" customWidth="1"/>
    <col min="258" max="258" width="20.5703125" customWidth="1"/>
    <col min="259" max="259" width="25" customWidth="1"/>
    <col min="260" max="260" width="14" customWidth="1"/>
    <col min="261" max="261" width="20.28515625" customWidth="1"/>
    <col min="262" max="262" width="16.28515625" customWidth="1"/>
    <col min="263" max="263" width="17.42578125" customWidth="1"/>
    <col min="264" max="264" width="8.7109375" customWidth="1"/>
    <col min="265" max="265" width="9.42578125" customWidth="1"/>
    <col min="266" max="266" width="8.7109375" customWidth="1"/>
    <col min="267" max="267" width="9.5703125" customWidth="1"/>
    <col min="268" max="268" width="11.140625" customWidth="1"/>
    <col min="269" max="269" width="22.28515625" customWidth="1"/>
    <col min="270" max="270" width="5.28515625" customWidth="1"/>
    <col min="271" max="271" width="18.7109375" customWidth="1"/>
    <col min="272" max="272" width="18.5703125" customWidth="1"/>
    <col min="273" max="273" width="18" customWidth="1"/>
    <col min="274" max="274" width="17.85546875" customWidth="1"/>
    <col min="275" max="275" width="19" customWidth="1"/>
    <col min="276" max="276" width="19.140625" customWidth="1"/>
    <col min="277" max="279" width="20.85546875" customWidth="1"/>
    <col min="280" max="280" width="18.7109375" customWidth="1"/>
    <col min="281" max="281" width="18.42578125" customWidth="1"/>
    <col min="282" max="282" width="16.5703125" customWidth="1"/>
    <col min="283" max="283" width="18.140625" customWidth="1"/>
    <col min="284" max="284" width="15" customWidth="1"/>
    <col min="285" max="285" width="20.42578125" customWidth="1"/>
    <col min="288" max="288" width="12.28515625" bestFit="1" customWidth="1"/>
    <col min="290" max="290" width="14" customWidth="1"/>
    <col min="514" max="514" width="20.5703125" customWidth="1"/>
    <col min="515" max="515" width="25" customWidth="1"/>
    <col min="516" max="516" width="14" customWidth="1"/>
    <col min="517" max="517" width="20.28515625" customWidth="1"/>
    <col min="518" max="518" width="16.28515625" customWidth="1"/>
    <col min="519" max="519" width="17.42578125" customWidth="1"/>
    <col min="520" max="520" width="8.7109375" customWidth="1"/>
    <col min="521" max="521" width="9.42578125" customWidth="1"/>
    <col min="522" max="522" width="8.7109375" customWidth="1"/>
    <col min="523" max="523" width="9.5703125" customWidth="1"/>
    <col min="524" max="524" width="11.140625" customWidth="1"/>
    <col min="525" max="525" width="22.28515625" customWidth="1"/>
    <col min="526" max="526" width="5.28515625" customWidth="1"/>
    <col min="527" max="527" width="18.7109375" customWidth="1"/>
    <col min="528" max="528" width="18.5703125" customWidth="1"/>
    <col min="529" max="529" width="18" customWidth="1"/>
    <col min="530" max="530" width="17.85546875" customWidth="1"/>
    <col min="531" max="531" width="19" customWidth="1"/>
    <col min="532" max="532" width="19.140625" customWidth="1"/>
    <col min="533" max="535" width="20.85546875" customWidth="1"/>
    <col min="536" max="536" width="18.7109375" customWidth="1"/>
    <col min="537" max="537" width="18.42578125" customWidth="1"/>
    <col min="538" max="538" width="16.5703125" customWidth="1"/>
    <col min="539" max="539" width="18.140625" customWidth="1"/>
    <col min="540" max="540" width="15" customWidth="1"/>
    <col min="541" max="541" width="20.42578125" customWidth="1"/>
    <col min="544" max="544" width="12.28515625" bestFit="1" customWidth="1"/>
    <col min="546" max="546" width="14" customWidth="1"/>
    <col min="770" max="770" width="20.5703125" customWidth="1"/>
    <col min="771" max="771" width="25" customWidth="1"/>
    <col min="772" max="772" width="14" customWidth="1"/>
    <col min="773" max="773" width="20.28515625" customWidth="1"/>
    <col min="774" max="774" width="16.28515625" customWidth="1"/>
    <col min="775" max="775" width="17.42578125" customWidth="1"/>
    <col min="776" max="776" width="8.7109375" customWidth="1"/>
    <col min="777" max="777" width="9.42578125" customWidth="1"/>
    <col min="778" max="778" width="8.7109375" customWidth="1"/>
    <col min="779" max="779" width="9.5703125" customWidth="1"/>
    <col min="780" max="780" width="11.140625" customWidth="1"/>
    <col min="781" max="781" width="22.28515625" customWidth="1"/>
    <col min="782" max="782" width="5.28515625" customWidth="1"/>
    <col min="783" max="783" width="18.7109375" customWidth="1"/>
    <col min="784" max="784" width="18.5703125" customWidth="1"/>
    <col min="785" max="785" width="18" customWidth="1"/>
    <col min="786" max="786" width="17.85546875" customWidth="1"/>
    <col min="787" max="787" width="19" customWidth="1"/>
    <col min="788" max="788" width="19.140625" customWidth="1"/>
    <col min="789" max="791" width="20.85546875" customWidth="1"/>
    <col min="792" max="792" width="18.7109375" customWidth="1"/>
    <col min="793" max="793" width="18.42578125" customWidth="1"/>
    <col min="794" max="794" width="16.5703125" customWidth="1"/>
    <col min="795" max="795" width="18.140625" customWidth="1"/>
    <col min="796" max="796" width="15" customWidth="1"/>
    <col min="797" max="797" width="20.42578125" customWidth="1"/>
    <col min="800" max="800" width="12.28515625" bestFit="1" customWidth="1"/>
    <col min="802" max="802" width="14" customWidth="1"/>
    <col min="1026" max="1026" width="20.5703125" customWidth="1"/>
    <col min="1027" max="1027" width="25" customWidth="1"/>
    <col min="1028" max="1028" width="14" customWidth="1"/>
    <col min="1029" max="1029" width="20.28515625" customWidth="1"/>
    <col min="1030" max="1030" width="16.28515625" customWidth="1"/>
    <col min="1031" max="1031" width="17.42578125" customWidth="1"/>
    <col min="1032" max="1032" width="8.7109375" customWidth="1"/>
    <col min="1033" max="1033" width="9.42578125" customWidth="1"/>
    <col min="1034" max="1034" width="8.7109375" customWidth="1"/>
    <col min="1035" max="1035" width="9.5703125" customWidth="1"/>
    <col min="1036" max="1036" width="11.140625" customWidth="1"/>
    <col min="1037" max="1037" width="22.28515625" customWidth="1"/>
    <col min="1038" max="1038" width="5.28515625" customWidth="1"/>
    <col min="1039" max="1039" width="18.7109375" customWidth="1"/>
    <col min="1040" max="1040" width="18.5703125" customWidth="1"/>
    <col min="1041" max="1041" width="18" customWidth="1"/>
    <col min="1042" max="1042" width="17.85546875" customWidth="1"/>
    <col min="1043" max="1043" width="19" customWidth="1"/>
    <col min="1044" max="1044" width="19.140625" customWidth="1"/>
    <col min="1045" max="1047" width="20.85546875" customWidth="1"/>
    <col min="1048" max="1048" width="18.7109375" customWidth="1"/>
    <col min="1049" max="1049" width="18.42578125" customWidth="1"/>
    <col min="1050" max="1050" width="16.5703125" customWidth="1"/>
    <col min="1051" max="1051" width="18.140625" customWidth="1"/>
    <col min="1052" max="1052" width="15" customWidth="1"/>
    <col min="1053" max="1053" width="20.42578125" customWidth="1"/>
    <col min="1056" max="1056" width="12.28515625" bestFit="1" customWidth="1"/>
    <col min="1058" max="1058" width="14" customWidth="1"/>
    <col min="1282" max="1282" width="20.5703125" customWidth="1"/>
    <col min="1283" max="1283" width="25" customWidth="1"/>
    <col min="1284" max="1284" width="14" customWidth="1"/>
    <col min="1285" max="1285" width="20.28515625" customWidth="1"/>
    <col min="1286" max="1286" width="16.28515625" customWidth="1"/>
    <col min="1287" max="1287" width="17.42578125" customWidth="1"/>
    <col min="1288" max="1288" width="8.7109375" customWidth="1"/>
    <col min="1289" max="1289" width="9.42578125" customWidth="1"/>
    <col min="1290" max="1290" width="8.7109375" customWidth="1"/>
    <col min="1291" max="1291" width="9.5703125" customWidth="1"/>
    <col min="1292" max="1292" width="11.140625" customWidth="1"/>
    <col min="1293" max="1293" width="22.28515625" customWidth="1"/>
    <col min="1294" max="1294" width="5.28515625" customWidth="1"/>
    <col min="1295" max="1295" width="18.7109375" customWidth="1"/>
    <col min="1296" max="1296" width="18.5703125" customWidth="1"/>
    <col min="1297" max="1297" width="18" customWidth="1"/>
    <col min="1298" max="1298" width="17.85546875" customWidth="1"/>
    <col min="1299" max="1299" width="19" customWidth="1"/>
    <col min="1300" max="1300" width="19.140625" customWidth="1"/>
    <col min="1301" max="1303" width="20.85546875" customWidth="1"/>
    <col min="1304" max="1304" width="18.7109375" customWidth="1"/>
    <col min="1305" max="1305" width="18.42578125" customWidth="1"/>
    <col min="1306" max="1306" width="16.5703125" customWidth="1"/>
    <col min="1307" max="1307" width="18.140625" customWidth="1"/>
    <col min="1308" max="1308" width="15" customWidth="1"/>
    <col min="1309" max="1309" width="20.42578125" customWidth="1"/>
    <col min="1312" max="1312" width="12.28515625" bestFit="1" customWidth="1"/>
    <col min="1314" max="1314" width="14" customWidth="1"/>
    <col min="1538" max="1538" width="20.5703125" customWidth="1"/>
    <col min="1539" max="1539" width="25" customWidth="1"/>
    <col min="1540" max="1540" width="14" customWidth="1"/>
    <col min="1541" max="1541" width="20.28515625" customWidth="1"/>
    <col min="1542" max="1542" width="16.28515625" customWidth="1"/>
    <col min="1543" max="1543" width="17.42578125" customWidth="1"/>
    <col min="1544" max="1544" width="8.7109375" customWidth="1"/>
    <col min="1545" max="1545" width="9.42578125" customWidth="1"/>
    <col min="1546" max="1546" width="8.7109375" customWidth="1"/>
    <col min="1547" max="1547" width="9.5703125" customWidth="1"/>
    <col min="1548" max="1548" width="11.140625" customWidth="1"/>
    <col min="1549" max="1549" width="22.28515625" customWidth="1"/>
    <col min="1550" max="1550" width="5.28515625" customWidth="1"/>
    <col min="1551" max="1551" width="18.7109375" customWidth="1"/>
    <col min="1552" max="1552" width="18.5703125" customWidth="1"/>
    <col min="1553" max="1553" width="18" customWidth="1"/>
    <col min="1554" max="1554" width="17.85546875" customWidth="1"/>
    <col min="1555" max="1555" width="19" customWidth="1"/>
    <col min="1556" max="1556" width="19.140625" customWidth="1"/>
    <col min="1557" max="1559" width="20.85546875" customWidth="1"/>
    <col min="1560" max="1560" width="18.7109375" customWidth="1"/>
    <col min="1561" max="1561" width="18.42578125" customWidth="1"/>
    <col min="1562" max="1562" width="16.5703125" customWidth="1"/>
    <col min="1563" max="1563" width="18.140625" customWidth="1"/>
    <col min="1564" max="1564" width="15" customWidth="1"/>
    <col min="1565" max="1565" width="20.42578125" customWidth="1"/>
    <col min="1568" max="1568" width="12.28515625" bestFit="1" customWidth="1"/>
    <col min="1570" max="1570" width="14" customWidth="1"/>
    <col min="1794" max="1794" width="20.5703125" customWidth="1"/>
    <col min="1795" max="1795" width="25" customWidth="1"/>
    <col min="1796" max="1796" width="14" customWidth="1"/>
    <col min="1797" max="1797" width="20.28515625" customWidth="1"/>
    <col min="1798" max="1798" width="16.28515625" customWidth="1"/>
    <col min="1799" max="1799" width="17.42578125" customWidth="1"/>
    <col min="1800" max="1800" width="8.7109375" customWidth="1"/>
    <col min="1801" max="1801" width="9.42578125" customWidth="1"/>
    <col min="1802" max="1802" width="8.7109375" customWidth="1"/>
    <col min="1803" max="1803" width="9.5703125" customWidth="1"/>
    <col min="1804" max="1804" width="11.140625" customWidth="1"/>
    <col min="1805" max="1805" width="22.28515625" customWidth="1"/>
    <col min="1806" max="1806" width="5.28515625" customWidth="1"/>
    <col min="1807" max="1807" width="18.7109375" customWidth="1"/>
    <col min="1808" max="1808" width="18.5703125" customWidth="1"/>
    <col min="1809" max="1809" width="18" customWidth="1"/>
    <col min="1810" max="1810" width="17.85546875" customWidth="1"/>
    <col min="1811" max="1811" width="19" customWidth="1"/>
    <col min="1812" max="1812" width="19.140625" customWidth="1"/>
    <col min="1813" max="1815" width="20.85546875" customWidth="1"/>
    <col min="1816" max="1816" width="18.7109375" customWidth="1"/>
    <col min="1817" max="1817" width="18.42578125" customWidth="1"/>
    <col min="1818" max="1818" width="16.5703125" customWidth="1"/>
    <col min="1819" max="1819" width="18.140625" customWidth="1"/>
    <col min="1820" max="1820" width="15" customWidth="1"/>
    <col min="1821" max="1821" width="20.42578125" customWidth="1"/>
    <col min="1824" max="1824" width="12.28515625" bestFit="1" customWidth="1"/>
    <col min="1826" max="1826" width="14" customWidth="1"/>
    <col min="2050" max="2050" width="20.5703125" customWidth="1"/>
    <col min="2051" max="2051" width="25" customWidth="1"/>
    <col min="2052" max="2052" width="14" customWidth="1"/>
    <col min="2053" max="2053" width="20.28515625" customWidth="1"/>
    <col min="2054" max="2054" width="16.28515625" customWidth="1"/>
    <col min="2055" max="2055" width="17.42578125" customWidth="1"/>
    <col min="2056" max="2056" width="8.7109375" customWidth="1"/>
    <col min="2057" max="2057" width="9.42578125" customWidth="1"/>
    <col min="2058" max="2058" width="8.7109375" customWidth="1"/>
    <col min="2059" max="2059" width="9.5703125" customWidth="1"/>
    <col min="2060" max="2060" width="11.140625" customWidth="1"/>
    <col min="2061" max="2061" width="22.28515625" customWidth="1"/>
    <col min="2062" max="2062" width="5.28515625" customWidth="1"/>
    <col min="2063" max="2063" width="18.7109375" customWidth="1"/>
    <col min="2064" max="2064" width="18.5703125" customWidth="1"/>
    <col min="2065" max="2065" width="18" customWidth="1"/>
    <col min="2066" max="2066" width="17.85546875" customWidth="1"/>
    <col min="2067" max="2067" width="19" customWidth="1"/>
    <col min="2068" max="2068" width="19.140625" customWidth="1"/>
    <col min="2069" max="2071" width="20.85546875" customWidth="1"/>
    <col min="2072" max="2072" width="18.7109375" customWidth="1"/>
    <col min="2073" max="2073" width="18.42578125" customWidth="1"/>
    <col min="2074" max="2074" width="16.5703125" customWidth="1"/>
    <col min="2075" max="2075" width="18.140625" customWidth="1"/>
    <col min="2076" max="2076" width="15" customWidth="1"/>
    <col min="2077" max="2077" width="20.42578125" customWidth="1"/>
    <col min="2080" max="2080" width="12.28515625" bestFit="1" customWidth="1"/>
    <col min="2082" max="2082" width="14" customWidth="1"/>
    <col min="2306" max="2306" width="20.5703125" customWidth="1"/>
    <col min="2307" max="2307" width="25" customWidth="1"/>
    <col min="2308" max="2308" width="14" customWidth="1"/>
    <col min="2309" max="2309" width="20.28515625" customWidth="1"/>
    <col min="2310" max="2310" width="16.28515625" customWidth="1"/>
    <col min="2311" max="2311" width="17.42578125" customWidth="1"/>
    <col min="2312" max="2312" width="8.7109375" customWidth="1"/>
    <col min="2313" max="2313" width="9.42578125" customWidth="1"/>
    <col min="2314" max="2314" width="8.7109375" customWidth="1"/>
    <col min="2315" max="2315" width="9.5703125" customWidth="1"/>
    <col min="2316" max="2316" width="11.140625" customWidth="1"/>
    <col min="2317" max="2317" width="22.28515625" customWidth="1"/>
    <col min="2318" max="2318" width="5.28515625" customWidth="1"/>
    <col min="2319" max="2319" width="18.7109375" customWidth="1"/>
    <col min="2320" max="2320" width="18.5703125" customWidth="1"/>
    <col min="2321" max="2321" width="18" customWidth="1"/>
    <col min="2322" max="2322" width="17.85546875" customWidth="1"/>
    <col min="2323" max="2323" width="19" customWidth="1"/>
    <col min="2324" max="2324" width="19.140625" customWidth="1"/>
    <col min="2325" max="2327" width="20.85546875" customWidth="1"/>
    <col min="2328" max="2328" width="18.7109375" customWidth="1"/>
    <col min="2329" max="2329" width="18.42578125" customWidth="1"/>
    <col min="2330" max="2330" width="16.5703125" customWidth="1"/>
    <col min="2331" max="2331" width="18.140625" customWidth="1"/>
    <col min="2332" max="2332" width="15" customWidth="1"/>
    <col min="2333" max="2333" width="20.42578125" customWidth="1"/>
    <col min="2336" max="2336" width="12.28515625" bestFit="1" customWidth="1"/>
    <col min="2338" max="2338" width="14" customWidth="1"/>
    <col min="2562" max="2562" width="20.5703125" customWidth="1"/>
    <col min="2563" max="2563" width="25" customWidth="1"/>
    <col min="2564" max="2564" width="14" customWidth="1"/>
    <col min="2565" max="2565" width="20.28515625" customWidth="1"/>
    <col min="2566" max="2566" width="16.28515625" customWidth="1"/>
    <col min="2567" max="2567" width="17.42578125" customWidth="1"/>
    <col min="2568" max="2568" width="8.7109375" customWidth="1"/>
    <col min="2569" max="2569" width="9.42578125" customWidth="1"/>
    <col min="2570" max="2570" width="8.7109375" customWidth="1"/>
    <col min="2571" max="2571" width="9.5703125" customWidth="1"/>
    <col min="2572" max="2572" width="11.140625" customWidth="1"/>
    <col min="2573" max="2573" width="22.28515625" customWidth="1"/>
    <col min="2574" max="2574" width="5.28515625" customWidth="1"/>
    <col min="2575" max="2575" width="18.7109375" customWidth="1"/>
    <col min="2576" max="2576" width="18.5703125" customWidth="1"/>
    <col min="2577" max="2577" width="18" customWidth="1"/>
    <col min="2578" max="2578" width="17.85546875" customWidth="1"/>
    <col min="2579" max="2579" width="19" customWidth="1"/>
    <col min="2580" max="2580" width="19.140625" customWidth="1"/>
    <col min="2581" max="2583" width="20.85546875" customWidth="1"/>
    <col min="2584" max="2584" width="18.7109375" customWidth="1"/>
    <col min="2585" max="2585" width="18.42578125" customWidth="1"/>
    <col min="2586" max="2586" width="16.5703125" customWidth="1"/>
    <col min="2587" max="2587" width="18.140625" customWidth="1"/>
    <col min="2588" max="2588" width="15" customWidth="1"/>
    <col min="2589" max="2589" width="20.42578125" customWidth="1"/>
    <col min="2592" max="2592" width="12.28515625" bestFit="1" customWidth="1"/>
    <col min="2594" max="2594" width="14" customWidth="1"/>
    <col min="2818" max="2818" width="20.5703125" customWidth="1"/>
    <col min="2819" max="2819" width="25" customWidth="1"/>
    <col min="2820" max="2820" width="14" customWidth="1"/>
    <col min="2821" max="2821" width="20.28515625" customWidth="1"/>
    <col min="2822" max="2822" width="16.28515625" customWidth="1"/>
    <col min="2823" max="2823" width="17.42578125" customWidth="1"/>
    <col min="2824" max="2824" width="8.7109375" customWidth="1"/>
    <col min="2825" max="2825" width="9.42578125" customWidth="1"/>
    <col min="2826" max="2826" width="8.7109375" customWidth="1"/>
    <col min="2827" max="2827" width="9.5703125" customWidth="1"/>
    <col min="2828" max="2828" width="11.140625" customWidth="1"/>
    <col min="2829" max="2829" width="22.28515625" customWidth="1"/>
    <col min="2830" max="2830" width="5.28515625" customWidth="1"/>
    <col min="2831" max="2831" width="18.7109375" customWidth="1"/>
    <col min="2832" max="2832" width="18.5703125" customWidth="1"/>
    <col min="2833" max="2833" width="18" customWidth="1"/>
    <col min="2834" max="2834" width="17.85546875" customWidth="1"/>
    <col min="2835" max="2835" width="19" customWidth="1"/>
    <col min="2836" max="2836" width="19.140625" customWidth="1"/>
    <col min="2837" max="2839" width="20.85546875" customWidth="1"/>
    <col min="2840" max="2840" width="18.7109375" customWidth="1"/>
    <col min="2841" max="2841" width="18.42578125" customWidth="1"/>
    <col min="2842" max="2842" width="16.5703125" customWidth="1"/>
    <col min="2843" max="2843" width="18.140625" customWidth="1"/>
    <col min="2844" max="2844" width="15" customWidth="1"/>
    <col min="2845" max="2845" width="20.42578125" customWidth="1"/>
    <col min="2848" max="2848" width="12.28515625" bestFit="1" customWidth="1"/>
    <col min="2850" max="2850" width="14" customWidth="1"/>
    <col min="3074" max="3074" width="20.5703125" customWidth="1"/>
    <col min="3075" max="3075" width="25" customWidth="1"/>
    <col min="3076" max="3076" width="14" customWidth="1"/>
    <col min="3077" max="3077" width="20.28515625" customWidth="1"/>
    <col min="3078" max="3078" width="16.28515625" customWidth="1"/>
    <col min="3079" max="3079" width="17.42578125" customWidth="1"/>
    <col min="3080" max="3080" width="8.7109375" customWidth="1"/>
    <col min="3081" max="3081" width="9.42578125" customWidth="1"/>
    <col min="3082" max="3082" width="8.7109375" customWidth="1"/>
    <col min="3083" max="3083" width="9.5703125" customWidth="1"/>
    <col min="3084" max="3084" width="11.140625" customWidth="1"/>
    <col min="3085" max="3085" width="22.28515625" customWidth="1"/>
    <col min="3086" max="3086" width="5.28515625" customWidth="1"/>
    <col min="3087" max="3087" width="18.7109375" customWidth="1"/>
    <col min="3088" max="3088" width="18.5703125" customWidth="1"/>
    <col min="3089" max="3089" width="18" customWidth="1"/>
    <col min="3090" max="3090" width="17.85546875" customWidth="1"/>
    <col min="3091" max="3091" width="19" customWidth="1"/>
    <col min="3092" max="3092" width="19.140625" customWidth="1"/>
    <col min="3093" max="3095" width="20.85546875" customWidth="1"/>
    <col min="3096" max="3096" width="18.7109375" customWidth="1"/>
    <col min="3097" max="3097" width="18.42578125" customWidth="1"/>
    <col min="3098" max="3098" width="16.5703125" customWidth="1"/>
    <col min="3099" max="3099" width="18.140625" customWidth="1"/>
    <col min="3100" max="3100" width="15" customWidth="1"/>
    <col min="3101" max="3101" width="20.42578125" customWidth="1"/>
    <col min="3104" max="3104" width="12.28515625" bestFit="1" customWidth="1"/>
    <col min="3106" max="3106" width="14" customWidth="1"/>
    <col min="3330" max="3330" width="20.5703125" customWidth="1"/>
    <col min="3331" max="3331" width="25" customWidth="1"/>
    <col min="3332" max="3332" width="14" customWidth="1"/>
    <col min="3333" max="3333" width="20.28515625" customWidth="1"/>
    <col min="3334" max="3334" width="16.28515625" customWidth="1"/>
    <col min="3335" max="3335" width="17.42578125" customWidth="1"/>
    <col min="3336" max="3336" width="8.7109375" customWidth="1"/>
    <col min="3337" max="3337" width="9.42578125" customWidth="1"/>
    <col min="3338" max="3338" width="8.7109375" customWidth="1"/>
    <col min="3339" max="3339" width="9.5703125" customWidth="1"/>
    <col min="3340" max="3340" width="11.140625" customWidth="1"/>
    <col min="3341" max="3341" width="22.28515625" customWidth="1"/>
    <col min="3342" max="3342" width="5.28515625" customWidth="1"/>
    <col min="3343" max="3343" width="18.7109375" customWidth="1"/>
    <col min="3344" max="3344" width="18.5703125" customWidth="1"/>
    <col min="3345" max="3345" width="18" customWidth="1"/>
    <col min="3346" max="3346" width="17.85546875" customWidth="1"/>
    <col min="3347" max="3347" width="19" customWidth="1"/>
    <col min="3348" max="3348" width="19.140625" customWidth="1"/>
    <col min="3349" max="3351" width="20.85546875" customWidth="1"/>
    <col min="3352" max="3352" width="18.7109375" customWidth="1"/>
    <col min="3353" max="3353" width="18.42578125" customWidth="1"/>
    <col min="3354" max="3354" width="16.5703125" customWidth="1"/>
    <col min="3355" max="3355" width="18.140625" customWidth="1"/>
    <col min="3356" max="3356" width="15" customWidth="1"/>
    <col min="3357" max="3357" width="20.42578125" customWidth="1"/>
    <col min="3360" max="3360" width="12.28515625" bestFit="1" customWidth="1"/>
    <col min="3362" max="3362" width="14" customWidth="1"/>
    <col min="3586" max="3586" width="20.5703125" customWidth="1"/>
    <col min="3587" max="3587" width="25" customWidth="1"/>
    <col min="3588" max="3588" width="14" customWidth="1"/>
    <col min="3589" max="3589" width="20.28515625" customWidth="1"/>
    <col min="3590" max="3590" width="16.28515625" customWidth="1"/>
    <col min="3591" max="3591" width="17.42578125" customWidth="1"/>
    <col min="3592" max="3592" width="8.7109375" customWidth="1"/>
    <col min="3593" max="3593" width="9.42578125" customWidth="1"/>
    <col min="3594" max="3594" width="8.7109375" customWidth="1"/>
    <col min="3595" max="3595" width="9.5703125" customWidth="1"/>
    <col min="3596" max="3596" width="11.140625" customWidth="1"/>
    <col min="3597" max="3597" width="22.28515625" customWidth="1"/>
    <col min="3598" max="3598" width="5.28515625" customWidth="1"/>
    <col min="3599" max="3599" width="18.7109375" customWidth="1"/>
    <col min="3600" max="3600" width="18.5703125" customWidth="1"/>
    <col min="3601" max="3601" width="18" customWidth="1"/>
    <col min="3602" max="3602" width="17.85546875" customWidth="1"/>
    <col min="3603" max="3603" width="19" customWidth="1"/>
    <col min="3604" max="3604" width="19.140625" customWidth="1"/>
    <col min="3605" max="3607" width="20.85546875" customWidth="1"/>
    <col min="3608" max="3608" width="18.7109375" customWidth="1"/>
    <col min="3609" max="3609" width="18.42578125" customWidth="1"/>
    <col min="3610" max="3610" width="16.5703125" customWidth="1"/>
    <col min="3611" max="3611" width="18.140625" customWidth="1"/>
    <col min="3612" max="3612" width="15" customWidth="1"/>
    <col min="3613" max="3613" width="20.42578125" customWidth="1"/>
    <col min="3616" max="3616" width="12.28515625" bestFit="1" customWidth="1"/>
    <col min="3618" max="3618" width="14" customWidth="1"/>
    <col min="3842" max="3842" width="20.5703125" customWidth="1"/>
    <col min="3843" max="3843" width="25" customWidth="1"/>
    <col min="3844" max="3844" width="14" customWidth="1"/>
    <col min="3845" max="3845" width="20.28515625" customWidth="1"/>
    <col min="3846" max="3846" width="16.28515625" customWidth="1"/>
    <col min="3847" max="3847" width="17.42578125" customWidth="1"/>
    <col min="3848" max="3848" width="8.7109375" customWidth="1"/>
    <col min="3849" max="3849" width="9.42578125" customWidth="1"/>
    <col min="3850" max="3850" width="8.7109375" customWidth="1"/>
    <col min="3851" max="3851" width="9.5703125" customWidth="1"/>
    <col min="3852" max="3852" width="11.140625" customWidth="1"/>
    <col min="3853" max="3853" width="22.28515625" customWidth="1"/>
    <col min="3854" max="3854" width="5.28515625" customWidth="1"/>
    <col min="3855" max="3855" width="18.7109375" customWidth="1"/>
    <col min="3856" max="3856" width="18.5703125" customWidth="1"/>
    <col min="3857" max="3857" width="18" customWidth="1"/>
    <col min="3858" max="3858" width="17.85546875" customWidth="1"/>
    <col min="3859" max="3859" width="19" customWidth="1"/>
    <col min="3860" max="3860" width="19.140625" customWidth="1"/>
    <col min="3861" max="3863" width="20.85546875" customWidth="1"/>
    <col min="3864" max="3864" width="18.7109375" customWidth="1"/>
    <col min="3865" max="3865" width="18.42578125" customWidth="1"/>
    <col min="3866" max="3866" width="16.5703125" customWidth="1"/>
    <col min="3867" max="3867" width="18.140625" customWidth="1"/>
    <col min="3868" max="3868" width="15" customWidth="1"/>
    <col min="3869" max="3869" width="20.42578125" customWidth="1"/>
    <col min="3872" max="3872" width="12.28515625" bestFit="1" customWidth="1"/>
    <col min="3874" max="3874" width="14" customWidth="1"/>
    <col min="4098" max="4098" width="20.5703125" customWidth="1"/>
    <col min="4099" max="4099" width="25" customWidth="1"/>
    <col min="4100" max="4100" width="14" customWidth="1"/>
    <col min="4101" max="4101" width="20.28515625" customWidth="1"/>
    <col min="4102" max="4102" width="16.28515625" customWidth="1"/>
    <col min="4103" max="4103" width="17.42578125" customWidth="1"/>
    <col min="4104" max="4104" width="8.7109375" customWidth="1"/>
    <col min="4105" max="4105" width="9.42578125" customWidth="1"/>
    <col min="4106" max="4106" width="8.7109375" customWidth="1"/>
    <col min="4107" max="4107" width="9.5703125" customWidth="1"/>
    <col min="4108" max="4108" width="11.140625" customWidth="1"/>
    <col min="4109" max="4109" width="22.28515625" customWidth="1"/>
    <col min="4110" max="4110" width="5.28515625" customWidth="1"/>
    <col min="4111" max="4111" width="18.7109375" customWidth="1"/>
    <col min="4112" max="4112" width="18.5703125" customWidth="1"/>
    <col min="4113" max="4113" width="18" customWidth="1"/>
    <col min="4114" max="4114" width="17.85546875" customWidth="1"/>
    <col min="4115" max="4115" width="19" customWidth="1"/>
    <col min="4116" max="4116" width="19.140625" customWidth="1"/>
    <col min="4117" max="4119" width="20.85546875" customWidth="1"/>
    <col min="4120" max="4120" width="18.7109375" customWidth="1"/>
    <col min="4121" max="4121" width="18.42578125" customWidth="1"/>
    <col min="4122" max="4122" width="16.5703125" customWidth="1"/>
    <col min="4123" max="4123" width="18.140625" customWidth="1"/>
    <col min="4124" max="4124" width="15" customWidth="1"/>
    <col min="4125" max="4125" width="20.42578125" customWidth="1"/>
    <col min="4128" max="4128" width="12.28515625" bestFit="1" customWidth="1"/>
    <col min="4130" max="4130" width="14" customWidth="1"/>
    <col min="4354" max="4354" width="20.5703125" customWidth="1"/>
    <col min="4355" max="4355" width="25" customWidth="1"/>
    <col min="4356" max="4356" width="14" customWidth="1"/>
    <col min="4357" max="4357" width="20.28515625" customWidth="1"/>
    <col min="4358" max="4358" width="16.28515625" customWidth="1"/>
    <col min="4359" max="4359" width="17.42578125" customWidth="1"/>
    <col min="4360" max="4360" width="8.7109375" customWidth="1"/>
    <col min="4361" max="4361" width="9.42578125" customWidth="1"/>
    <col min="4362" max="4362" width="8.7109375" customWidth="1"/>
    <col min="4363" max="4363" width="9.5703125" customWidth="1"/>
    <col min="4364" max="4364" width="11.140625" customWidth="1"/>
    <col min="4365" max="4365" width="22.28515625" customWidth="1"/>
    <col min="4366" max="4366" width="5.28515625" customWidth="1"/>
    <col min="4367" max="4367" width="18.7109375" customWidth="1"/>
    <col min="4368" max="4368" width="18.5703125" customWidth="1"/>
    <col min="4369" max="4369" width="18" customWidth="1"/>
    <col min="4370" max="4370" width="17.85546875" customWidth="1"/>
    <col min="4371" max="4371" width="19" customWidth="1"/>
    <col min="4372" max="4372" width="19.140625" customWidth="1"/>
    <col min="4373" max="4375" width="20.85546875" customWidth="1"/>
    <col min="4376" max="4376" width="18.7109375" customWidth="1"/>
    <col min="4377" max="4377" width="18.42578125" customWidth="1"/>
    <col min="4378" max="4378" width="16.5703125" customWidth="1"/>
    <col min="4379" max="4379" width="18.140625" customWidth="1"/>
    <col min="4380" max="4380" width="15" customWidth="1"/>
    <col min="4381" max="4381" width="20.42578125" customWidth="1"/>
    <col min="4384" max="4384" width="12.28515625" bestFit="1" customWidth="1"/>
    <col min="4386" max="4386" width="14" customWidth="1"/>
    <col min="4610" max="4610" width="20.5703125" customWidth="1"/>
    <col min="4611" max="4611" width="25" customWidth="1"/>
    <col min="4612" max="4612" width="14" customWidth="1"/>
    <col min="4613" max="4613" width="20.28515625" customWidth="1"/>
    <col min="4614" max="4614" width="16.28515625" customWidth="1"/>
    <col min="4615" max="4615" width="17.42578125" customWidth="1"/>
    <col min="4616" max="4616" width="8.7109375" customWidth="1"/>
    <col min="4617" max="4617" width="9.42578125" customWidth="1"/>
    <col min="4618" max="4618" width="8.7109375" customWidth="1"/>
    <col min="4619" max="4619" width="9.5703125" customWidth="1"/>
    <col min="4620" max="4620" width="11.140625" customWidth="1"/>
    <col min="4621" max="4621" width="22.28515625" customWidth="1"/>
    <col min="4622" max="4622" width="5.28515625" customWidth="1"/>
    <col min="4623" max="4623" width="18.7109375" customWidth="1"/>
    <col min="4624" max="4624" width="18.5703125" customWidth="1"/>
    <col min="4625" max="4625" width="18" customWidth="1"/>
    <col min="4626" max="4626" width="17.85546875" customWidth="1"/>
    <col min="4627" max="4627" width="19" customWidth="1"/>
    <col min="4628" max="4628" width="19.140625" customWidth="1"/>
    <col min="4629" max="4631" width="20.85546875" customWidth="1"/>
    <col min="4632" max="4632" width="18.7109375" customWidth="1"/>
    <col min="4633" max="4633" width="18.42578125" customWidth="1"/>
    <col min="4634" max="4634" width="16.5703125" customWidth="1"/>
    <col min="4635" max="4635" width="18.140625" customWidth="1"/>
    <col min="4636" max="4636" width="15" customWidth="1"/>
    <col min="4637" max="4637" width="20.42578125" customWidth="1"/>
    <col min="4640" max="4640" width="12.28515625" bestFit="1" customWidth="1"/>
    <col min="4642" max="4642" width="14" customWidth="1"/>
    <col min="4866" max="4866" width="20.5703125" customWidth="1"/>
    <col min="4867" max="4867" width="25" customWidth="1"/>
    <col min="4868" max="4868" width="14" customWidth="1"/>
    <col min="4869" max="4869" width="20.28515625" customWidth="1"/>
    <col min="4870" max="4870" width="16.28515625" customWidth="1"/>
    <col min="4871" max="4871" width="17.42578125" customWidth="1"/>
    <col min="4872" max="4872" width="8.7109375" customWidth="1"/>
    <col min="4873" max="4873" width="9.42578125" customWidth="1"/>
    <col min="4874" max="4874" width="8.7109375" customWidth="1"/>
    <col min="4875" max="4875" width="9.5703125" customWidth="1"/>
    <col min="4876" max="4876" width="11.140625" customWidth="1"/>
    <col min="4877" max="4877" width="22.28515625" customWidth="1"/>
    <col min="4878" max="4878" width="5.28515625" customWidth="1"/>
    <col min="4879" max="4879" width="18.7109375" customWidth="1"/>
    <col min="4880" max="4880" width="18.5703125" customWidth="1"/>
    <col min="4881" max="4881" width="18" customWidth="1"/>
    <col min="4882" max="4882" width="17.85546875" customWidth="1"/>
    <col min="4883" max="4883" width="19" customWidth="1"/>
    <col min="4884" max="4884" width="19.140625" customWidth="1"/>
    <col min="4885" max="4887" width="20.85546875" customWidth="1"/>
    <col min="4888" max="4888" width="18.7109375" customWidth="1"/>
    <col min="4889" max="4889" width="18.42578125" customWidth="1"/>
    <col min="4890" max="4890" width="16.5703125" customWidth="1"/>
    <col min="4891" max="4891" width="18.140625" customWidth="1"/>
    <col min="4892" max="4892" width="15" customWidth="1"/>
    <col min="4893" max="4893" width="20.42578125" customWidth="1"/>
    <col min="4896" max="4896" width="12.28515625" bestFit="1" customWidth="1"/>
    <col min="4898" max="4898" width="14" customWidth="1"/>
    <col min="5122" max="5122" width="20.5703125" customWidth="1"/>
    <col min="5123" max="5123" width="25" customWidth="1"/>
    <col min="5124" max="5124" width="14" customWidth="1"/>
    <col min="5125" max="5125" width="20.28515625" customWidth="1"/>
    <col min="5126" max="5126" width="16.28515625" customWidth="1"/>
    <col min="5127" max="5127" width="17.42578125" customWidth="1"/>
    <col min="5128" max="5128" width="8.7109375" customWidth="1"/>
    <col min="5129" max="5129" width="9.42578125" customWidth="1"/>
    <col min="5130" max="5130" width="8.7109375" customWidth="1"/>
    <col min="5131" max="5131" width="9.5703125" customWidth="1"/>
    <col min="5132" max="5132" width="11.140625" customWidth="1"/>
    <col min="5133" max="5133" width="22.28515625" customWidth="1"/>
    <col min="5134" max="5134" width="5.28515625" customWidth="1"/>
    <col min="5135" max="5135" width="18.7109375" customWidth="1"/>
    <col min="5136" max="5136" width="18.5703125" customWidth="1"/>
    <col min="5137" max="5137" width="18" customWidth="1"/>
    <col min="5138" max="5138" width="17.85546875" customWidth="1"/>
    <col min="5139" max="5139" width="19" customWidth="1"/>
    <col min="5140" max="5140" width="19.140625" customWidth="1"/>
    <col min="5141" max="5143" width="20.85546875" customWidth="1"/>
    <col min="5144" max="5144" width="18.7109375" customWidth="1"/>
    <col min="5145" max="5145" width="18.42578125" customWidth="1"/>
    <col min="5146" max="5146" width="16.5703125" customWidth="1"/>
    <col min="5147" max="5147" width="18.140625" customWidth="1"/>
    <col min="5148" max="5148" width="15" customWidth="1"/>
    <col min="5149" max="5149" width="20.42578125" customWidth="1"/>
    <col min="5152" max="5152" width="12.28515625" bestFit="1" customWidth="1"/>
    <col min="5154" max="5154" width="14" customWidth="1"/>
    <col min="5378" max="5378" width="20.5703125" customWidth="1"/>
    <col min="5379" max="5379" width="25" customWidth="1"/>
    <col min="5380" max="5380" width="14" customWidth="1"/>
    <col min="5381" max="5381" width="20.28515625" customWidth="1"/>
    <col min="5382" max="5382" width="16.28515625" customWidth="1"/>
    <col min="5383" max="5383" width="17.42578125" customWidth="1"/>
    <col min="5384" max="5384" width="8.7109375" customWidth="1"/>
    <col min="5385" max="5385" width="9.42578125" customWidth="1"/>
    <col min="5386" max="5386" width="8.7109375" customWidth="1"/>
    <col min="5387" max="5387" width="9.5703125" customWidth="1"/>
    <col min="5388" max="5388" width="11.140625" customWidth="1"/>
    <col min="5389" max="5389" width="22.28515625" customWidth="1"/>
    <col min="5390" max="5390" width="5.28515625" customWidth="1"/>
    <col min="5391" max="5391" width="18.7109375" customWidth="1"/>
    <col min="5392" max="5392" width="18.5703125" customWidth="1"/>
    <col min="5393" max="5393" width="18" customWidth="1"/>
    <col min="5394" max="5394" width="17.85546875" customWidth="1"/>
    <col min="5395" max="5395" width="19" customWidth="1"/>
    <col min="5396" max="5396" width="19.140625" customWidth="1"/>
    <col min="5397" max="5399" width="20.85546875" customWidth="1"/>
    <col min="5400" max="5400" width="18.7109375" customWidth="1"/>
    <col min="5401" max="5401" width="18.42578125" customWidth="1"/>
    <col min="5402" max="5402" width="16.5703125" customWidth="1"/>
    <col min="5403" max="5403" width="18.140625" customWidth="1"/>
    <col min="5404" max="5404" width="15" customWidth="1"/>
    <col min="5405" max="5405" width="20.42578125" customWidth="1"/>
    <col min="5408" max="5408" width="12.28515625" bestFit="1" customWidth="1"/>
    <col min="5410" max="5410" width="14" customWidth="1"/>
    <col min="5634" max="5634" width="20.5703125" customWidth="1"/>
    <col min="5635" max="5635" width="25" customWidth="1"/>
    <col min="5636" max="5636" width="14" customWidth="1"/>
    <col min="5637" max="5637" width="20.28515625" customWidth="1"/>
    <col min="5638" max="5638" width="16.28515625" customWidth="1"/>
    <col min="5639" max="5639" width="17.42578125" customWidth="1"/>
    <col min="5640" max="5640" width="8.7109375" customWidth="1"/>
    <col min="5641" max="5641" width="9.42578125" customWidth="1"/>
    <col min="5642" max="5642" width="8.7109375" customWidth="1"/>
    <col min="5643" max="5643" width="9.5703125" customWidth="1"/>
    <col min="5644" max="5644" width="11.140625" customWidth="1"/>
    <col min="5645" max="5645" width="22.28515625" customWidth="1"/>
    <col min="5646" max="5646" width="5.28515625" customWidth="1"/>
    <col min="5647" max="5647" width="18.7109375" customWidth="1"/>
    <col min="5648" max="5648" width="18.5703125" customWidth="1"/>
    <col min="5649" max="5649" width="18" customWidth="1"/>
    <col min="5650" max="5650" width="17.85546875" customWidth="1"/>
    <col min="5651" max="5651" width="19" customWidth="1"/>
    <col min="5652" max="5652" width="19.140625" customWidth="1"/>
    <col min="5653" max="5655" width="20.85546875" customWidth="1"/>
    <col min="5656" max="5656" width="18.7109375" customWidth="1"/>
    <col min="5657" max="5657" width="18.42578125" customWidth="1"/>
    <col min="5658" max="5658" width="16.5703125" customWidth="1"/>
    <col min="5659" max="5659" width="18.140625" customWidth="1"/>
    <col min="5660" max="5660" width="15" customWidth="1"/>
    <col min="5661" max="5661" width="20.42578125" customWidth="1"/>
    <col min="5664" max="5664" width="12.28515625" bestFit="1" customWidth="1"/>
    <col min="5666" max="5666" width="14" customWidth="1"/>
    <col min="5890" max="5890" width="20.5703125" customWidth="1"/>
    <col min="5891" max="5891" width="25" customWidth="1"/>
    <col min="5892" max="5892" width="14" customWidth="1"/>
    <col min="5893" max="5893" width="20.28515625" customWidth="1"/>
    <col min="5894" max="5894" width="16.28515625" customWidth="1"/>
    <col min="5895" max="5895" width="17.42578125" customWidth="1"/>
    <col min="5896" max="5896" width="8.7109375" customWidth="1"/>
    <col min="5897" max="5897" width="9.42578125" customWidth="1"/>
    <col min="5898" max="5898" width="8.7109375" customWidth="1"/>
    <col min="5899" max="5899" width="9.5703125" customWidth="1"/>
    <col min="5900" max="5900" width="11.140625" customWidth="1"/>
    <col min="5901" max="5901" width="22.28515625" customWidth="1"/>
    <col min="5902" max="5902" width="5.28515625" customWidth="1"/>
    <col min="5903" max="5903" width="18.7109375" customWidth="1"/>
    <col min="5904" max="5904" width="18.5703125" customWidth="1"/>
    <col min="5905" max="5905" width="18" customWidth="1"/>
    <col min="5906" max="5906" width="17.85546875" customWidth="1"/>
    <col min="5907" max="5907" width="19" customWidth="1"/>
    <col min="5908" max="5908" width="19.140625" customWidth="1"/>
    <col min="5909" max="5911" width="20.85546875" customWidth="1"/>
    <col min="5912" max="5912" width="18.7109375" customWidth="1"/>
    <col min="5913" max="5913" width="18.42578125" customWidth="1"/>
    <col min="5914" max="5914" width="16.5703125" customWidth="1"/>
    <col min="5915" max="5915" width="18.140625" customWidth="1"/>
    <col min="5916" max="5916" width="15" customWidth="1"/>
    <col min="5917" max="5917" width="20.42578125" customWidth="1"/>
    <col min="5920" max="5920" width="12.28515625" bestFit="1" customWidth="1"/>
    <col min="5922" max="5922" width="14" customWidth="1"/>
    <col min="6146" max="6146" width="20.5703125" customWidth="1"/>
    <col min="6147" max="6147" width="25" customWidth="1"/>
    <col min="6148" max="6148" width="14" customWidth="1"/>
    <col min="6149" max="6149" width="20.28515625" customWidth="1"/>
    <col min="6150" max="6150" width="16.28515625" customWidth="1"/>
    <col min="6151" max="6151" width="17.42578125" customWidth="1"/>
    <col min="6152" max="6152" width="8.7109375" customWidth="1"/>
    <col min="6153" max="6153" width="9.42578125" customWidth="1"/>
    <col min="6154" max="6154" width="8.7109375" customWidth="1"/>
    <col min="6155" max="6155" width="9.5703125" customWidth="1"/>
    <col min="6156" max="6156" width="11.140625" customWidth="1"/>
    <col min="6157" max="6157" width="22.28515625" customWidth="1"/>
    <col min="6158" max="6158" width="5.28515625" customWidth="1"/>
    <col min="6159" max="6159" width="18.7109375" customWidth="1"/>
    <col min="6160" max="6160" width="18.5703125" customWidth="1"/>
    <col min="6161" max="6161" width="18" customWidth="1"/>
    <col min="6162" max="6162" width="17.85546875" customWidth="1"/>
    <col min="6163" max="6163" width="19" customWidth="1"/>
    <col min="6164" max="6164" width="19.140625" customWidth="1"/>
    <col min="6165" max="6167" width="20.85546875" customWidth="1"/>
    <col min="6168" max="6168" width="18.7109375" customWidth="1"/>
    <col min="6169" max="6169" width="18.42578125" customWidth="1"/>
    <col min="6170" max="6170" width="16.5703125" customWidth="1"/>
    <col min="6171" max="6171" width="18.140625" customWidth="1"/>
    <col min="6172" max="6172" width="15" customWidth="1"/>
    <col min="6173" max="6173" width="20.42578125" customWidth="1"/>
    <col min="6176" max="6176" width="12.28515625" bestFit="1" customWidth="1"/>
    <col min="6178" max="6178" width="14" customWidth="1"/>
    <col min="6402" max="6402" width="20.5703125" customWidth="1"/>
    <col min="6403" max="6403" width="25" customWidth="1"/>
    <col min="6404" max="6404" width="14" customWidth="1"/>
    <col min="6405" max="6405" width="20.28515625" customWidth="1"/>
    <col min="6406" max="6406" width="16.28515625" customWidth="1"/>
    <col min="6407" max="6407" width="17.42578125" customWidth="1"/>
    <col min="6408" max="6408" width="8.7109375" customWidth="1"/>
    <col min="6409" max="6409" width="9.42578125" customWidth="1"/>
    <col min="6410" max="6410" width="8.7109375" customWidth="1"/>
    <col min="6411" max="6411" width="9.5703125" customWidth="1"/>
    <col min="6412" max="6412" width="11.140625" customWidth="1"/>
    <col min="6413" max="6413" width="22.28515625" customWidth="1"/>
    <col min="6414" max="6414" width="5.28515625" customWidth="1"/>
    <col min="6415" max="6415" width="18.7109375" customWidth="1"/>
    <col min="6416" max="6416" width="18.5703125" customWidth="1"/>
    <col min="6417" max="6417" width="18" customWidth="1"/>
    <col min="6418" max="6418" width="17.85546875" customWidth="1"/>
    <col min="6419" max="6419" width="19" customWidth="1"/>
    <col min="6420" max="6420" width="19.140625" customWidth="1"/>
    <col min="6421" max="6423" width="20.85546875" customWidth="1"/>
    <col min="6424" max="6424" width="18.7109375" customWidth="1"/>
    <col min="6425" max="6425" width="18.42578125" customWidth="1"/>
    <col min="6426" max="6426" width="16.5703125" customWidth="1"/>
    <col min="6427" max="6427" width="18.140625" customWidth="1"/>
    <col min="6428" max="6428" width="15" customWidth="1"/>
    <col min="6429" max="6429" width="20.42578125" customWidth="1"/>
    <col min="6432" max="6432" width="12.28515625" bestFit="1" customWidth="1"/>
    <col min="6434" max="6434" width="14" customWidth="1"/>
    <col min="6658" max="6658" width="20.5703125" customWidth="1"/>
    <col min="6659" max="6659" width="25" customWidth="1"/>
    <col min="6660" max="6660" width="14" customWidth="1"/>
    <col min="6661" max="6661" width="20.28515625" customWidth="1"/>
    <col min="6662" max="6662" width="16.28515625" customWidth="1"/>
    <col min="6663" max="6663" width="17.42578125" customWidth="1"/>
    <col min="6664" max="6664" width="8.7109375" customWidth="1"/>
    <col min="6665" max="6665" width="9.42578125" customWidth="1"/>
    <col min="6666" max="6666" width="8.7109375" customWidth="1"/>
    <col min="6667" max="6667" width="9.5703125" customWidth="1"/>
    <col min="6668" max="6668" width="11.140625" customWidth="1"/>
    <col min="6669" max="6669" width="22.28515625" customWidth="1"/>
    <col min="6670" max="6670" width="5.28515625" customWidth="1"/>
    <col min="6671" max="6671" width="18.7109375" customWidth="1"/>
    <col min="6672" max="6672" width="18.5703125" customWidth="1"/>
    <col min="6673" max="6673" width="18" customWidth="1"/>
    <col min="6674" max="6674" width="17.85546875" customWidth="1"/>
    <col min="6675" max="6675" width="19" customWidth="1"/>
    <col min="6676" max="6676" width="19.140625" customWidth="1"/>
    <col min="6677" max="6679" width="20.85546875" customWidth="1"/>
    <col min="6680" max="6680" width="18.7109375" customWidth="1"/>
    <col min="6681" max="6681" width="18.42578125" customWidth="1"/>
    <col min="6682" max="6682" width="16.5703125" customWidth="1"/>
    <col min="6683" max="6683" width="18.140625" customWidth="1"/>
    <col min="6684" max="6684" width="15" customWidth="1"/>
    <col min="6685" max="6685" width="20.42578125" customWidth="1"/>
    <col min="6688" max="6688" width="12.28515625" bestFit="1" customWidth="1"/>
    <col min="6690" max="6690" width="14" customWidth="1"/>
    <col min="6914" max="6914" width="20.5703125" customWidth="1"/>
    <col min="6915" max="6915" width="25" customWidth="1"/>
    <col min="6916" max="6916" width="14" customWidth="1"/>
    <col min="6917" max="6917" width="20.28515625" customWidth="1"/>
    <col min="6918" max="6918" width="16.28515625" customWidth="1"/>
    <col min="6919" max="6919" width="17.42578125" customWidth="1"/>
    <col min="6920" max="6920" width="8.7109375" customWidth="1"/>
    <col min="6921" max="6921" width="9.42578125" customWidth="1"/>
    <col min="6922" max="6922" width="8.7109375" customWidth="1"/>
    <col min="6923" max="6923" width="9.5703125" customWidth="1"/>
    <col min="6924" max="6924" width="11.140625" customWidth="1"/>
    <col min="6925" max="6925" width="22.28515625" customWidth="1"/>
    <col min="6926" max="6926" width="5.28515625" customWidth="1"/>
    <col min="6927" max="6927" width="18.7109375" customWidth="1"/>
    <col min="6928" max="6928" width="18.5703125" customWidth="1"/>
    <col min="6929" max="6929" width="18" customWidth="1"/>
    <col min="6930" max="6930" width="17.85546875" customWidth="1"/>
    <col min="6931" max="6931" width="19" customWidth="1"/>
    <col min="6932" max="6932" width="19.140625" customWidth="1"/>
    <col min="6933" max="6935" width="20.85546875" customWidth="1"/>
    <col min="6936" max="6936" width="18.7109375" customWidth="1"/>
    <col min="6937" max="6937" width="18.42578125" customWidth="1"/>
    <col min="6938" max="6938" width="16.5703125" customWidth="1"/>
    <col min="6939" max="6939" width="18.140625" customWidth="1"/>
    <col min="6940" max="6940" width="15" customWidth="1"/>
    <col min="6941" max="6941" width="20.42578125" customWidth="1"/>
    <col min="6944" max="6944" width="12.28515625" bestFit="1" customWidth="1"/>
    <col min="6946" max="6946" width="14" customWidth="1"/>
    <col min="7170" max="7170" width="20.5703125" customWidth="1"/>
    <col min="7171" max="7171" width="25" customWidth="1"/>
    <col min="7172" max="7172" width="14" customWidth="1"/>
    <col min="7173" max="7173" width="20.28515625" customWidth="1"/>
    <col min="7174" max="7174" width="16.28515625" customWidth="1"/>
    <col min="7175" max="7175" width="17.42578125" customWidth="1"/>
    <col min="7176" max="7176" width="8.7109375" customWidth="1"/>
    <col min="7177" max="7177" width="9.42578125" customWidth="1"/>
    <col min="7178" max="7178" width="8.7109375" customWidth="1"/>
    <col min="7179" max="7179" width="9.5703125" customWidth="1"/>
    <col min="7180" max="7180" width="11.140625" customWidth="1"/>
    <col min="7181" max="7181" width="22.28515625" customWidth="1"/>
    <col min="7182" max="7182" width="5.28515625" customWidth="1"/>
    <col min="7183" max="7183" width="18.7109375" customWidth="1"/>
    <col min="7184" max="7184" width="18.5703125" customWidth="1"/>
    <col min="7185" max="7185" width="18" customWidth="1"/>
    <col min="7186" max="7186" width="17.85546875" customWidth="1"/>
    <col min="7187" max="7187" width="19" customWidth="1"/>
    <col min="7188" max="7188" width="19.140625" customWidth="1"/>
    <col min="7189" max="7191" width="20.85546875" customWidth="1"/>
    <col min="7192" max="7192" width="18.7109375" customWidth="1"/>
    <col min="7193" max="7193" width="18.42578125" customWidth="1"/>
    <col min="7194" max="7194" width="16.5703125" customWidth="1"/>
    <col min="7195" max="7195" width="18.140625" customWidth="1"/>
    <col min="7196" max="7196" width="15" customWidth="1"/>
    <col min="7197" max="7197" width="20.42578125" customWidth="1"/>
    <col min="7200" max="7200" width="12.28515625" bestFit="1" customWidth="1"/>
    <col min="7202" max="7202" width="14" customWidth="1"/>
    <col min="7426" max="7426" width="20.5703125" customWidth="1"/>
    <col min="7427" max="7427" width="25" customWidth="1"/>
    <col min="7428" max="7428" width="14" customWidth="1"/>
    <col min="7429" max="7429" width="20.28515625" customWidth="1"/>
    <col min="7430" max="7430" width="16.28515625" customWidth="1"/>
    <col min="7431" max="7431" width="17.42578125" customWidth="1"/>
    <col min="7432" max="7432" width="8.7109375" customWidth="1"/>
    <col min="7433" max="7433" width="9.42578125" customWidth="1"/>
    <col min="7434" max="7434" width="8.7109375" customWidth="1"/>
    <col min="7435" max="7435" width="9.5703125" customWidth="1"/>
    <col min="7436" max="7436" width="11.140625" customWidth="1"/>
    <col min="7437" max="7437" width="22.28515625" customWidth="1"/>
    <col min="7438" max="7438" width="5.28515625" customWidth="1"/>
    <col min="7439" max="7439" width="18.7109375" customWidth="1"/>
    <col min="7440" max="7440" width="18.5703125" customWidth="1"/>
    <col min="7441" max="7441" width="18" customWidth="1"/>
    <col min="7442" max="7442" width="17.85546875" customWidth="1"/>
    <col min="7443" max="7443" width="19" customWidth="1"/>
    <col min="7444" max="7444" width="19.140625" customWidth="1"/>
    <col min="7445" max="7447" width="20.85546875" customWidth="1"/>
    <col min="7448" max="7448" width="18.7109375" customWidth="1"/>
    <col min="7449" max="7449" width="18.42578125" customWidth="1"/>
    <col min="7450" max="7450" width="16.5703125" customWidth="1"/>
    <col min="7451" max="7451" width="18.140625" customWidth="1"/>
    <col min="7452" max="7452" width="15" customWidth="1"/>
    <col min="7453" max="7453" width="20.42578125" customWidth="1"/>
    <col min="7456" max="7456" width="12.28515625" bestFit="1" customWidth="1"/>
    <col min="7458" max="7458" width="14" customWidth="1"/>
    <col min="7682" max="7682" width="20.5703125" customWidth="1"/>
    <col min="7683" max="7683" width="25" customWidth="1"/>
    <col min="7684" max="7684" width="14" customWidth="1"/>
    <col min="7685" max="7685" width="20.28515625" customWidth="1"/>
    <col min="7686" max="7686" width="16.28515625" customWidth="1"/>
    <col min="7687" max="7687" width="17.42578125" customWidth="1"/>
    <col min="7688" max="7688" width="8.7109375" customWidth="1"/>
    <col min="7689" max="7689" width="9.42578125" customWidth="1"/>
    <col min="7690" max="7690" width="8.7109375" customWidth="1"/>
    <col min="7691" max="7691" width="9.5703125" customWidth="1"/>
    <col min="7692" max="7692" width="11.140625" customWidth="1"/>
    <col min="7693" max="7693" width="22.28515625" customWidth="1"/>
    <col min="7694" max="7694" width="5.28515625" customWidth="1"/>
    <col min="7695" max="7695" width="18.7109375" customWidth="1"/>
    <col min="7696" max="7696" width="18.5703125" customWidth="1"/>
    <col min="7697" max="7697" width="18" customWidth="1"/>
    <col min="7698" max="7698" width="17.85546875" customWidth="1"/>
    <col min="7699" max="7699" width="19" customWidth="1"/>
    <col min="7700" max="7700" width="19.140625" customWidth="1"/>
    <col min="7701" max="7703" width="20.85546875" customWidth="1"/>
    <col min="7704" max="7704" width="18.7109375" customWidth="1"/>
    <col min="7705" max="7705" width="18.42578125" customWidth="1"/>
    <col min="7706" max="7706" width="16.5703125" customWidth="1"/>
    <col min="7707" max="7707" width="18.140625" customWidth="1"/>
    <col min="7708" max="7708" width="15" customWidth="1"/>
    <col min="7709" max="7709" width="20.42578125" customWidth="1"/>
    <col min="7712" max="7712" width="12.28515625" bestFit="1" customWidth="1"/>
    <col min="7714" max="7714" width="14" customWidth="1"/>
    <col min="7938" max="7938" width="20.5703125" customWidth="1"/>
    <col min="7939" max="7939" width="25" customWidth="1"/>
    <col min="7940" max="7940" width="14" customWidth="1"/>
    <col min="7941" max="7941" width="20.28515625" customWidth="1"/>
    <col min="7942" max="7942" width="16.28515625" customWidth="1"/>
    <col min="7943" max="7943" width="17.42578125" customWidth="1"/>
    <col min="7944" max="7944" width="8.7109375" customWidth="1"/>
    <col min="7945" max="7945" width="9.42578125" customWidth="1"/>
    <col min="7946" max="7946" width="8.7109375" customWidth="1"/>
    <col min="7947" max="7947" width="9.5703125" customWidth="1"/>
    <col min="7948" max="7948" width="11.140625" customWidth="1"/>
    <col min="7949" max="7949" width="22.28515625" customWidth="1"/>
    <col min="7950" max="7950" width="5.28515625" customWidth="1"/>
    <col min="7951" max="7951" width="18.7109375" customWidth="1"/>
    <col min="7952" max="7952" width="18.5703125" customWidth="1"/>
    <col min="7953" max="7953" width="18" customWidth="1"/>
    <col min="7954" max="7954" width="17.85546875" customWidth="1"/>
    <col min="7955" max="7955" width="19" customWidth="1"/>
    <col min="7956" max="7956" width="19.140625" customWidth="1"/>
    <col min="7957" max="7959" width="20.85546875" customWidth="1"/>
    <col min="7960" max="7960" width="18.7109375" customWidth="1"/>
    <col min="7961" max="7961" width="18.42578125" customWidth="1"/>
    <col min="7962" max="7962" width="16.5703125" customWidth="1"/>
    <col min="7963" max="7963" width="18.140625" customWidth="1"/>
    <col min="7964" max="7964" width="15" customWidth="1"/>
    <col min="7965" max="7965" width="20.42578125" customWidth="1"/>
    <col min="7968" max="7968" width="12.28515625" bestFit="1" customWidth="1"/>
    <col min="7970" max="7970" width="14" customWidth="1"/>
    <col min="8194" max="8194" width="20.5703125" customWidth="1"/>
    <col min="8195" max="8195" width="25" customWidth="1"/>
    <col min="8196" max="8196" width="14" customWidth="1"/>
    <col min="8197" max="8197" width="20.28515625" customWidth="1"/>
    <col min="8198" max="8198" width="16.28515625" customWidth="1"/>
    <col min="8199" max="8199" width="17.42578125" customWidth="1"/>
    <col min="8200" max="8200" width="8.7109375" customWidth="1"/>
    <col min="8201" max="8201" width="9.42578125" customWidth="1"/>
    <col min="8202" max="8202" width="8.7109375" customWidth="1"/>
    <col min="8203" max="8203" width="9.5703125" customWidth="1"/>
    <col min="8204" max="8204" width="11.140625" customWidth="1"/>
    <col min="8205" max="8205" width="22.28515625" customWidth="1"/>
    <col min="8206" max="8206" width="5.28515625" customWidth="1"/>
    <col min="8207" max="8207" width="18.7109375" customWidth="1"/>
    <col min="8208" max="8208" width="18.5703125" customWidth="1"/>
    <col min="8209" max="8209" width="18" customWidth="1"/>
    <col min="8210" max="8210" width="17.85546875" customWidth="1"/>
    <col min="8211" max="8211" width="19" customWidth="1"/>
    <col min="8212" max="8212" width="19.140625" customWidth="1"/>
    <col min="8213" max="8215" width="20.85546875" customWidth="1"/>
    <col min="8216" max="8216" width="18.7109375" customWidth="1"/>
    <col min="8217" max="8217" width="18.42578125" customWidth="1"/>
    <col min="8218" max="8218" width="16.5703125" customWidth="1"/>
    <col min="8219" max="8219" width="18.140625" customWidth="1"/>
    <col min="8220" max="8220" width="15" customWidth="1"/>
    <col min="8221" max="8221" width="20.42578125" customWidth="1"/>
    <col min="8224" max="8224" width="12.28515625" bestFit="1" customWidth="1"/>
    <col min="8226" max="8226" width="14" customWidth="1"/>
    <col min="8450" max="8450" width="20.5703125" customWidth="1"/>
    <col min="8451" max="8451" width="25" customWidth="1"/>
    <col min="8452" max="8452" width="14" customWidth="1"/>
    <col min="8453" max="8453" width="20.28515625" customWidth="1"/>
    <col min="8454" max="8454" width="16.28515625" customWidth="1"/>
    <col min="8455" max="8455" width="17.42578125" customWidth="1"/>
    <col min="8456" max="8456" width="8.7109375" customWidth="1"/>
    <col min="8457" max="8457" width="9.42578125" customWidth="1"/>
    <col min="8458" max="8458" width="8.7109375" customWidth="1"/>
    <col min="8459" max="8459" width="9.5703125" customWidth="1"/>
    <col min="8460" max="8460" width="11.140625" customWidth="1"/>
    <col min="8461" max="8461" width="22.28515625" customWidth="1"/>
    <col min="8462" max="8462" width="5.28515625" customWidth="1"/>
    <col min="8463" max="8463" width="18.7109375" customWidth="1"/>
    <col min="8464" max="8464" width="18.5703125" customWidth="1"/>
    <col min="8465" max="8465" width="18" customWidth="1"/>
    <col min="8466" max="8466" width="17.85546875" customWidth="1"/>
    <col min="8467" max="8467" width="19" customWidth="1"/>
    <col min="8468" max="8468" width="19.140625" customWidth="1"/>
    <col min="8469" max="8471" width="20.85546875" customWidth="1"/>
    <col min="8472" max="8472" width="18.7109375" customWidth="1"/>
    <col min="8473" max="8473" width="18.42578125" customWidth="1"/>
    <col min="8474" max="8474" width="16.5703125" customWidth="1"/>
    <col min="8475" max="8475" width="18.140625" customWidth="1"/>
    <col min="8476" max="8476" width="15" customWidth="1"/>
    <col min="8477" max="8477" width="20.42578125" customWidth="1"/>
    <col min="8480" max="8480" width="12.28515625" bestFit="1" customWidth="1"/>
    <col min="8482" max="8482" width="14" customWidth="1"/>
    <col min="8706" max="8706" width="20.5703125" customWidth="1"/>
    <col min="8707" max="8707" width="25" customWidth="1"/>
    <col min="8708" max="8708" width="14" customWidth="1"/>
    <col min="8709" max="8709" width="20.28515625" customWidth="1"/>
    <col min="8710" max="8710" width="16.28515625" customWidth="1"/>
    <col min="8711" max="8711" width="17.42578125" customWidth="1"/>
    <col min="8712" max="8712" width="8.7109375" customWidth="1"/>
    <col min="8713" max="8713" width="9.42578125" customWidth="1"/>
    <col min="8714" max="8714" width="8.7109375" customWidth="1"/>
    <col min="8715" max="8715" width="9.5703125" customWidth="1"/>
    <col min="8716" max="8716" width="11.140625" customWidth="1"/>
    <col min="8717" max="8717" width="22.28515625" customWidth="1"/>
    <col min="8718" max="8718" width="5.28515625" customWidth="1"/>
    <col min="8719" max="8719" width="18.7109375" customWidth="1"/>
    <col min="8720" max="8720" width="18.5703125" customWidth="1"/>
    <col min="8721" max="8721" width="18" customWidth="1"/>
    <col min="8722" max="8722" width="17.85546875" customWidth="1"/>
    <col min="8723" max="8723" width="19" customWidth="1"/>
    <col min="8724" max="8724" width="19.140625" customWidth="1"/>
    <col min="8725" max="8727" width="20.85546875" customWidth="1"/>
    <col min="8728" max="8728" width="18.7109375" customWidth="1"/>
    <col min="8729" max="8729" width="18.42578125" customWidth="1"/>
    <col min="8730" max="8730" width="16.5703125" customWidth="1"/>
    <col min="8731" max="8731" width="18.140625" customWidth="1"/>
    <col min="8732" max="8732" width="15" customWidth="1"/>
    <col min="8733" max="8733" width="20.42578125" customWidth="1"/>
    <col min="8736" max="8736" width="12.28515625" bestFit="1" customWidth="1"/>
    <col min="8738" max="8738" width="14" customWidth="1"/>
    <col min="8962" max="8962" width="20.5703125" customWidth="1"/>
    <col min="8963" max="8963" width="25" customWidth="1"/>
    <col min="8964" max="8964" width="14" customWidth="1"/>
    <col min="8965" max="8965" width="20.28515625" customWidth="1"/>
    <col min="8966" max="8966" width="16.28515625" customWidth="1"/>
    <col min="8967" max="8967" width="17.42578125" customWidth="1"/>
    <col min="8968" max="8968" width="8.7109375" customWidth="1"/>
    <col min="8969" max="8969" width="9.42578125" customWidth="1"/>
    <col min="8970" max="8970" width="8.7109375" customWidth="1"/>
    <col min="8971" max="8971" width="9.5703125" customWidth="1"/>
    <col min="8972" max="8972" width="11.140625" customWidth="1"/>
    <col min="8973" max="8973" width="22.28515625" customWidth="1"/>
    <col min="8974" max="8974" width="5.28515625" customWidth="1"/>
    <col min="8975" max="8975" width="18.7109375" customWidth="1"/>
    <col min="8976" max="8976" width="18.5703125" customWidth="1"/>
    <col min="8977" max="8977" width="18" customWidth="1"/>
    <col min="8978" max="8978" width="17.85546875" customWidth="1"/>
    <col min="8979" max="8979" width="19" customWidth="1"/>
    <col min="8980" max="8980" width="19.140625" customWidth="1"/>
    <col min="8981" max="8983" width="20.85546875" customWidth="1"/>
    <col min="8984" max="8984" width="18.7109375" customWidth="1"/>
    <col min="8985" max="8985" width="18.42578125" customWidth="1"/>
    <col min="8986" max="8986" width="16.5703125" customWidth="1"/>
    <col min="8987" max="8987" width="18.140625" customWidth="1"/>
    <col min="8988" max="8988" width="15" customWidth="1"/>
    <col min="8989" max="8989" width="20.42578125" customWidth="1"/>
    <col min="8992" max="8992" width="12.28515625" bestFit="1" customWidth="1"/>
    <col min="8994" max="8994" width="14" customWidth="1"/>
    <col min="9218" max="9218" width="20.5703125" customWidth="1"/>
    <col min="9219" max="9219" width="25" customWidth="1"/>
    <col min="9220" max="9220" width="14" customWidth="1"/>
    <col min="9221" max="9221" width="20.28515625" customWidth="1"/>
    <col min="9222" max="9222" width="16.28515625" customWidth="1"/>
    <col min="9223" max="9223" width="17.42578125" customWidth="1"/>
    <col min="9224" max="9224" width="8.7109375" customWidth="1"/>
    <col min="9225" max="9225" width="9.42578125" customWidth="1"/>
    <col min="9226" max="9226" width="8.7109375" customWidth="1"/>
    <col min="9227" max="9227" width="9.5703125" customWidth="1"/>
    <col min="9228" max="9228" width="11.140625" customWidth="1"/>
    <col min="9229" max="9229" width="22.28515625" customWidth="1"/>
    <col min="9230" max="9230" width="5.28515625" customWidth="1"/>
    <col min="9231" max="9231" width="18.7109375" customWidth="1"/>
    <col min="9232" max="9232" width="18.5703125" customWidth="1"/>
    <col min="9233" max="9233" width="18" customWidth="1"/>
    <col min="9234" max="9234" width="17.85546875" customWidth="1"/>
    <col min="9235" max="9235" width="19" customWidth="1"/>
    <col min="9236" max="9236" width="19.140625" customWidth="1"/>
    <col min="9237" max="9239" width="20.85546875" customWidth="1"/>
    <col min="9240" max="9240" width="18.7109375" customWidth="1"/>
    <col min="9241" max="9241" width="18.42578125" customWidth="1"/>
    <col min="9242" max="9242" width="16.5703125" customWidth="1"/>
    <col min="9243" max="9243" width="18.140625" customWidth="1"/>
    <col min="9244" max="9244" width="15" customWidth="1"/>
    <col min="9245" max="9245" width="20.42578125" customWidth="1"/>
    <col min="9248" max="9248" width="12.28515625" bestFit="1" customWidth="1"/>
    <col min="9250" max="9250" width="14" customWidth="1"/>
    <col min="9474" max="9474" width="20.5703125" customWidth="1"/>
    <col min="9475" max="9475" width="25" customWidth="1"/>
    <col min="9476" max="9476" width="14" customWidth="1"/>
    <col min="9477" max="9477" width="20.28515625" customWidth="1"/>
    <col min="9478" max="9478" width="16.28515625" customWidth="1"/>
    <col min="9479" max="9479" width="17.42578125" customWidth="1"/>
    <col min="9480" max="9480" width="8.7109375" customWidth="1"/>
    <col min="9481" max="9481" width="9.42578125" customWidth="1"/>
    <col min="9482" max="9482" width="8.7109375" customWidth="1"/>
    <col min="9483" max="9483" width="9.5703125" customWidth="1"/>
    <col min="9484" max="9484" width="11.140625" customWidth="1"/>
    <col min="9485" max="9485" width="22.28515625" customWidth="1"/>
    <col min="9486" max="9486" width="5.28515625" customWidth="1"/>
    <col min="9487" max="9487" width="18.7109375" customWidth="1"/>
    <col min="9488" max="9488" width="18.5703125" customWidth="1"/>
    <col min="9489" max="9489" width="18" customWidth="1"/>
    <col min="9490" max="9490" width="17.85546875" customWidth="1"/>
    <col min="9491" max="9491" width="19" customWidth="1"/>
    <col min="9492" max="9492" width="19.140625" customWidth="1"/>
    <col min="9493" max="9495" width="20.85546875" customWidth="1"/>
    <col min="9496" max="9496" width="18.7109375" customWidth="1"/>
    <col min="9497" max="9497" width="18.42578125" customWidth="1"/>
    <col min="9498" max="9498" width="16.5703125" customWidth="1"/>
    <col min="9499" max="9499" width="18.140625" customWidth="1"/>
    <col min="9500" max="9500" width="15" customWidth="1"/>
    <col min="9501" max="9501" width="20.42578125" customWidth="1"/>
    <col min="9504" max="9504" width="12.28515625" bestFit="1" customWidth="1"/>
    <col min="9506" max="9506" width="14" customWidth="1"/>
    <col min="9730" max="9730" width="20.5703125" customWidth="1"/>
    <col min="9731" max="9731" width="25" customWidth="1"/>
    <col min="9732" max="9732" width="14" customWidth="1"/>
    <col min="9733" max="9733" width="20.28515625" customWidth="1"/>
    <col min="9734" max="9734" width="16.28515625" customWidth="1"/>
    <col min="9735" max="9735" width="17.42578125" customWidth="1"/>
    <col min="9736" max="9736" width="8.7109375" customWidth="1"/>
    <col min="9737" max="9737" width="9.42578125" customWidth="1"/>
    <col min="9738" max="9738" width="8.7109375" customWidth="1"/>
    <col min="9739" max="9739" width="9.5703125" customWidth="1"/>
    <col min="9740" max="9740" width="11.140625" customWidth="1"/>
    <col min="9741" max="9741" width="22.28515625" customWidth="1"/>
    <col min="9742" max="9742" width="5.28515625" customWidth="1"/>
    <col min="9743" max="9743" width="18.7109375" customWidth="1"/>
    <col min="9744" max="9744" width="18.5703125" customWidth="1"/>
    <col min="9745" max="9745" width="18" customWidth="1"/>
    <col min="9746" max="9746" width="17.85546875" customWidth="1"/>
    <col min="9747" max="9747" width="19" customWidth="1"/>
    <col min="9748" max="9748" width="19.140625" customWidth="1"/>
    <col min="9749" max="9751" width="20.85546875" customWidth="1"/>
    <col min="9752" max="9752" width="18.7109375" customWidth="1"/>
    <col min="9753" max="9753" width="18.42578125" customWidth="1"/>
    <col min="9754" max="9754" width="16.5703125" customWidth="1"/>
    <col min="9755" max="9755" width="18.140625" customWidth="1"/>
    <col min="9756" max="9756" width="15" customWidth="1"/>
    <col min="9757" max="9757" width="20.42578125" customWidth="1"/>
    <col min="9760" max="9760" width="12.28515625" bestFit="1" customWidth="1"/>
    <col min="9762" max="9762" width="14" customWidth="1"/>
    <col min="9986" max="9986" width="20.5703125" customWidth="1"/>
    <col min="9987" max="9987" width="25" customWidth="1"/>
    <col min="9988" max="9988" width="14" customWidth="1"/>
    <col min="9989" max="9989" width="20.28515625" customWidth="1"/>
    <col min="9990" max="9990" width="16.28515625" customWidth="1"/>
    <col min="9991" max="9991" width="17.42578125" customWidth="1"/>
    <col min="9992" max="9992" width="8.7109375" customWidth="1"/>
    <col min="9993" max="9993" width="9.42578125" customWidth="1"/>
    <col min="9994" max="9994" width="8.7109375" customWidth="1"/>
    <col min="9995" max="9995" width="9.5703125" customWidth="1"/>
    <col min="9996" max="9996" width="11.140625" customWidth="1"/>
    <col min="9997" max="9997" width="22.28515625" customWidth="1"/>
    <col min="9998" max="9998" width="5.28515625" customWidth="1"/>
    <col min="9999" max="9999" width="18.7109375" customWidth="1"/>
    <col min="10000" max="10000" width="18.5703125" customWidth="1"/>
    <col min="10001" max="10001" width="18" customWidth="1"/>
    <col min="10002" max="10002" width="17.85546875" customWidth="1"/>
    <col min="10003" max="10003" width="19" customWidth="1"/>
    <col min="10004" max="10004" width="19.140625" customWidth="1"/>
    <col min="10005" max="10007" width="20.85546875" customWidth="1"/>
    <col min="10008" max="10008" width="18.7109375" customWidth="1"/>
    <col min="10009" max="10009" width="18.42578125" customWidth="1"/>
    <col min="10010" max="10010" width="16.5703125" customWidth="1"/>
    <col min="10011" max="10011" width="18.140625" customWidth="1"/>
    <col min="10012" max="10012" width="15" customWidth="1"/>
    <col min="10013" max="10013" width="20.42578125" customWidth="1"/>
    <col min="10016" max="10016" width="12.28515625" bestFit="1" customWidth="1"/>
    <col min="10018" max="10018" width="14" customWidth="1"/>
    <col min="10242" max="10242" width="20.5703125" customWidth="1"/>
    <col min="10243" max="10243" width="25" customWidth="1"/>
    <col min="10244" max="10244" width="14" customWidth="1"/>
    <col min="10245" max="10245" width="20.28515625" customWidth="1"/>
    <col min="10246" max="10246" width="16.28515625" customWidth="1"/>
    <col min="10247" max="10247" width="17.42578125" customWidth="1"/>
    <col min="10248" max="10248" width="8.7109375" customWidth="1"/>
    <col min="10249" max="10249" width="9.42578125" customWidth="1"/>
    <col min="10250" max="10250" width="8.7109375" customWidth="1"/>
    <col min="10251" max="10251" width="9.5703125" customWidth="1"/>
    <col min="10252" max="10252" width="11.140625" customWidth="1"/>
    <col min="10253" max="10253" width="22.28515625" customWidth="1"/>
    <col min="10254" max="10254" width="5.28515625" customWidth="1"/>
    <col min="10255" max="10255" width="18.7109375" customWidth="1"/>
    <col min="10256" max="10256" width="18.5703125" customWidth="1"/>
    <col min="10257" max="10257" width="18" customWidth="1"/>
    <col min="10258" max="10258" width="17.85546875" customWidth="1"/>
    <col min="10259" max="10259" width="19" customWidth="1"/>
    <col min="10260" max="10260" width="19.140625" customWidth="1"/>
    <col min="10261" max="10263" width="20.85546875" customWidth="1"/>
    <col min="10264" max="10264" width="18.7109375" customWidth="1"/>
    <col min="10265" max="10265" width="18.42578125" customWidth="1"/>
    <col min="10266" max="10266" width="16.5703125" customWidth="1"/>
    <col min="10267" max="10267" width="18.140625" customWidth="1"/>
    <col min="10268" max="10268" width="15" customWidth="1"/>
    <col min="10269" max="10269" width="20.42578125" customWidth="1"/>
    <col min="10272" max="10272" width="12.28515625" bestFit="1" customWidth="1"/>
    <col min="10274" max="10274" width="14" customWidth="1"/>
    <col min="10498" max="10498" width="20.5703125" customWidth="1"/>
    <col min="10499" max="10499" width="25" customWidth="1"/>
    <col min="10500" max="10500" width="14" customWidth="1"/>
    <col min="10501" max="10501" width="20.28515625" customWidth="1"/>
    <col min="10502" max="10502" width="16.28515625" customWidth="1"/>
    <col min="10503" max="10503" width="17.42578125" customWidth="1"/>
    <col min="10504" max="10504" width="8.7109375" customWidth="1"/>
    <col min="10505" max="10505" width="9.42578125" customWidth="1"/>
    <col min="10506" max="10506" width="8.7109375" customWidth="1"/>
    <col min="10507" max="10507" width="9.5703125" customWidth="1"/>
    <col min="10508" max="10508" width="11.140625" customWidth="1"/>
    <col min="10509" max="10509" width="22.28515625" customWidth="1"/>
    <col min="10510" max="10510" width="5.28515625" customWidth="1"/>
    <col min="10511" max="10511" width="18.7109375" customWidth="1"/>
    <col min="10512" max="10512" width="18.5703125" customWidth="1"/>
    <col min="10513" max="10513" width="18" customWidth="1"/>
    <col min="10514" max="10514" width="17.85546875" customWidth="1"/>
    <col min="10515" max="10515" width="19" customWidth="1"/>
    <col min="10516" max="10516" width="19.140625" customWidth="1"/>
    <col min="10517" max="10519" width="20.85546875" customWidth="1"/>
    <col min="10520" max="10520" width="18.7109375" customWidth="1"/>
    <col min="10521" max="10521" width="18.42578125" customWidth="1"/>
    <col min="10522" max="10522" width="16.5703125" customWidth="1"/>
    <col min="10523" max="10523" width="18.140625" customWidth="1"/>
    <col min="10524" max="10524" width="15" customWidth="1"/>
    <col min="10525" max="10525" width="20.42578125" customWidth="1"/>
    <col min="10528" max="10528" width="12.28515625" bestFit="1" customWidth="1"/>
    <col min="10530" max="10530" width="14" customWidth="1"/>
    <col min="10754" max="10754" width="20.5703125" customWidth="1"/>
    <col min="10755" max="10755" width="25" customWidth="1"/>
    <col min="10756" max="10756" width="14" customWidth="1"/>
    <col min="10757" max="10757" width="20.28515625" customWidth="1"/>
    <col min="10758" max="10758" width="16.28515625" customWidth="1"/>
    <col min="10759" max="10759" width="17.42578125" customWidth="1"/>
    <col min="10760" max="10760" width="8.7109375" customWidth="1"/>
    <col min="10761" max="10761" width="9.42578125" customWidth="1"/>
    <col min="10762" max="10762" width="8.7109375" customWidth="1"/>
    <col min="10763" max="10763" width="9.5703125" customWidth="1"/>
    <col min="10764" max="10764" width="11.140625" customWidth="1"/>
    <col min="10765" max="10765" width="22.28515625" customWidth="1"/>
    <col min="10766" max="10766" width="5.28515625" customWidth="1"/>
    <col min="10767" max="10767" width="18.7109375" customWidth="1"/>
    <col min="10768" max="10768" width="18.5703125" customWidth="1"/>
    <col min="10769" max="10769" width="18" customWidth="1"/>
    <col min="10770" max="10770" width="17.85546875" customWidth="1"/>
    <col min="10771" max="10771" width="19" customWidth="1"/>
    <col min="10772" max="10772" width="19.140625" customWidth="1"/>
    <col min="10773" max="10775" width="20.85546875" customWidth="1"/>
    <col min="10776" max="10776" width="18.7109375" customWidth="1"/>
    <col min="10777" max="10777" width="18.42578125" customWidth="1"/>
    <col min="10778" max="10778" width="16.5703125" customWidth="1"/>
    <col min="10779" max="10779" width="18.140625" customWidth="1"/>
    <col min="10780" max="10780" width="15" customWidth="1"/>
    <col min="10781" max="10781" width="20.42578125" customWidth="1"/>
    <col min="10784" max="10784" width="12.28515625" bestFit="1" customWidth="1"/>
    <col min="10786" max="10786" width="14" customWidth="1"/>
    <col min="11010" max="11010" width="20.5703125" customWidth="1"/>
    <col min="11011" max="11011" width="25" customWidth="1"/>
    <col min="11012" max="11012" width="14" customWidth="1"/>
    <col min="11013" max="11013" width="20.28515625" customWidth="1"/>
    <col min="11014" max="11014" width="16.28515625" customWidth="1"/>
    <col min="11015" max="11015" width="17.42578125" customWidth="1"/>
    <col min="11016" max="11016" width="8.7109375" customWidth="1"/>
    <col min="11017" max="11017" width="9.42578125" customWidth="1"/>
    <col min="11018" max="11018" width="8.7109375" customWidth="1"/>
    <col min="11019" max="11019" width="9.5703125" customWidth="1"/>
    <col min="11020" max="11020" width="11.140625" customWidth="1"/>
    <col min="11021" max="11021" width="22.28515625" customWidth="1"/>
    <col min="11022" max="11022" width="5.28515625" customWidth="1"/>
    <col min="11023" max="11023" width="18.7109375" customWidth="1"/>
    <col min="11024" max="11024" width="18.5703125" customWidth="1"/>
    <col min="11025" max="11025" width="18" customWidth="1"/>
    <col min="11026" max="11026" width="17.85546875" customWidth="1"/>
    <col min="11027" max="11027" width="19" customWidth="1"/>
    <col min="11028" max="11028" width="19.140625" customWidth="1"/>
    <col min="11029" max="11031" width="20.85546875" customWidth="1"/>
    <col min="11032" max="11032" width="18.7109375" customWidth="1"/>
    <col min="11033" max="11033" width="18.42578125" customWidth="1"/>
    <col min="11034" max="11034" width="16.5703125" customWidth="1"/>
    <col min="11035" max="11035" width="18.140625" customWidth="1"/>
    <col min="11036" max="11036" width="15" customWidth="1"/>
    <col min="11037" max="11037" width="20.42578125" customWidth="1"/>
    <col min="11040" max="11040" width="12.28515625" bestFit="1" customWidth="1"/>
    <col min="11042" max="11042" width="14" customWidth="1"/>
    <col min="11266" max="11266" width="20.5703125" customWidth="1"/>
    <col min="11267" max="11267" width="25" customWidth="1"/>
    <col min="11268" max="11268" width="14" customWidth="1"/>
    <col min="11269" max="11269" width="20.28515625" customWidth="1"/>
    <col min="11270" max="11270" width="16.28515625" customWidth="1"/>
    <col min="11271" max="11271" width="17.42578125" customWidth="1"/>
    <col min="11272" max="11272" width="8.7109375" customWidth="1"/>
    <col min="11273" max="11273" width="9.42578125" customWidth="1"/>
    <col min="11274" max="11274" width="8.7109375" customWidth="1"/>
    <col min="11275" max="11275" width="9.5703125" customWidth="1"/>
    <col min="11276" max="11276" width="11.140625" customWidth="1"/>
    <col min="11277" max="11277" width="22.28515625" customWidth="1"/>
    <col min="11278" max="11278" width="5.28515625" customWidth="1"/>
    <col min="11279" max="11279" width="18.7109375" customWidth="1"/>
    <col min="11280" max="11280" width="18.5703125" customWidth="1"/>
    <col min="11281" max="11281" width="18" customWidth="1"/>
    <col min="11282" max="11282" width="17.85546875" customWidth="1"/>
    <col min="11283" max="11283" width="19" customWidth="1"/>
    <col min="11284" max="11284" width="19.140625" customWidth="1"/>
    <col min="11285" max="11287" width="20.85546875" customWidth="1"/>
    <col min="11288" max="11288" width="18.7109375" customWidth="1"/>
    <col min="11289" max="11289" width="18.42578125" customWidth="1"/>
    <col min="11290" max="11290" width="16.5703125" customWidth="1"/>
    <col min="11291" max="11291" width="18.140625" customWidth="1"/>
    <col min="11292" max="11292" width="15" customWidth="1"/>
    <col min="11293" max="11293" width="20.42578125" customWidth="1"/>
    <col min="11296" max="11296" width="12.28515625" bestFit="1" customWidth="1"/>
    <col min="11298" max="11298" width="14" customWidth="1"/>
    <col min="11522" max="11522" width="20.5703125" customWidth="1"/>
    <col min="11523" max="11523" width="25" customWidth="1"/>
    <col min="11524" max="11524" width="14" customWidth="1"/>
    <col min="11525" max="11525" width="20.28515625" customWidth="1"/>
    <col min="11526" max="11526" width="16.28515625" customWidth="1"/>
    <col min="11527" max="11527" width="17.42578125" customWidth="1"/>
    <col min="11528" max="11528" width="8.7109375" customWidth="1"/>
    <col min="11529" max="11529" width="9.42578125" customWidth="1"/>
    <col min="11530" max="11530" width="8.7109375" customWidth="1"/>
    <col min="11531" max="11531" width="9.5703125" customWidth="1"/>
    <col min="11532" max="11532" width="11.140625" customWidth="1"/>
    <col min="11533" max="11533" width="22.28515625" customWidth="1"/>
    <col min="11534" max="11534" width="5.28515625" customWidth="1"/>
    <col min="11535" max="11535" width="18.7109375" customWidth="1"/>
    <col min="11536" max="11536" width="18.5703125" customWidth="1"/>
    <col min="11537" max="11537" width="18" customWidth="1"/>
    <col min="11538" max="11538" width="17.85546875" customWidth="1"/>
    <col min="11539" max="11539" width="19" customWidth="1"/>
    <col min="11540" max="11540" width="19.140625" customWidth="1"/>
    <col min="11541" max="11543" width="20.85546875" customWidth="1"/>
    <col min="11544" max="11544" width="18.7109375" customWidth="1"/>
    <col min="11545" max="11545" width="18.42578125" customWidth="1"/>
    <col min="11546" max="11546" width="16.5703125" customWidth="1"/>
    <col min="11547" max="11547" width="18.140625" customWidth="1"/>
    <col min="11548" max="11548" width="15" customWidth="1"/>
    <col min="11549" max="11549" width="20.42578125" customWidth="1"/>
    <col min="11552" max="11552" width="12.28515625" bestFit="1" customWidth="1"/>
    <col min="11554" max="11554" width="14" customWidth="1"/>
    <col min="11778" max="11778" width="20.5703125" customWidth="1"/>
    <col min="11779" max="11779" width="25" customWidth="1"/>
    <col min="11780" max="11780" width="14" customWidth="1"/>
    <col min="11781" max="11781" width="20.28515625" customWidth="1"/>
    <col min="11782" max="11782" width="16.28515625" customWidth="1"/>
    <col min="11783" max="11783" width="17.42578125" customWidth="1"/>
    <col min="11784" max="11784" width="8.7109375" customWidth="1"/>
    <col min="11785" max="11785" width="9.42578125" customWidth="1"/>
    <col min="11786" max="11786" width="8.7109375" customWidth="1"/>
    <col min="11787" max="11787" width="9.5703125" customWidth="1"/>
    <col min="11788" max="11788" width="11.140625" customWidth="1"/>
    <col min="11789" max="11789" width="22.28515625" customWidth="1"/>
    <col min="11790" max="11790" width="5.28515625" customWidth="1"/>
    <col min="11791" max="11791" width="18.7109375" customWidth="1"/>
    <col min="11792" max="11792" width="18.5703125" customWidth="1"/>
    <col min="11793" max="11793" width="18" customWidth="1"/>
    <col min="11794" max="11794" width="17.85546875" customWidth="1"/>
    <col min="11795" max="11795" width="19" customWidth="1"/>
    <col min="11796" max="11796" width="19.140625" customWidth="1"/>
    <col min="11797" max="11799" width="20.85546875" customWidth="1"/>
    <col min="11800" max="11800" width="18.7109375" customWidth="1"/>
    <col min="11801" max="11801" width="18.42578125" customWidth="1"/>
    <col min="11802" max="11802" width="16.5703125" customWidth="1"/>
    <col min="11803" max="11803" width="18.140625" customWidth="1"/>
    <col min="11804" max="11804" width="15" customWidth="1"/>
    <col min="11805" max="11805" width="20.42578125" customWidth="1"/>
    <col min="11808" max="11808" width="12.28515625" bestFit="1" customWidth="1"/>
    <col min="11810" max="11810" width="14" customWidth="1"/>
    <col min="12034" max="12034" width="20.5703125" customWidth="1"/>
    <col min="12035" max="12035" width="25" customWidth="1"/>
    <col min="12036" max="12036" width="14" customWidth="1"/>
    <col min="12037" max="12037" width="20.28515625" customWidth="1"/>
    <col min="12038" max="12038" width="16.28515625" customWidth="1"/>
    <col min="12039" max="12039" width="17.42578125" customWidth="1"/>
    <col min="12040" max="12040" width="8.7109375" customWidth="1"/>
    <col min="12041" max="12041" width="9.42578125" customWidth="1"/>
    <col min="12042" max="12042" width="8.7109375" customWidth="1"/>
    <col min="12043" max="12043" width="9.5703125" customWidth="1"/>
    <col min="12044" max="12044" width="11.140625" customWidth="1"/>
    <col min="12045" max="12045" width="22.28515625" customWidth="1"/>
    <col min="12046" max="12046" width="5.28515625" customWidth="1"/>
    <col min="12047" max="12047" width="18.7109375" customWidth="1"/>
    <col min="12048" max="12048" width="18.5703125" customWidth="1"/>
    <col min="12049" max="12049" width="18" customWidth="1"/>
    <col min="12050" max="12050" width="17.85546875" customWidth="1"/>
    <col min="12051" max="12051" width="19" customWidth="1"/>
    <col min="12052" max="12052" width="19.140625" customWidth="1"/>
    <col min="12053" max="12055" width="20.85546875" customWidth="1"/>
    <col min="12056" max="12056" width="18.7109375" customWidth="1"/>
    <col min="12057" max="12057" width="18.42578125" customWidth="1"/>
    <col min="12058" max="12058" width="16.5703125" customWidth="1"/>
    <col min="12059" max="12059" width="18.140625" customWidth="1"/>
    <col min="12060" max="12060" width="15" customWidth="1"/>
    <col min="12061" max="12061" width="20.42578125" customWidth="1"/>
    <col min="12064" max="12064" width="12.28515625" bestFit="1" customWidth="1"/>
    <col min="12066" max="12066" width="14" customWidth="1"/>
    <col min="12290" max="12290" width="20.5703125" customWidth="1"/>
    <col min="12291" max="12291" width="25" customWidth="1"/>
    <col min="12292" max="12292" width="14" customWidth="1"/>
    <col min="12293" max="12293" width="20.28515625" customWidth="1"/>
    <col min="12294" max="12294" width="16.28515625" customWidth="1"/>
    <col min="12295" max="12295" width="17.42578125" customWidth="1"/>
    <col min="12296" max="12296" width="8.7109375" customWidth="1"/>
    <col min="12297" max="12297" width="9.42578125" customWidth="1"/>
    <col min="12298" max="12298" width="8.7109375" customWidth="1"/>
    <col min="12299" max="12299" width="9.5703125" customWidth="1"/>
    <col min="12300" max="12300" width="11.140625" customWidth="1"/>
    <col min="12301" max="12301" width="22.28515625" customWidth="1"/>
    <col min="12302" max="12302" width="5.28515625" customWidth="1"/>
    <col min="12303" max="12303" width="18.7109375" customWidth="1"/>
    <col min="12304" max="12304" width="18.5703125" customWidth="1"/>
    <col min="12305" max="12305" width="18" customWidth="1"/>
    <col min="12306" max="12306" width="17.85546875" customWidth="1"/>
    <col min="12307" max="12307" width="19" customWidth="1"/>
    <col min="12308" max="12308" width="19.140625" customWidth="1"/>
    <col min="12309" max="12311" width="20.85546875" customWidth="1"/>
    <col min="12312" max="12312" width="18.7109375" customWidth="1"/>
    <col min="12313" max="12313" width="18.42578125" customWidth="1"/>
    <col min="12314" max="12314" width="16.5703125" customWidth="1"/>
    <col min="12315" max="12315" width="18.140625" customWidth="1"/>
    <col min="12316" max="12316" width="15" customWidth="1"/>
    <col min="12317" max="12317" width="20.42578125" customWidth="1"/>
    <col min="12320" max="12320" width="12.28515625" bestFit="1" customWidth="1"/>
    <col min="12322" max="12322" width="14" customWidth="1"/>
    <col min="12546" max="12546" width="20.5703125" customWidth="1"/>
    <col min="12547" max="12547" width="25" customWidth="1"/>
    <col min="12548" max="12548" width="14" customWidth="1"/>
    <col min="12549" max="12549" width="20.28515625" customWidth="1"/>
    <col min="12550" max="12550" width="16.28515625" customWidth="1"/>
    <col min="12551" max="12551" width="17.42578125" customWidth="1"/>
    <col min="12552" max="12552" width="8.7109375" customWidth="1"/>
    <col min="12553" max="12553" width="9.42578125" customWidth="1"/>
    <col min="12554" max="12554" width="8.7109375" customWidth="1"/>
    <col min="12555" max="12555" width="9.5703125" customWidth="1"/>
    <col min="12556" max="12556" width="11.140625" customWidth="1"/>
    <col min="12557" max="12557" width="22.28515625" customWidth="1"/>
    <col min="12558" max="12558" width="5.28515625" customWidth="1"/>
    <col min="12559" max="12559" width="18.7109375" customWidth="1"/>
    <col min="12560" max="12560" width="18.5703125" customWidth="1"/>
    <col min="12561" max="12561" width="18" customWidth="1"/>
    <col min="12562" max="12562" width="17.85546875" customWidth="1"/>
    <col min="12563" max="12563" width="19" customWidth="1"/>
    <col min="12564" max="12564" width="19.140625" customWidth="1"/>
    <col min="12565" max="12567" width="20.85546875" customWidth="1"/>
    <col min="12568" max="12568" width="18.7109375" customWidth="1"/>
    <col min="12569" max="12569" width="18.42578125" customWidth="1"/>
    <col min="12570" max="12570" width="16.5703125" customWidth="1"/>
    <col min="12571" max="12571" width="18.140625" customWidth="1"/>
    <col min="12572" max="12572" width="15" customWidth="1"/>
    <col min="12573" max="12573" width="20.42578125" customWidth="1"/>
    <col min="12576" max="12576" width="12.28515625" bestFit="1" customWidth="1"/>
    <col min="12578" max="12578" width="14" customWidth="1"/>
    <col min="12802" max="12802" width="20.5703125" customWidth="1"/>
    <col min="12803" max="12803" width="25" customWidth="1"/>
    <col min="12804" max="12804" width="14" customWidth="1"/>
    <col min="12805" max="12805" width="20.28515625" customWidth="1"/>
    <col min="12806" max="12806" width="16.28515625" customWidth="1"/>
    <col min="12807" max="12807" width="17.42578125" customWidth="1"/>
    <col min="12808" max="12808" width="8.7109375" customWidth="1"/>
    <col min="12809" max="12809" width="9.42578125" customWidth="1"/>
    <col min="12810" max="12810" width="8.7109375" customWidth="1"/>
    <col min="12811" max="12811" width="9.5703125" customWidth="1"/>
    <col min="12812" max="12812" width="11.140625" customWidth="1"/>
    <col min="12813" max="12813" width="22.28515625" customWidth="1"/>
    <col min="12814" max="12814" width="5.28515625" customWidth="1"/>
    <col min="12815" max="12815" width="18.7109375" customWidth="1"/>
    <col min="12816" max="12816" width="18.5703125" customWidth="1"/>
    <col min="12817" max="12817" width="18" customWidth="1"/>
    <col min="12818" max="12818" width="17.85546875" customWidth="1"/>
    <col min="12819" max="12819" width="19" customWidth="1"/>
    <col min="12820" max="12820" width="19.140625" customWidth="1"/>
    <col min="12821" max="12823" width="20.85546875" customWidth="1"/>
    <col min="12824" max="12824" width="18.7109375" customWidth="1"/>
    <col min="12825" max="12825" width="18.42578125" customWidth="1"/>
    <col min="12826" max="12826" width="16.5703125" customWidth="1"/>
    <col min="12827" max="12827" width="18.140625" customWidth="1"/>
    <col min="12828" max="12828" width="15" customWidth="1"/>
    <col min="12829" max="12829" width="20.42578125" customWidth="1"/>
    <col min="12832" max="12832" width="12.28515625" bestFit="1" customWidth="1"/>
    <col min="12834" max="12834" width="14" customWidth="1"/>
    <col min="13058" max="13058" width="20.5703125" customWidth="1"/>
    <col min="13059" max="13059" width="25" customWidth="1"/>
    <col min="13060" max="13060" width="14" customWidth="1"/>
    <col min="13061" max="13061" width="20.28515625" customWidth="1"/>
    <col min="13062" max="13062" width="16.28515625" customWidth="1"/>
    <col min="13063" max="13063" width="17.42578125" customWidth="1"/>
    <col min="13064" max="13064" width="8.7109375" customWidth="1"/>
    <col min="13065" max="13065" width="9.42578125" customWidth="1"/>
    <col min="13066" max="13066" width="8.7109375" customWidth="1"/>
    <col min="13067" max="13067" width="9.5703125" customWidth="1"/>
    <col min="13068" max="13068" width="11.140625" customWidth="1"/>
    <col min="13069" max="13069" width="22.28515625" customWidth="1"/>
    <col min="13070" max="13070" width="5.28515625" customWidth="1"/>
    <col min="13071" max="13071" width="18.7109375" customWidth="1"/>
    <col min="13072" max="13072" width="18.5703125" customWidth="1"/>
    <col min="13073" max="13073" width="18" customWidth="1"/>
    <col min="13074" max="13074" width="17.85546875" customWidth="1"/>
    <col min="13075" max="13075" width="19" customWidth="1"/>
    <col min="13076" max="13076" width="19.140625" customWidth="1"/>
    <col min="13077" max="13079" width="20.85546875" customWidth="1"/>
    <col min="13080" max="13080" width="18.7109375" customWidth="1"/>
    <col min="13081" max="13081" width="18.42578125" customWidth="1"/>
    <col min="13082" max="13082" width="16.5703125" customWidth="1"/>
    <col min="13083" max="13083" width="18.140625" customWidth="1"/>
    <col min="13084" max="13084" width="15" customWidth="1"/>
    <col min="13085" max="13085" width="20.42578125" customWidth="1"/>
    <col min="13088" max="13088" width="12.28515625" bestFit="1" customWidth="1"/>
    <col min="13090" max="13090" width="14" customWidth="1"/>
    <col min="13314" max="13314" width="20.5703125" customWidth="1"/>
    <col min="13315" max="13315" width="25" customWidth="1"/>
    <col min="13316" max="13316" width="14" customWidth="1"/>
    <col min="13317" max="13317" width="20.28515625" customWidth="1"/>
    <col min="13318" max="13318" width="16.28515625" customWidth="1"/>
    <col min="13319" max="13319" width="17.42578125" customWidth="1"/>
    <col min="13320" max="13320" width="8.7109375" customWidth="1"/>
    <col min="13321" max="13321" width="9.42578125" customWidth="1"/>
    <col min="13322" max="13322" width="8.7109375" customWidth="1"/>
    <col min="13323" max="13323" width="9.5703125" customWidth="1"/>
    <col min="13324" max="13324" width="11.140625" customWidth="1"/>
    <col min="13325" max="13325" width="22.28515625" customWidth="1"/>
    <col min="13326" max="13326" width="5.28515625" customWidth="1"/>
    <col min="13327" max="13327" width="18.7109375" customWidth="1"/>
    <col min="13328" max="13328" width="18.5703125" customWidth="1"/>
    <col min="13329" max="13329" width="18" customWidth="1"/>
    <col min="13330" max="13330" width="17.85546875" customWidth="1"/>
    <col min="13331" max="13331" width="19" customWidth="1"/>
    <col min="13332" max="13332" width="19.140625" customWidth="1"/>
    <col min="13333" max="13335" width="20.85546875" customWidth="1"/>
    <col min="13336" max="13336" width="18.7109375" customWidth="1"/>
    <col min="13337" max="13337" width="18.42578125" customWidth="1"/>
    <col min="13338" max="13338" width="16.5703125" customWidth="1"/>
    <col min="13339" max="13339" width="18.140625" customWidth="1"/>
    <col min="13340" max="13340" width="15" customWidth="1"/>
    <col min="13341" max="13341" width="20.42578125" customWidth="1"/>
    <col min="13344" max="13344" width="12.28515625" bestFit="1" customWidth="1"/>
    <col min="13346" max="13346" width="14" customWidth="1"/>
    <col min="13570" max="13570" width="20.5703125" customWidth="1"/>
    <col min="13571" max="13571" width="25" customWidth="1"/>
    <col min="13572" max="13572" width="14" customWidth="1"/>
    <col min="13573" max="13573" width="20.28515625" customWidth="1"/>
    <col min="13574" max="13574" width="16.28515625" customWidth="1"/>
    <col min="13575" max="13575" width="17.42578125" customWidth="1"/>
    <col min="13576" max="13576" width="8.7109375" customWidth="1"/>
    <col min="13577" max="13577" width="9.42578125" customWidth="1"/>
    <col min="13578" max="13578" width="8.7109375" customWidth="1"/>
    <col min="13579" max="13579" width="9.5703125" customWidth="1"/>
    <col min="13580" max="13580" width="11.140625" customWidth="1"/>
    <col min="13581" max="13581" width="22.28515625" customWidth="1"/>
    <col min="13582" max="13582" width="5.28515625" customWidth="1"/>
    <col min="13583" max="13583" width="18.7109375" customWidth="1"/>
    <col min="13584" max="13584" width="18.5703125" customWidth="1"/>
    <col min="13585" max="13585" width="18" customWidth="1"/>
    <col min="13586" max="13586" width="17.85546875" customWidth="1"/>
    <col min="13587" max="13587" width="19" customWidth="1"/>
    <col min="13588" max="13588" width="19.140625" customWidth="1"/>
    <col min="13589" max="13591" width="20.85546875" customWidth="1"/>
    <col min="13592" max="13592" width="18.7109375" customWidth="1"/>
    <col min="13593" max="13593" width="18.42578125" customWidth="1"/>
    <col min="13594" max="13594" width="16.5703125" customWidth="1"/>
    <col min="13595" max="13595" width="18.140625" customWidth="1"/>
    <col min="13596" max="13596" width="15" customWidth="1"/>
    <col min="13597" max="13597" width="20.42578125" customWidth="1"/>
    <col min="13600" max="13600" width="12.28515625" bestFit="1" customWidth="1"/>
    <col min="13602" max="13602" width="14" customWidth="1"/>
    <col min="13826" max="13826" width="20.5703125" customWidth="1"/>
    <col min="13827" max="13827" width="25" customWidth="1"/>
    <col min="13828" max="13828" width="14" customWidth="1"/>
    <col min="13829" max="13829" width="20.28515625" customWidth="1"/>
    <col min="13830" max="13830" width="16.28515625" customWidth="1"/>
    <col min="13831" max="13831" width="17.42578125" customWidth="1"/>
    <col min="13832" max="13832" width="8.7109375" customWidth="1"/>
    <col min="13833" max="13833" width="9.42578125" customWidth="1"/>
    <col min="13834" max="13834" width="8.7109375" customWidth="1"/>
    <col min="13835" max="13835" width="9.5703125" customWidth="1"/>
    <col min="13836" max="13836" width="11.140625" customWidth="1"/>
    <col min="13837" max="13837" width="22.28515625" customWidth="1"/>
    <col min="13838" max="13838" width="5.28515625" customWidth="1"/>
    <col min="13839" max="13839" width="18.7109375" customWidth="1"/>
    <col min="13840" max="13840" width="18.5703125" customWidth="1"/>
    <col min="13841" max="13841" width="18" customWidth="1"/>
    <col min="13842" max="13842" width="17.85546875" customWidth="1"/>
    <col min="13843" max="13843" width="19" customWidth="1"/>
    <col min="13844" max="13844" width="19.140625" customWidth="1"/>
    <col min="13845" max="13847" width="20.85546875" customWidth="1"/>
    <col min="13848" max="13848" width="18.7109375" customWidth="1"/>
    <col min="13849" max="13849" width="18.42578125" customWidth="1"/>
    <col min="13850" max="13850" width="16.5703125" customWidth="1"/>
    <col min="13851" max="13851" width="18.140625" customWidth="1"/>
    <col min="13852" max="13852" width="15" customWidth="1"/>
    <col min="13853" max="13853" width="20.42578125" customWidth="1"/>
    <col min="13856" max="13856" width="12.28515625" bestFit="1" customWidth="1"/>
    <col min="13858" max="13858" width="14" customWidth="1"/>
    <col min="14082" max="14082" width="20.5703125" customWidth="1"/>
    <col min="14083" max="14083" width="25" customWidth="1"/>
    <col min="14084" max="14084" width="14" customWidth="1"/>
    <col min="14085" max="14085" width="20.28515625" customWidth="1"/>
    <col min="14086" max="14086" width="16.28515625" customWidth="1"/>
    <col min="14087" max="14087" width="17.42578125" customWidth="1"/>
    <col min="14088" max="14088" width="8.7109375" customWidth="1"/>
    <col min="14089" max="14089" width="9.42578125" customWidth="1"/>
    <col min="14090" max="14090" width="8.7109375" customWidth="1"/>
    <col min="14091" max="14091" width="9.5703125" customWidth="1"/>
    <col min="14092" max="14092" width="11.140625" customWidth="1"/>
    <col min="14093" max="14093" width="22.28515625" customWidth="1"/>
    <col min="14094" max="14094" width="5.28515625" customWidth="1"/>
    <col min="14095" max="14095" width="18.7109375" customWidth="1"/>
    <col min="14096" max="14096" width="18.5703125" customWidth="1"/>
    <col min="14097" max="14097" width="18" customWidth="1"/>
    <col min="14098" max="14098" width="17.85546875" customWidth="1"/>
    <col min="14099" max="14099" width="19" customWidth="1"/>
    <col min="14100" max="14100" width="19.140625" customWidth="1"/>
    <col min="14101" max="14103" width="20.85546875" customWidth="1"/>
    <col min="14104" max="14104" width="18.7109375" customWidth="1"/>
    <col min="14105" max="14105" width="18.42578125" customWidth="1"/>
    <col min="14106" max="14106" width="16.5703125" customWidth="1"/>
    <col min="14107" max="14107" width="18.140625" customWidth="1"/>
    <col min="14108" max="14108" width="15" customWidth="1"/>
    <col min="14109" max="14109" width="20.42578125" customWidth="1"/>
    <col min="14112" max="14112" width="12.28515625" bestFit="1" customWidth="1"/>
    <col min="14114" max="14114" width="14" customWidth="1"/>
    <col min="14338" max="14338" width="20.5703125" customWidth="1"/>
    <col min="14339" max="14339" width="25" customWidth="1"/>
    <col min="14340" max="14340" width="14" customWidth="1"/>
    <col min="14341" max="14341" width="20.28515625" customWidth="1"/>
    <col min="14342" max="14342" width="16.28515625" customWidth="1"/>
    <col min="14343" max="14343" width="17.42578125" customWidth="1"/>
    <col min="14344" max="14344" width="8.7109375" customWidth="1"/>
    <col min="14345" max="14345" width="9.42578125" customWidth="1"/>
    <col min="14346" max="14346" width="8.7109375" customWidth="1"/>
    <col min="14347" max="14347" width="9.5703125" customWidth="1"/>
    <col min="14348" max="14348" width="11.140625" customWidth="1"/>
    <col min="14349" max="14349" width="22.28515625" customWidth="1"/>
    <col min="14350" max="14350" width="5.28515625" customWidth="1"/>
    <col min="14351" max="14351" width="18.7109375" customWidth="1"/>
    <col min="14352" max="14352" width="18.5703125" customWidth="1"/>
    <col min="14353" max="14353" width="18" customWidth="1"/>
    <col min="14354" max="14354" width="17.85546875" customWidth="1"/>
    <col min="14355" max="14355" width="19" customWidth="1"/>
    <col min="14356" max="14356" width="19.140625" customWidth="1"/>
    <col min="14357" max="14359" width="20.85546875" customWidth="1"/>
    <col min="14360" max="14360" width="18.7109375" customWidth="1"/>
    <col min="14361" max="14361" width="18.42578125" customWidth="1"/>
    <col min="14362" max="14362" width="16.5703125" customWidth="1"/>
    <col min="14363" max="14363" width="18.140625" customWidth="1"/>
    <col min="14364" max="14364" width="15" customWidth="1"/>
    <col min="14365" max="14365" width="20.42578125" customWidth="1"/>
    <col min="14368" max="14368" width="12.28515625" bestFit="1" customWidth="1"/>
    <col min="14370" max="14370" width="14" customWidth="1"/>
    <col min="14594" max="14594" width="20.5703125" customWidth="1"/>
    <col min="14595" max="14595" width="25" customWidth="1"/>
    <col min="14596" max="14596" width="14" customWidth="1"/>
    <col min="14597" max="14597" width="20.28515625" customWidth="1"/>
    <col min="14598" max="14598" width="16.28515625" customWidth="1"/>
    <col min="14599" max="14599" width="17.42578125" customWidth="1"/>
    <col min="14600" max="14600" width="8.7109375" customWidth="1"/>
    <col min="14601" max="14601" width="9.42578125" customWidth="1"/>
    <col min="14602" max="14602" width="8.7109375" customWidth="1"/>
    <col min="14603" max="14603" width="9.5703125" customWidth="1"/>
    <col min="14604" max="14604" width="11.140625" customWidth="1"/>
    <col min="14605" max="14605" width="22.28515625" customWidth="1"/>
    <col min="14606" max="14606" width="5.28515625" customWidth="1"/>
    <col min="14607" max="14607" width="18.7109375" customWidth="1"/>
    <col min="14608" max="14608" width="18.5703125" customWidth="1"/>
    <col min="14609" max="14609" width="18" customWidth="1"/>
    <col min="14610" max="14610" width="17.85546875" customWidth="1"/>
    <col min="14611" max="14611" width="19" customWidth="1"/>
    <col min="14612" max="14612" width="19.140625" customWidth="1"/>
    <col min="14613" max="14615" width="20.85546875" customWidth="1"/>
    <col min="14616" max="14616" width="18.7109375" customWidth="1"/>
    <col min="14617" max="14617" width="18.42578125" customWidth="1"/>
    <col min="14618" max="14618" width="16.5703125" customWidth="1"/>
    <col min="14619" max="14619" width="18.140625" customWidth="1"/>
    <col min="14620" max="14620" width="15" customWidth="1"/>
    <col min="14621" max="14621" width="20.42578125" customWidth="1"/>
    <col min="14624" max="14624" width="12.28515625" bestFit="1" customWidth="1"/>
    <col min="14626" max="14626" width="14" customWidth="1"/>
    <col min="14850" max="14850" width="20.5703125" customWidth="1"/>
    <col min="14851" max="14851" width="25" customWidth="1"/>
    <col min="14852" max="14852" width="14" customWidth="1"/>
    <col min="14853" max="14853" width="20.28515625" customWidth="1"/>
    <col min="14854" max="14854" width="16.28515625" customWidth="1"/>
    <col min="14855" max="14855" width="17.42578125" customWidth="1"/>
    <col min="14856" max="14856" width="8.7109375" customWidth="1"/>
    <col min="14857" max="14857" width="9.42578125" customWidth="1"/>
    <col min="14858" max="14858" width="8.7109375" customWidth="1"/>
    <col min="14859" max="14859" width="9.5703125" customWidth="1"/>
    <col min="14860" max="14860" width="11.140625" customWidth="1"/>
    <col min="14861" max="14861" width="22.28515625" customWidth="1"/>
    <col min="14862" max="14862" width="5.28515625" customWidth="1"/>
    <col min="14863" max="14863" width="18.7109375" customWidth="1"/>
    <col min="14864" max="14864" width="18.5703125" customWidth="1"/>
    <col min="14865" max="14865" width="18" customWidth="1"/>
    <col min="14866" max="14866" width="17.85546875" customWidth="1"/>
    <col min="14867" max="14867" width="19" customWidth="1"/>
    <col min="14868" max="14868" width="19.140625" customWidth="1"/>
    <col min="14869" max="14871" width="20.85546875" customWidth="1"/>
    <col min="14872" max="14872" width="18.7109375" customWidth="1"/>
    <col min="14873" max="14873" width="18.42578125" customWidth="1"/>
    <col min="14874" max="14874" width="16.5703125" customWidth="1"/>
    <col min="14875" max="14875" width="18.140625" customWidth="1"/>
    <col min="14876" max="14876" width="15" customWidth="1"/>
    <col min="14877" max="14877" width="20.42578125" customWidth="1"/>
    <col min="14880" max="14880" width="12.28515625" bestFit="1" customWidth="1"/>
    <col min="14882" max="14882" width="14" customWidth="1"/>
    <col min="15106" max="15106" width="20.5703125" customWidth="1"/>
    <col min="15107" max="15107" width="25" customWidth="1"/>
    <col min="15108" max="15108" width="14" customWidth="1"/>
    <col min="15109" max="15109" width="20.28515625" customWidth="1"/>
    <col min="15110" max="15110" width="16.28515625" customWidth="1"/>
    <col min="15111" max="15111" width="17.42578125" customWidth="1"/>
    <col min="15112" max="15112" width="8.7109375" customWidth="1"/>
    <col min="15113" max="15113" width="9.42578125" customWidth="1"/>
    <col min="15114" max="15114" width="8.7109375" customWidth="1"/>
    <col min="15115" max="15115" width="9.5703125" customWidth="1"/>
    <col min="15116" max="15116" width="11.140625" customWidth="1"/>
    <col min="15117" max="15117" width="22.28515625" customWidth="1"/>
    <col min="15118" max="15118" width="5.28515625" customWidth="1"/>
    <col min="15119" max="15119" width="18.7109375" customWidth="1"/>
    <col min="15120" max="15120" width="18.5703125" customWidth="1"/>
    <col min="15121" max="15121" width="18" customWidth="1"/>
    <col min="15122" max="15122" width="17.85546875" customWidth="1"/>
    <col min="15123" max="15123" width="19" customWidth="1"/>
    <col min="15124" max="15124" width="19.140625" customWidth="1"/>
    <col min="15125" max="15127" width="20.85546875" customWidth="1"/>
    <col min="15128" max="15128" width="18.7109375" customWidth="1"/>
    <col min="15129" max="15129" width="18.42578125" customWidth="1"/>
    <col min="15130" max="15130" width="16.5703125" customWidth="1"/>
    <col min="15131" max="15131" width="18.140625" customWidth="1"/>
    <col min="15132" max="15132" width="15" customWidth="1"/>
    <col min="15133" max="15133" width="20.42578125" customWidth="1"/>
    <col min="15136" max="15136" width="12.28515625" bestFit="1" customWidth="1"/>
    <col min="15138" max="15138" width="14" customWidth="1"/>
    <col min="15362" max="15362" width="20.5703125" customWidth="1"/>
    <col min="15363" max="15363" width="25" customWidth="1"/>
    <col min="15364" max="15364" width="14" customWidth="1"/>
    <col min="15365" max="15365" width="20.28515625" customWidth="1"/>
    <col min="15366" max="15366" width="16.28515625" customWidth="1"/>
    <col min="15367" max="15367" width="17.42578125" customWidth="1"/>
    <col min="15368" max="15368" width="8.7109375" customWidth="1"/>
    <col min="15369" max="15369" width="9.42578125" customWidth="1"/>
    <col min="15370" max="15370" width="8.7109375" customWidth="1"/>
    <col min="15371" max="15371" width="9.5703125" customWidth="1"/>
    <col min="15372" max="15372" width="11.140625" customWidth="1"/>
    <col min="15373" max="15373" width="22.28515625" customWidth="1"/>
    <col min="15374" max="15374" width="5.28515625" customWidth="1"/>
    <col min="15375" max="15375" width="18.7109375" customWidth="1"/>
    <col min="15376" max="15376" width="18.5703125" customWidth="1"/>
    <col min="15377" max="15377" width="18" customWidth="1"/>
    <col min="15378" max="15378" width="17.85546875" customWidth="1"/>
    <col min="15379" max="15379" width="19" customWidth="1"/>
    <col min="15380" max="15380" width="19.140625" customWidth="1"/>
    <col min="15381" max="15383" width="20.85546875" customWidth="1"/>
    <col min="15384" max="15384" width="18.7109375" customWidth="1"/>
    <col min="15385" max="15385" width="18.42578125" customWidth="1"/>
    <col min="15386" max="15386" width="16.5703125" customWidth="1"/>
    <col min="15387" max="15387" width="18.140625" customWidth="1"/>
    <col min="15388" max="15388" width="15" customWidth="1"/>
    <col min="15389" max="15389" width="20.42578125" customWidth="1"/>
    <col min="15392" max="15392" width="12.28515625" bestFit="1" customWidth="1"/>
    <col min="15394" max="15394" width="14" customWidth="1"/>
    <col min="15618" max="15618" width="20.5703125" customWidth="1"/>
    <col min="15619" max="15619" width="25" customWidth="1"/>
    <col min="15620" max="15620" width="14" customWidth="1"/>
    <col min="15621" max="15621" width="20.28515625" customWidth="1"/>
    <col min="15622" max="15622" width="16.28515625" customWidth="1"/>
    <col min="15623" max="15623" width="17.42578125" customWidth="1"/>
    <col min="15624" max="15624" width="8.7109375" customWidth="1"/>
    <col min="15625" max="15625" width="9.42578125" customWidth="1"/>
    <col min="15626" max="15626" width="8.7109375" customWidth="1"/>
    <col min="15627" max="15627" width="9.5703125" customWidth="1"/>
    <col min="15628" max="15628" width="11.140625" customWidth="1"/>
    <col min="15629" max="15629" width="22.28515625" customWidth="1"/>
    <col min="15630" max="15630" width="5.28515625" customWidth="1"/>
    <col min="15631" max="15631" width="18.7109375" customWidth="1"/>
    <col min="15632" max="15632" width="18.5703125" customWidth="1"/>
    <col min="15633" max="15633" width="18" customWidth="1"/>
    <col min="15634" max="15634" width="17.85546875" customWidth="1"/>
    <col min="15635" max="15635" width="19" customWidth="1"/>
    <col min="15636" max="15636" width="19.140625" customWidth="1"/>
    <col min="15637" max="15639" width="20.85546875" customWidth="1"/>
    <col min="15640" max="15640" width="18.7109375" customWidth="1"/>
    <col min="15641" max="15641" width="18.42578125" customWidth="1"/>
    <col min="15642" max="15642" width="16.5703125" customWidth="1"/>
    <col min="15643" max="15643" width="18.140625" customWidth="1"/>
    <col min="15644" max="15644" width="15" customWidth="1"/>
    <col min="15645" max="15645" width="20.42578125" customWidth="1"/>
    <col min="15648" max="15648" width="12.28515625" bestFit="1" customWidth="1"/>
    <col min="15650" max="15650" width="14" customWidth="1"/>
    <col min="15874" max="15874" width="20.5703125" customWidth="1"/>
    <col min="15875" max="15875" width="25" customWidth="1"/>
    <col min="15876" max="15876" width="14" customWidth="1"/>
    <col min="15877" max="15877" width="20.28515625" customWidth="1"/>
    <col min="15878" max="15878" width="16.28515625" customWidth="1"/>
    <col min="15879" max="15879" width="17.42578125" customWidth="1"/>
    <col min="15880" max="15880" width="8.7109375" customWidth="1"/>
    <col min="15881" max="15881" width="9.42578125" customWidth="1"/>
    <col min="15882" max="15882" width="8.7109375" customWidth="1"/>
    <col min="15883" max="15883" width="9.5703125" customWidth="1"/>
    <col min="15884" max="15884" width="11.140625" customWidth="1"/>
    <col min="15885" max="15885" width="22.28515625" customWidth="1"/>
    <col min="15886" max="15886" width="5.28515625" customWidth="1"/>
    <col min="15887" max="15887" width="18.7109375" customWidth="1"/>
    <col min="15888" max="15888" width="18.5703125" customWidth="1"/>
    <col min="15889" max="15889" width="18" customWidth="1"/>
    <col min="15890" max="15890" width="17.85546875" customWidth="1"/>
    <col min="15891" max="15891" width="19" customWidth="1"/>
    <col min="15892" max="15892" width="19.140625" customWidth="1"/>
    <col min="15893" max="15895" width="20.85546875" customWidth="1"/>
    <col min="15896" max="15896" width="18.7109375" customWidth="1"/>
    <col min="15897" max="15897" width="18.42578125" customWidth="1"/>
    <col min="15898" max="15898" width="16.5703125" customWidth="1"/>
    <col min="15899" max="15899" width="18.140625" customWidth="1"/>
    <col min="15900" max="15900" width="15" customWidth="1"/>
    <col min="15901" max="15901" width="20.42578125" customWidth="1"/>
    <col min="15904" max="15904" width="12.28515625" bestFit="1" customWidth="1"/>
    <col min="15906" max="15906" width="14" customWidth="1"/>
    <col min="16130" max="16130" width="20.5703125" customWidth="1"/>
    <col min="16131" max="16131" width="25" customWidth="1"/>
    <col min="16132" max="16132" width="14" customWidth="1"/>
    <col min="16133" max="16133" width="20.28515625" customWidth="1"/>
    <col min="16134" max="16134" width="16.28515625" customWidth="1"/>
    <col min="16135" max="16135" width="17.42578125" customWidth="1"/>
    <col min="16136" max="16136" width="8.7109375" customWidth="1"/>
    <col min="16137" max="16137" width="9.42578125" customWidth="1"/>
    <col min="16138" max="16138" width="8.7109375" customWidth="1"/>
    <col min="16139" max="16139" width="9.5703125" customWidth="1"/>
    <col min="16140" max="16140" width="11.140625" customWidth="1"/>
    <col min="16141" max="16141" width="22.28515625" customWidth="1"/>
    <col min="16142" max="16142" width="5.28515625" customWidth="1"/>
    <col min="16143" max="16143" width="18.7109375" customWidth="1"/>
    <col min="16144" max="16144" width="18.5703125" customWidth="1"/>
    <col min="16145" max="16145" width="18" customWidth="1"/>
    <col min="16146" max="16146" width="17.85546875" customWidth="1"/>
    <col min="16147" max="16147" width="19" customWidth="1"/>
    <col min="16148" max="16148" width="19.140625" customWidth="1"/>
    <col min="16149" max="16151" width="20.85546875" customWidth="1"/>
    <col min="16152" max="16152" width="18.7109375" customWidth="1"/>
    <col min="16153" max="16153" width="18.42578125" customWidth="1"/>
    <col min="16154" max="16154" width="16.5703125" customWidth="1"/>
    <col min="16155" max="16155" width="18.140625" customWidth="1"/>
    <col min="16156" max="16156" width="15" customWidth="1"/>
    <col min="16157" max="16157" width="20.42578125" customWidth="1"/>
    <col min="16160" max="16160" width="12.28515625" bestFit="1" customWidth="1"/>
    <col min="16162" max="16162" width="14" customWidth="1"/>
  </cols>
  <sheetData>
    <row r="1" spans="2:27" ht="15.75" thickBot="1" x14ac:dyDescent="0.3"/>
    <row r="2" spans="2:27" x14ac:dyDescent="0.25">
      <c r="B2" s="101"/>
      <c r="C2" s="11"/>
      <c r="D2" s="11" t="s">
        <v>0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 t="s">
        <v>1</v>
      </c>
      <c r="T2" s="11"/>
      <c r="U2" s="11"/>
      <c r="V2" s="11"/>
      <c r="W2" s="258"/>
      <c r="X2" s="11"/>
      <c r="Y2" s="11"/>
      <c r="Z2" s="11"/>
      <c r="AA2" s="12"/>
    </row>
    <row r="3" spans="2:27" x14ac:dyDescent="0.25">
      <c r="B3" s="10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94"/>
      <c r="X3" s="13"/>
      <c r="Y3" s="13"/>
      <c r="Z3" s="13"/>
      <c r="AA3" s="14"/>
    </row>
    <row r="4" spans="2:27" s="2" customFormat="1" ht="31.5" customHeight="1" x14ac:dyDescent="0.25">
      <c r="B4" s="103" t="s">
        <v>2</v>
      </c>
      <c r="C4" s="89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6" t="s">
        <v>10</v>
      </c>
      <c r="K4" s="16"/>
      <c r="L4" s="16"/>
      <c r="M4" s="16"/>
      <c r="N4" s="15" t="s">
        <v>11</v>
      </c>
      <c r="O4" s="15" t="s">
        <v>11</v>
      </c>
      <c r="P4" s="15" t="s">
        <v>11</v>
      </c>
      <c r="Q4" s="15" t="s">
        <v>11</v>
      </c>
      <c r="R4" s="17" t="s">
        <v>11</v>
      </c>
      <c r="S4" s="15" t="s">
        <v>11</v>
      </c>
      <c r="T4" s="15" t="s">
        <v>11</v>
      </c>
      <c r="U4" s="15" t="s">
        <v>11</v>
      </c>
      <c r="V4" s="225"/>
      <c r="W4" s="229"/>
      <c r="X4" s="392" t="s">
        <v>145</v>
      </c>
      <c r="Y4" s="17" t="s">
        <v>12</v>
      </c>
      <c r="Z4" s="15" t="s">
        <v>13</v>
      </c>
      <c r="AA4" s="19" t="s">
        <v>14</v>
      </c>
    </row>
    <row r="5" spans="2:27" ht="28.5" customHeight="1" thickBot="1" x14ac:dyDescent="0.3">
      <c r="B5" s="104"/>
      <c r="C5" s="90" t="s">
        <v>15</v>
      </c>
      <c r="D5" s="20"/>
      <c r="E5" s="21"/>
      <c r="F5" s="20"/>
      <c r="G5" s="21"/>
      <c r="H5" s="1" t="s">
        <v>16</v>
      </c>
      <c r="I5" s="22"/>
      <c r="J5" s="226" t="s">
        <v>17</v>
      </c>
      <c r="K5" s="24" t="s">
        <v>18</v>
      </c>
      <c r="L5" s="24" t="s">
        <v>19</v>
      </c>
      <c r="M5" s="22"/>
      <c r="N5" s="226">
        <v>2002</v>
      </c>
      <c r="O5" s="226">
        <v>2003</v>
      </c>
      <c r="P5" s="226">
        <v>2004</v>
      </c>
      <c r="Q5" s="226">
        <v>2005</v>
      </c>
      <c r="R5" s="226">
        <v>2006</v>
      </c>
      <c r="S5" s="226">
        <v>2007</v>
      </c>
      <c r="T5" s="226">
        <v>2008</v>
      </c>
      <c r="U5" s="226">
        <v>2009</v>
      </c>
      <c r="V5" s="226"/>
      <c r="W5" s="230"/>
      <c r="X5" s="393"/>
      <c r="Y5" s="25"/>
      <c r="Z5" s="25"/>
      <c r="AA5" s="26"/>
    </row>
    <row r="6" spans="2:27" ht="20.100000000000001" customHeight="1" x14ac:dyDescent="0.25">
      <c r="B6" s="101" t="s">
        <v>20</v>
      </c>
      <c r="C6" s="91" t="s">
        <v>21</v>
      </c>
      <c r="D6" s="27">
        <v>36945</v>
      </c>
      <c r="E6" s="76">
        <v>9773.86</v>
      </c>
      <c r="F6" s="29">
        <f t="shared" ref="F6:F36" si="0">E6*0.1</f>
        <v>977.38600000000008</v>
      </c>
      <c r="G6" s="76">
        <f t="shared" ref="G6:G11" si="1">E6-F6</f>
        <v>8796.4740000000002</v>
      </c>
      <c r="H6" s="77">
        <v>40</v>
      </c>
      <c r="I6" s="78">
        <v>2.5000000000000001E-2</v>
      </c>
      <c r="J6" s="77">
        <v>82</v>
      </c>
      <c r="K6" s="32">
        <v>12</v>
      </c>
      <c r="L6" s="32">
        <v>94</v>
      </c>
      <c r="M6" s="32"/>
      <c r="N6" s="34">
        <f>'[1]DEPRECIACION 2002'!L6</f>
        <v>403.17172499999998</v>
      </c>
      <c r="O6" s="29">
        <f>G6/12*I6*K6</f>
        <v>219.91185000000002</v>
      </c>
      <c r="P6" s="29">
        <f>G6/12*I6*K6</f>
        <v>219.91185000000002</v>
      </c>
      <c r="Q6" s="29">
        <f>G6/12*I6*K6</f>
        <v>219.91185000000002</v>
      </c>
      <c r="R6" s="29">
        <f>G6/12*I6*K6</f>
        <v>219.91185000000002</v>
      </c>
      <c r="S6" s="29">
        <f>G6/12*I6*K6</f>
        <v>219.91185000000002</v>
      </c>
      <c r="T6" s="29">
        <f t="shared" ref="T6:T11" si="2">G6/12*I6*K6</f>
        <v>219.91185000000002</v>
      </c>
      <c r="U6" s="119">
        <v>219.91185000000002</v>
      </c>
      <c r="V6" s="29"/>
      <c r="W6" s="259"/>
      <c r="X6" s="29">
        <f>SUM(N6:W6)</f>
        <v>1942.5546749999999</v>
      </c>
      <c r="Y6" s="29">
        <f t="shared" ref="Y6:Y11" si="3">E6-X6</f>
        <v>7831.3053250000012</v>
      </c>
      <c r="Z6" s="29"/>
      <c r="AA6" s="36"/>
    </row>
    <row r="7" spans="2:27" ht="20.100000000000001" customHeight="1" x14ac:dyDescent="0.25">
      <c r="B7" s="102" t="s">
        <v>20</v>
      </c>
      <c r="C7" s="92" t="s">
        <v>21</v>
      </c>
      <c r="D7" s="37">
        <v>37337</v>
      </c>
      <c r="E7" s="28">
        <v>146441.76999999999</v>
      </c>
      <c r="F7" s="35">
        <f t="shared" si="0"/>
        <v>14644.177</v>
      </c>
      <c r="G7" s="28">
        <f t="shared" si="1"/>
        <v>131797.59299999999</v>
      </c>
      <c r="H7" s="30">
        <v>40</v>
      </c>
      <c r="I7" s="31">
        <v>2.5000000000000001E-2</v>
      </c>
      <c r="J7" s="30">
        <v>69</v>
      </c>
      <c r="K7" s="38">
        <v>12</v>
      </c>
      <c r="L7" s="38">
        <v>81</v>
      </c>
      <c r="M7" s="38"/>
      <c r="N7" s="39">
        <f>'[1]DEPRECIACION 2002'!L7</f>
        <v>2471.2048687500001</v>
      </c>
      <c r="O7" s="35">
        <f>G7/12*I7*K7</f>
        <v>3294.9398249999999</v>
      </c>
      <c r="P7" s="35">
        <f>G7/12*I7*K7</f>
        <v>3294.9398249999999</v>
      </c>
      <c r="Q7" s="35">
        <f>G7/12*I7*K7</f>
        <v>3294.9398249999999</v>
      </c>
      <c r="R7" s="35">
        <f>G7/12*I7*K7</f>
        <v>3294.9398249999999</v>
      </c>
      <c r="S7" s="35">
        <f>G7/12*I7*K7</f>
        <v>3294.9398249999999</v>
      </c>
      <c r="T7" s="35">
        <f t="shared" si="2"/>
        <v>3294.9398249999999</v>
      </c>
      <c r="U7" s="119">
        <v>3294.9398249999999</v>
      </c>
      <c r="V7" s="35"/>
      <c r="W7" s="260"/>
      <c r="X7" s="35">
        <f>SUM(N7:U7)</f>
        <v>25535.783643750001</v>
      </c>
      <c r="Y7" s="35">
        <f t="shared" si="3"/>
        <v>120905.98635624998</v>
      </c>
      <c r="Z7" s="5"/>
      <c r="AA7" s="40"/>
    </row>
    <row r="8" spans="2:27" ht="20.100000000000001" customHeight="1" x14ac:dyDescent="0.25">
      <c r="B8" s="102" t="s">
        <v>20</v>
      </c>
      <c r="C8" s="92" t="s">
        <v>22</v>
      </c>
      <c r="D8" s="37">
        <v>37987</v>
      </c>
      <c r="E8" s="28">
        <v>228928.61</v>
      </c>
      <c r="F8" s="35">
        <f t="shared" si="0"/>
        <v>22892.861000000001</v>
      </c>
      <c r="G8" s="28">
        <f t="shared" si="1"/>
        <v>206035.74899999998</v>
      </c>
      <c r="H8" s="30">
        <v>40</v>
      </c>
      <c r="I8" s="31">
        <v>2.5000000000000001E-2</v>
      </c>
      <c r="J8" s="30">
        <v>48</v>
      </c>
      <c r="K8" s="38">
        <v>12</v>
      </c>
      <c r="L8" s="38">
        <v>60</v>
      </c>
      <c r="M8" s="38"/>
      <c r="N8" s="39"/>
      <c r="O8" s="35"/>
      <c r="P8" s="35">
        <f>G8/12*I8*K8</f>
        <v>5150.8937249999999</v>
      </c>
      <c r="Q8" s="35">
        <f>G8/12*I8*K8</f>
        <v>5150.8937249999999</v>
      </c>
      <c r="R8" s="35">
        <f>G8/12*I8*K8</f>
        <v>5150.8937249999999</v>
      </c>
      <c r="S8" s="35">
        <f>G8/12*I8*K8</f>
        <v>5150.8937249999999</v>
      </c>
      <c r="T8" s="35">
        <f t="shared" si="2"/>
        <v>5150.8937249999999</v>
      </c>
      <c r="U8" s="119">
        <v>5150.8937249999999</v>
      </c>
      <c r="V8" s="35"/>
      <c r="W8" s="260"/>
      <c r="X8" s="35">
        <f>SUM(N8:U8)</f>
        <v>30905.362350000003</v>
      </c>
      <c r="Y8" s="35">
        <f t="shared" si="3"/>
        <v>198023.24764999998</v>
      </c>
      <c r="Z8" s="5"/>
      <c r="AA8" s="40"/>
    </row>
    <row r="9" spans="2:27" ht="20.100000000000001" customHeight="1" x14ac:dyDescent="0.25">
      <c r="B9" s="102" t="s">
        <v>20</v>
      </c>
      <c r="C9" s="92" t="s">
        <v>23</v>
      </c>
      <c r="D9" s="37">
        <v>37987</v>
      </c>
      <c r="E9" s="28">
        <v>5977.6</v>
      </c>
      <c r="F9" s="35">
        <f t="shared" si="0"/>
        <v>597.7600000000001</v>
      </c>
      <c r="G9" s="28">
        <f t="shared" si="1"/>
        <v>5379.84</v>
      </c>
      <c r="H9" s="30">
        <v>40</v>
      </c>
      <c r="I9" s="31">
        <v>2.5000000000000001E-2</v>
      </c>
      <c r="J9" s="30">
        <v>48</v>
      </c>
      <c r="K9" s="38">
        <v>12</v>
      </c>
      <c r="L9" s="38">
        <v>60</v>
      </c>
      <c r="M9" s="38"/>
      <c r="N9" s="39"/>
      <c r="O9" s="35"/>
      <c r="P9" s="35">
        <f>G9/12*I9*K9</f>
        <v>134.49600000000001</v>
      </c>
      <c r="Q9" s="35">
        <f>G9/12*I9*K9</f>
        <v>134.49600000000001</v>
      </c>
      <c r="R9" s="35">
        <f>G9/12*I9*K9</f>
        <v>134.49600000000001</v>
      </c>
      <c r="S9" s="35">
        <f>G9/12*I9*K9</f>
        <v>134.49600000000001</v>
      </c>
      <c r="T9" s="35">
        <f t="shared" si="2"/>
        <v>134.49600000000001</v>
      </c>
      <c r="U9" s="119">
        <v>134.49600000000001</v>
      </c>
      <c r="V9" s="35"/>
      <c r="W9" s="260"/>
      <c r="X9" s="35">
        <f>SUM(N9:U9)</f>
        <v>806.976</v>
      </c>
      <c r="Y9" s="35">
        <f t="shared" si="3"/>
        <v>5170.6240000000007</v>
      </c>
      <c r="Z9" s="5"/>
      <c r="AA9" s="40"/>
    </row>
    <row r="10" spans="2:27" ht="20.100000000000001" customHeight="1" x14ac:dyDescent="0.25">
      <c r="B10" s="102" t="s">
        <v>20</v>
      </c>
      <c r="C10" s="92" t="s">
        <v>24</v>
      </c>
      <c r="D10" s="37">
        <v>37987</v>
      </c>
      <c r="E10" s="28">
        <v>78567.5</v>
      </c>
      <c r="F10" s="35">
        <f t="shared" si="0"/>
        <v>7856.75</v>
      </c>
      <c r="G10" s="28">
        <f t="shared" si="1"/>
        <v>70710.75</v>
      </c>
      <c r="H10" s="30">
        <v>40</v>
      </c>
      <c r="I10" s="31">
        <v>2.5000000000000001E-2</v>
      </c>
      <c r="J10" s="30">
        <v>48</v>
      </c>
      <c r="K10" s="38">
        <v>12</v>
      </c>
      <c r="L10" s="38">
        <v>60</v>
      </c>
      <c r="M10" s="38"/>
      <c r="N10" s="39"/>
      <c r="O10" s="35"/>
      <c r="P10" s="35">
        <f>G10/12*I10*K10</f>
        <v>1767.7687500000002</v>
      </c>
      <c r="Q10" s="35">
        <f>G10/12*I10*K10</f>
        <v>1767.7687500000002</v>
      </c>
      <c r="R10" s="35">
        <f>G10/12*I10*K10</f>
        <v>1767.7687500000002</v>
      </c>
      <c r="S10" s="35">
        <f>G10/12*I10*K10</f>
        <v>1767.7687500000002</v>
      </c>
      <c r="T10" s="35">
        <f t="shared" si="2"/>
        <v>1767.7687500000002</v>
      </c>
      <c r="U10" s="119">
        <v>1767.7687500000002</v>
      </c>
      <c r="V10" s="35"/>
      <c r="W10" s="260"/>
      <c r="X10" s="35">
        <f>SUM(N10:U10)</f>
        <v>10606.612499999999</v>
      </c>
      <c r="Y10" s="35">
        <f t="shared" si="3"/>
        <v>67960.887499999997</v>
      </c>
      <c r="Z10" s="5"/>
      <c r="AA10" s="40"/>
    </row>
    <row r="11" spans="2:27" ht="20.100000000000001" customHeight="1" x14ac:dyDescent="0.25">
      <c r="B11" s="102" t="s">
        <v>20</v>
      </c>
      <c r="C11" s="92" t="s">
        <v>25</v>
      </c>
      <c r="D11" s="37">
        <v>39037</v>
      </c>
      <c r="E11" s="28">
        <v>10831.35</v>
      </c>
      <c r="F11" s="35">
        <f t="shared" si="0"/>
        <v>1083.135</v>
      </c>
      <c r="G11" s="28">
        <f t="shared" si="1"/>
        <v>9748.2150000000001</v>
      </c>
      <c r="H11" s="30">
        <v>40</v>
      </c>
      <c r="I11" s="31">
        <v>2.5000000000000001E-2</v>
      </c>
      <c r="J11" s="30">
        <v>14</v>
      </c>
      <c r="K11" s="38">
        <v>12</v>
      </c>
      <c r="L11" s="38">
        <v>26</v>
      </c>
      <c r="M11" s="38"/>
      <c r="N11" s="39"/>
      <c r="O11" s="35"/>
      <c r="P11" s="35"/>
      <c r="Q11" s="35"/>
      <c r="R11" s="35">
        <v>40.619999999999997</v>
      </c>
      <c r="S11" s="35">
        <v>243.71</v>
      </c>
      <c r="T11" s="35">
        <f t="shared" si="2"/>
        <v>243.70537500000003</v>
      </c>
      <c r="U11" s="79">
        <v>243.70537500000003</v>
      </c>
      <c r="V11" s="35"/>
      <c r="W11" s="260"/>
      <c r="X11" s="35">
        <f>SUM(N11:U11)</f>
        <v>771.74075000000005</v>
      </c>
      <c r="Y11" s="35">
        <f t="shared" si="3"/>
        <v>10059.60925</v>
      </c>
      <c r="Z11" s="5"/>
      <c r="AA11" s="40"/>
    </row>
    <row r="12" spans="2:27" ht="20.100000000000001" customHeight="1" x14ac:dyDescent="0.25">
      <c r="B12" s="102"/>
      <c r="C12" s="92"/>
      <c r="D12" s="37"/>
      <c r="E12" s="41">
        <f>SUM(E6:E11)</f>
        <v>480520.68999999994</v>
      </c>
      <c r="F12" s="35"/>
      <c r="G12" s="28"/>
      <c r="H12" s="30"/>
      <c r="I12" s="31"/>
      <c r="J12" s="38" t="s">
        <v>26</v>
      </c>
      <c r="K12" s="38"/>
      <c r="L12" s="38"/>
      <c r="M12" s="38"/>
      <c r="N12" s="42">
        <f t="shared" ref="N12:S12" si="4">SUM(N6:N11)</f>
        <v>2874.3765937500002</v>
      </c>
      <c r="O12" s="43">
        <f t="shared" si="4"/>
        <v>3514.8516749999999</v>
      </c>
      <c r="P12" s="43">
        <f t="shared" si="4"/>
        <v>10568.010149999998</v>
      </c>
      <c r="Q12" s="43">
        <f t="shared" si="4"/>
        <v>10568.010149999998</v>
      </c>
      <c r="R12" s="43">
        <f t="shared" si="4"/>
        <v>10608.630149999999</v>
      </c>
      <c r="S12" s="43">
        <f t="shared" si="4"/>
        <v>10811.720149999997</v>
      </c>
      <c r="T12" s="43">
        <f>SUM(T6:T11)</f>
        <v>10811.715524999998</v>
      </c>
      <c r="U12" s="43">
        <f>SUM(U6:U11)</f>
        <v>10811.715524999998</v>
      </c>
      <c r="V12" s="43"/>
      <c r="W12" s="261"/>
      <c r="X12" s="43">
        <f>SUM(X6:X11)</f>
        <v>70569.029918750006</v>
      </c>
      <c r="Y12" s="44">
        <f>SUM(Y6:Y11)</f>
        <v>409951.66008124995</v>
      </c>
      <c r="Z12" s="5"/>
      <c r="AA12" s="40"/>
    </row>
    <row r="13" spans="2:27" ht="20.100000000000001" customHeight="1" x14ac:dyDescent="0.25">
      <c r="B13" s="102"/>
      <c r="C13" s="92"/>
      <c r="D13" s="37"/>
      <c r="E13" s="28"/>
      <c r="F13" s="35"/>
      <c r="G13" s="28"/>
      <c r="H13" s="30"/>
      <c r="I13" s="31"/>
      <c r="J13" s="30"/>
      <c r="K13" s="38"/>
      <c r="L13" s="38"/>
      <c r="M13" s="38"/>
      <c r="N13" s="39"/>
      <c r="O13" s="35"/>
      <c r="P13" s="35"/>
      <c r="Q13" s="35"/>
      <c r="R13" s="35"/>
      <c r="S13" s="35"/>
      <c r="T13" s="35"/>
      <c r="U13" s="35"/>
      <c r="V13" s="35"/>
      <c r="W13" s="260"/>
      <c r="X13" s="35"/>
      <c r="Y13" s="35"/>
      <c r="Z13" s="5"/>
      <c r="AA13" s="40"/>
    </row>
    <row r="14" spans="2:27" ht="20.100000000000001" customHeight="1" x14ac:dyDescent="0.25">
      <c r="B14" s="102" t="s">
        <v>27</v>
      </c>
      <c r="C14" s="92" t="s">
        <v>28</v>
      </c>
      <c r="D14" s="37">
        <v>36161</v>
      </c>
      <c r="E14" s="28">
        <v>20571.43</v>
      </c>
      <c r="F14" s="35">
        <f t="shared" si="0"/>
        <v>2057.143</v>
      </c>
      <c r="G14" s="28">
        <f t="shared" ref="G14:G23" si="5">E14-F14</f>
        <v>18514.287</v>
      </c>
      <c r="H14" s="30">
        <v>10</v>
      </c>
      <c r="I14" s="45">
        <v>0.1</v>
      </c>
      <c r="J14" s="30">
        <v>120</v>
      </c>
      <c r="K14" s="38">
        <v>0</v>
      </c>
      <c r="L14" s="38">
        <f>SUM(J14:K14)</f>
        <v>120</v>
      </c>
      <c r="M14" s="38"/>
      <c r="N14" s="39">
        <v>7405.71</v>
      </c>
      <c r="O14" s="35">
        <v>1851.43</v>
      </c>
      <c r="P14" s="35">
        <v>1851.43</v>
      </c>
      <c r="Q14" s="35">
        <v>1851.43</v>
      </c>
      <c r="R14" s="35">
        <v>1851.43</v>
      </c>
      <c r="S14" s="35">
        <v>1851.43</v>
      </c>
      <c r="T14" s="35">
        <v>1851.43</v>
      </c>
      <c r="U14" s="35">
        <v>0</v>
      </c>
      <c r="V14" s="35"/>
      <c r="W14" s="260"/>
      <c r="X14" s="35">
        <f t="shared" ref="X14:X35" si="6">SUM(N14:W14)</f>
        <v>18514.29</v>
      </c>
      <c r="Y14" s="35">
        <f t="shared" ref="Y14:Y35" si="7">E14-X14</f>
        <v>2057.1399999999994</v>
      </c>
      <c r="Z14" s="5"/>
      <c r="AA14" s="40"/>
    </row>
    <row r="15" spans="2:27" ht="20.100000000000001" customHeight="1" x14ac:dyDescent="0.25">
      <c r="B15" s="102" t="s">
        <v>29</v>
      </c>
      <c r="C15" s="92" t="s">
        <v>28</v>
      </c>
      <c r="D15" s="37">
        <v>27759</v>
      </c>
      <c r="E15" s="28">
        <v>1805.71</v>
      </c>
      <c r="F15" s="35">
        <f t="shared" si="0"/>
        <v>180.57100000000003</v>
      </c>
      <c r="G15" s="28">
        <f t="shared" si="5"/>
        <v>1625.1390000000001</v>
      </c>
      <c r="H15" s="30">
        <v>10</v>
      </c>
      <c r="I15" s="45">
        <v>0.1</v>
      </c>
      <c r="J15" s="30">
        <v>120</v>
      </c>
      <c r="K15" s="38">
        <v>0</v>
      </c>
      <c r="L15" s="38">
        <f>SUM(J15:K15)</f>
        <v>120</v>
      </c>
      <c r="M15" s="38"/>
      <c r="N15" s="39">
        <f>'[1]DEPRECIACION 2002'!L11</f>
        <v>1625.1390000000004</v>
      </c>
      <c r="O15" s="35"/>
      <c r="P15" s="35">
        <f>G15/12*I15*K15</f>
        <v>0</v>
      </c>
      <c r="Q15" s="35"/>
      <c r="R15" s="35"/>
      <c r="S15" s="35"/>
      <c r="T15" s="35"/>
      <c r="U15" s="35">
        <v>0</v>
      </c>
      <c r="V15" s="35"/>
      <c r="W15" s="260"/>
      <c r="X15" s="35">
        <f t="shared" si="6"/>
        <v>1625.1390000000004</v>
      </c>
      <c r="Y15" s="35">
        <f t="shared" si="7"/>
        <v>180.57099999999969</v>
      </c>
      <c r="Z15" s="5"/>
      <c r="AA15" s="40"/>
    </row>
    <row r="16" spans="2:27" ht="20.100000000000001" customHeight="1" x14ac:dyDescent="0.25">
      <c r="B16" s="102" t="s">
        <v>30</v>
      </c>
      <c r="C16" s="92" t="s">
        <v>28</v>
      </c>
      <c r="D16" s="37">
        <v>29220</v>
      </c>
      <c r="E16" s="28">
        <v>3607.43</v>
      </c>
      <c r="F16" s="35">
        <f t="shared" si="0"/>
        <v>360.74299999999999</v>
      </c>
      <c r="G16" s="28">
        <f t="shared" si="5"/>
        <v>3246.6869999999999</v>
      </c>
      <c r="H16" s="30">
        <v>10</v>
      </c>
      <c r="I16" s="45">
        <v>0.1</v>
      </c>
      <c r="J16" s="30">
        <v>120</v>
      </c>
      <c r="K16" s="38">
        <v>0</v>
      </c>
      <c r="L16" s="38">
        <f>SUM(J16:K16)</f>
        <v>120</v>
      </c>
      <c r="M16" s="38"/>
      <c r="N16" s="39">
        <f>'[1]DEPRECIACION 2002'!L12</f>
        <v>3246.6870000000004</v>
      </c>
      <c r="O16" s="35"/>
      <c r="P16" s="35">
        <f>G16/12*I16*K16</f>
        <v>0</v>
      </c>
      <c r="Q16" s="35"/>
      <c r="R16" s="35"/>
      <c r="S16" s="35"/>
      <c r="T16" s="35"/>
      <c r="U16" s="35">
        <v>0</v>
      </c>
      <c r="V16" s="35"/>
      <c r="W16" s="260"/>
      <c r="X16" s="35">
        <f t="shared" si="6"/>
        <v>3246.6870000000004</v>
      </c>
      <c r="Y16" s="35">
        <f t="shared" si="7"/>
        <v>360.74299999999948</v>
      </c>
      <c r="Z16" s="5"/>
      <c r="AA16" s="40"/>
    </row>
    <row r="17" spans="2:27" ht="20.100000000000001" customHeight="1" x14ac:dyDescent="0.25">
      <c r="B17" s="102" t="s">
        <v>31</v>
      </c>
      <c r="C17" s="92" t="s">
        <v>28</v>
      </c>
      <c r="D17" s="37">
        <v>34334</v>
      </c>
      <c r="E17" s="28">
        <v>20569.09</v>
      </c>
      <c r="F17" s="35">
        <f t="shared" si="0"/>
        <v>2056.9090000000001</v>
      </c>
      <c r="G17" s="28">
        <f t="shared" si="5"/>
        <v>18512.181</v>
      </c>
      <c r="H17" s="30">
        <v>10</v>
      </c>
      <c r="I17" s="45">
        <v>0.1</v>
      </c>
      <c r="J17" s="30">
        <v>120</v>
      </c>
      <c r="K17" s="38">
        <v>0</v>
      </c>
      <c r="L17" s="38">
        <f>SUM(J17:K17)</f>
        <v>120</v>
      </c>
      <c r="M17" s="38"/>
      <c r="N17" s="39">
        <f>G17/12*I17*J17</f>
        <v>18512.181</v>
      </c>
      <c r="O17" s="35">
        <f>G17/12*I17*K17</f>
        <v>0</v>
      </c>
      <c r="P17" s="35">
        <f>G17/12*I17*K17</f>
        <v>0</v>
      </c>
      <c r="Q17" s="35"/>
      <c r="R17" s="35"/>
      <c r="S17" s="35"/>
      <c r="T17" s="35"/>
      <c r="U17" s="119"/>
      <c r="V17" s="35"/>
      <c r="W17" s="260"/>
      <c r="X17" s="35">
        <f t="shared" si="6"/>
        <v>18512.181</v>
      </c>
      <c r="Y17" s="35">
        <f t="shared" si="7"/>
        <v>2056.9089999999997</v>
      </c>
      <c r="Z17" s="5"/>
      <c r="AA17" s="40"/>
    </row>
    <row r="18" spans="2:27" ht="20.100000000000001" customHeight="1" x14ac:dyDescent="0.25">
      <c r="B18" s="228" t="s">
        <v>31</v>
      </c>
      <c r="C18" s="92" t="s">
        <v>32</v>
      </c>
      <c r="D18" s="37">
        <v>38286</v>
      </c>
      <c r="E18" s="28">
        <v>1885.71</v>
      </c>
      <c r="F18" s="35">
        <f t="shared" si="0"/>
        <v>188.57100000000003</v>
      </c>
      <c r="G18" s="28">
        <f t="shared" si="5"/>
        <v>1697.1390000000001</v>
      </c>
      <c r="H18" s="30">
        <v>10</v>
      </c>
      <c r="I18" s="45">
        <v>0.1</v>
      </c>
      <c r="J18" s="30">
        <v>39</v>
      </c>
      <c r="K18" s="38">
        <v>12</v>
      </c>
      <c r="L18" s="38">
        <v>51</v>
      </c>
      <c r="M18" s="38"/>
      <c r="N18" s="39"/>
      <c r="O18" s="35"/>
      <c r="P18" s="35">
        <v>42.43</v>
      </c>
      <c r="Q18" s="35">
        <f>G18/12*I18*K18</f>
        <v>169.71390000000002</v>
      </c>
      <c r="R18" s="35">
        <f>G18/12*I18*K18</f>
        <v>169.71390000000002</v>
      </c>
      <c r="S18" s="35">
        <f t="shared" ref="S18:S24" si="8">G18/12*I18*K18</f>
        <v>169.71390000000002</v>
      </c>
      <c r="T18" s="35">
        <f t="shared" ref="T18:T24" si="9">G18/12*I18*K18</f>
        <v>169.71390000000002</v>
      </c>
      <c r="U18" s="119">
        <v>169.71</v>
      </c>
      <c r="V18" s="35"/>
      <c r="W18" s="260"/>
      <c r="X18" s="35">
        <f t="shared" si="6"/>
        <v>890.99560000000019</v>
      </c>
      <c r="Y18" s="35">
        <f t="shared" si="7"/>
        <v>994.71439999999984</v>
      </c>
      <c r="Z18" s="5"/>
      <c r="AA18" s="40"/>
    </row>
    <row r="19" spans="2:27" ht="20.100000000000001" customHeight="1" x14ac:dyDescent="0.25">
      <c r="B19" s="102" t="s">
        <v>147</v>
      </c>
      <c r="C19" s="92" t="s">
        <v>28</v>
      </c>
      <c r="D19" s="37">
        <v>34699</v>
      </c>
      <c r="E19" s="28">
        <v>10080</v>
      </c>
      <c r="F19" s="35">
        <f t="shared" si="0"/>
        <v>1008</v>
      </c>
      <c r="G19" s="28">
        <f t="shared" si="5"/>
        <v>9072</v>
      </c>
      <c r="H19" s="30">
        <v>10</v>
      </c>
      <c r="I19" s="45">
        <v>0.1</v>
      </c>
      <c r="J19" s="30">
        <v>120</v>
      </c>
      <c r="K19" s="38">
        <v>0</v>
      </c>
      <c r="L19" s="38">
        <v>120</v>
      </c>
      <c r="M19" s="38"/>
      <c r="N19" s="39">
        <f>'[1]DEPRECIACION 2002'!L14</f>
        <v>9072.0000000000018</v>
      </c>
      <c r="O19" s="35"/>
      <c r="P19" s="35">
        <f>G19/12*I19*K19</f>
        <v>0</v>
      </c>
      <c r="Q19" s="35"/>
      <c r="R19" s="35"/>
      <c r="S19" s="35">
        <f t="shared" si="8"/>
        <v>0</v>
      </c>
      <c r="T19" s="35">
        <f t="shared" si="9"/>
        <v>0</v>
      </c>
      <c r="U19" s="119">
        <v>5090.3999999999996</v>
      </c>
      <c r="V19" s="35"/>
      <c r="W19" s="260"/>
      <c r="X19" s="35">
        <f t="shared" si="6"/>
        <v>14162.400000000001</v>
      </c>
      <c r="Y19" s="35">
        <f t="shared" si="7"/>
        <v>-4082.4000000000015</v>
      </c>
      <c r="Z19" s="5"/>
      <c r="AA19" s="40"/>
    </row>
    <row r="20" spans="2:27" ht="20.100000000000001" customHeight="1" x14ac:dyDescent="0.25">
      <c r="B20" s="102" t="s">
        <v>33</v>
      </c>
      <c r="C20" s="92" t="s">
        <v>34</v>
      </c>
      <c r="D20" s="37">
        <v>38217</v>
      </c>
      <c r="E20" s="28">
        <v>56559.99</v>
      </c>
      <c r="F20" s="35">
        <f t="shared" si="0"/>
        <v>5655.9989999999998</v>
      </c>
      <c r="G20" s="28">
        <f t="shared" si="5"/>
        <v>50903.990999999995</v>
      </c>
      <c r="H20" s="30">
        <v>10</v>
      </c>
      <c r="I20" s="45">
        <v>0.1</v>
      </c>
      <c r="J20" s="30">
        <v>41</v>
      </c>
      <c r="K20" s="38">
        <v>12</v>
      </c>
      <c r="L20" s="38">
        <v>53</v>
      </c>
      <c r="M20" s="38"/>
      <c r="N20" s="39"/>
      <c r="O20" s="35"/>
      <c r="P20" s="35">
        <v>2121</v>
      </c>
      <c r="Q20" s="35">
        <f>G20/12*I20*K20</f>
        <v>5090.3991000000005</v>
      </c>
      <c r="R20" s="35">
        <f>G20/12*I20*K20</f>
        <v>5090.3991000000005</v>
      </c>
      <c r="S20" s="35">
        <f t="shared" si="8"/>
        <v>5090.3991000000005</v>
      </c>
      <c r="T20" s="35">
        <f t="shared" si="9"/>
        <v>5090.3991000000005</v>
      </c>
      <c r="U20" s="119">
        <v>1350.28</v>
      </c>
      <c r="V20" s="35"/>
      <c r="W20" s="260"/>
      <c r="X20" s="35">
        <f t="shared" si="6"/>
        <v>23832.876400000001</v>
      </c>
      <c r="Y20" s="35">
        <f t="shared" si="7"/>
        <v>32727.113599999997</v>
      </c>
      <c r="Z20" s="5"/>
      <c r="AA20" s="40"/>
    </row>
    <row r="21" spans="2:27" ht="20.100000000000001" customHeight="1" x14ac:dyDescent="0.25">
      <c r="B21" s="102" t="s">
        <v>35</v>
      </c>
      <c r="C21" s="92" t="s">
        <v>36</v>
      </c>
      <c r="D21" s="37">
        <v>38008</v>
      </c>
      <c r="E21" s="28">
        <v>15003.09</v>
      </c>
      <c r="F21" s="35">
        <f t="shared" si="0"/>
        <v>1500.3090000000002</v>
      </c>
      <c r="G21" s="28">
        <f t="shared" si="5"/>
        <v>13502.780999999999</v>
      </c>
      <c r="H21" s="30">
        <v>10</v>
      </c>
      <c r="I21" s="45">
        <v>0.1</v>
      </c>
      <c r="J21" s="30">
        <v>48</v>
      </c>
      <c r="K21" s="38">
        <v>12</v>
      </c>
      <c r="L21" s="38">
        <v>60</v>
      </c>
      <c r="M21" s="38"/>
      <c r="N21" s="39"/>
      <c r="O21" s="35"/>
      <c r="P21" s="35">
        <f>G21/12*I21*K21</f>
        <v>1350.2781</v>
      </c>
      <c r="Q21" s="35">
        <f>G21/12*I21*K21</f>
        <v>1350.2781</v>
      </c>
      <c r="R21" s="35">
        <f>G21/12*I21*K21</f>
        <v>1350.2781</v>
      </c>
      <c r="S21" s="35">
        <f t="shared" si="8"/>
        <v>1350.2781</v>
      </c>
      <c r="T21" s="35">
        <f t="shared" si="9"/>
        <v>1350.2781</v>
      </c>
      <c r="U21" s="119">
        <v>9225</v>
      </c>
      <c r="V21" s="35"/>
      <c r="W21" s="260"/>
      <c r="X21" s="35">
        <f t="shared" si="6"/>
        <v>15976.3905</v>
      </c>
      <c r="Y21" s="35">
        <f t="shared" si="7"/>
        <v>-973.30049999999937</v>
      </c>
      <c r="Z21" s="5"/>
      <c r="AA21" s="40"/>
    </row>
    <row r="22" spans="2:27" ht="20.100000000000001" customHeight="1" x14ac:dyDescent="0.25">
      <c r="B22" s="102"/>
      <c r="C22" s="92" t="s">
        <v>37</v>
      </c>
      <c r="D22" s="37">
        <v>38029</v>
      </c>
      <c r="E22" s="28">
        <v>102500</v>
      </c>
      <c r="F22" s="35">
        <f t="shared" si="0"/>
        <v>10250</v>
      </c>
      <c r="G22" s="28">
        <f t="shared" si="5"/>
        <v>92250</v>
      </c>
      <c r="H22" s="30">
        <v>10</v>
      </c>
      <c r="I22" s="45">
        <v>0.1</v>
      </c>
      <c r="J22" s="30">
        <v>47</v>
      </c>
      <c r="K22" s="38">
        <v>12</v>
      </c>
      <c r="L22" s="38">
        <v>59</v>
      </c>
      <c r="M22" s="38"/>
      <c r="N22" s="39"/>
      <c r="O22" s="35"/>
      <c r="P22" s="35">
        <v>8456.25</v>
      </c>
      <c r="Q22" s="35">
        <f>G22/12*I22*K22</f>
        <v>9225</v>
      </c>
      <c r="R22" s="35">
        <f>G22/12*I22*K22</f>
        <v>9225</v>
      </c>
      <c r="S22" s="35">
        <f t="shared" si="8"/>
        <v>9225</v>
      </c>
      <c r="T22" s="35">
        <f t="shared" si="9"/>
        <v>9225</v>
      </c>
      <c r="U22" s="119">
        <v>6293.61</v>
      </c>
      <c r="V22" s="35"/>
      <c r="W22" s="260"/>
      <c r="X22" s="35">
        <f t="shared" si="6"/>
        <v>51649.86</v>
      </c>
      <c r="Y22" s="35">
        <f t="shared" si="7"/>
        <v>50850.14</v>
      </c>
      <c r="Z22" s="5"/>
      <c r="AA22" s="40"/>
    </row>
    <row r="23" spans="2:27" ht="20.100000000000001" customHeight="1" x14ac:dyDescent="0.25">
      <c r="B23" s="102" t="s">
        <v>38</v>
      </c>
      <c r="C23" s="92" t="s">
        <v>39</v>
      </c>
      <c r="D23" s="37">
        <v>38778</v>
      </c>
      <c r="E23" s="28">
        <v>69929</v>
      </c>
      <c r="F23" s="35">
        <f t="shared" si="0"/>
        <v>6992.9000000000005</v>
      </c>
      <c r="G23" s="28">
        <f t="shared" si="5"/>
        <v>62936.1</v>
      </c>
      <c r="H23" s="30">
        <v>10</v>
      </c>
      <c r="I23" s="45">
        <v>0.1</v>
      </c>
      <c r="J23" s="30">
        <v>22</v>
      </c>
      <c r="K23" s="38">
        <v>12</v>
      </c>
      <c r="L23" s="38">
        <v>34</v>
      </c>
      <c r="M23" s="38"/>
      <c r="N23" s="39"/>
      <c r="O23" s="35"/>
      <c r="P23" s="35"/>
      <c r="Q23" s="35"/>
      <c r="R23" s="35">
        <v>5244.68</v>
      </c>
      <c r="S23" s="35">
        <f t="shared" si="8"/>
        <v>6293.6100000000006</v>
      </c>
      <c r="T23" s="35">
        <f t="shared" si="9"/>
        <v>6293.6100000000006</v>
      </c>
      <c r="U23" s="119">
        <v>6293.61</v>
      </c>
      <c r="V23" s="35"/>
      <c r="W23" s="260"/>
      <c r="X23" s="35">
        <f t="shared" si="6"/>
        <v>24125.510000000002</v>
      </c>
      <c r="Y23" s="35">
        <f t="shared" si="7"/>
        <v>45803.49</v>
      </c>
      <c r="Z23" s="5"/>
      <c r="AA23" s="40"/>
    </row>
    <row r="24" spans="2:27" ht="20.100000000000001" customHeight="1" x14ac:dyDescent="0.25">
      <c r="B24" s="102" t="s">
        <v>40</v>
      </c>
      <c r="C24" s="92" t="s">
        <v>39</v>
      </c>
      <c r="D24" s="37">
        <v>38778</v>
      </c>
      <c r="E24" s="28">
        <v>69929</v>
      </c>
      <c r="F24" s="35">
        <f t="shared" si="0"/>
        <v>6992.9000000000005</v>
      </c>
      <c r="G24" s="28">
        <f>E24-F24</f>
        <v>62936.1</v>
      </c>
      <c r="H24" s="30">
        <v>10</v>
      </c>
      <c r="I24" s="45">
        <v>0.1</v>
      </c>
      <c r="J24" s="30">
        <v>22</v>
      </c>
      <c r="K24" s="38">
        <v>12</v>
      </c>
      <c r="L24" s="38">
        <v>34</v>
      </c>
      <c r="M24" s="38"/>
      <c r="N24" s="39"/>
      <c r="O24" s="35"/>
      <c r="P24" s="35"/>
      <c r="Q24" s="35"/>
      <c r="R24" s="35">
        <v>5244.68</v>
      </c>
      <c r="S24" s="35">
        <f t="shared" si="8"/>
        <v>6293.6100000000006</v>
      </c>
      <c r="T24" s="35">
        <f t="shared" si="9"/>
        <v>6293.6100000000006</v>
      </c>
      <c r="U24" s="119">
        <v>240</v>
      </c>
      <c r="V24" s="35"/>
      <c r="W24" s="260"/>
      <c r="X24" s="35">
        <f t="shared" si="6"/>
        <v>18071.900000000001</v>
      </c>
      <c r="Y24" s="35">
        <f t="shared" si="7"/>
        <v>51857.1</v>
      </c>
      <c r="Z24" s="5"/>
      <c r="AA24" s="40"/>
    </row>
    <row r="25" spans="2:27" ht="20.100000000000001" customHeight="1" x14ac:dyDescent="0.25">
      <c r="B25" s="177" t="s">
        <v>76</v>
      </c>
      <c r="C25" s="128" t="s">
        <v>77</v>
      </c>
      <c r="D25" s="148">
        <v>40088</v>
      </c>
      <c r="E25" s="119">
        <v>16000</v>
      </c>
      <c r="F25" s="119">
        <f t="shared" si="0"/>
        <v>1600</v>
      </c>
      <c r="G25" s="119">
        <f t="shared" ref="G25:G36" si="10">E25-F25</f>
        <v>14400</v>
      </c>
      <c r="H25" s="120">
        <v>10</v>
      </c>
      <c r="I25" s="145">
        <v>0.1</v>
      </c>
      <c r="J25" s="120">
        <v>110</v>
      </c>
      <c r="K25" s="131">
        <v>10</v>
      </c>
      <c r="L25" s="131">
        <f>SUM(J25:K25)</f>
        <v>120</v>
      </c>
      <c r="M25" s="132">
        <v>0</v>
      </c>
      <c r="N25" s="119">
        <v>240</v>
      </c>
      <c r="O25" s="119">
        <f>G25/12*I25*K25</f>
        <v>1200</v>
      </c>
      <c r="P25" s="119">
        <f>G25/12*I25*K25</f>
        <v>1200</v>
      </c>
      <c r="Q25" s="119">
        <f>G25/12*I25*K25</f>
        <v>1200</v>
      </c>
      <c r="R25" s="119">
        <f>G25/12*I25*K25</f>
        <v>1200</v>
      </c>
      <c r="S25" s="119">
        <f>G25/12*I25*K25</f>
        <v>1200</v>
      </c>
      <c r="T25" s="119">
        <f>G25/12*I25*K25</f>
        <v>1200</v>
      </c>
      <c r="U25" s="119">
        <f>G25/12*I25*K25</f>
        <v>1200</v>
      </c>
      <c r="V25" s="119"/>
      <c r="W25" s="151"/>
      <c r="X25" s="35">
        <f t="shared" si="6"/>
        <v>8640</v>
      </c>
      <c r="Y25" s="35">
        <f t="shared" si="7"/>
        <v>7360</v>
      </c>
      <c r="Z25" s="5"/>
      <c r="AA25" s="40"/>
    </row>
    <row r="26" spans="2:27" ht="20.100000000000001" customHeight="1" x14ac:dyDescent="0.25">
      <c r="B26" s="177" t="s">
        <v>78</v>
      </c>
      <c r="C26" s="149" t="s">
        <v>79</v>
      </c>
      <c r="D26" s="129">
        <v>40255</v>
      </c>
      <c r="E26" s="119">
        <v>13500</v>
      </c>
      <c r="F26" s="119">
        <f t="shared" si="0"/>
        <v>1350</v>
      </c>
      <c r="G26" s="119">
        <f t="shared" si="10"/>
        <v>12150</v>
      </c>
      <c r="H26" s="120">
        <v>10</v>
      </c>
      <c r="I26" s="145">
        <v>0.1</v>
      </c>
      <c r="J26" s="120">
        <v>94</v>
      </c>
      <c r="K26" s="131">
        <v>12</v>
      </c>
      <c r="L26" s="131">
        <f t="shared" ref="L26:L33" si="11">SUM(J26:K26)</f>
        <v>106</v>
      </c>
      <c r="M26" s="132">
        <v>0</v>
      </c>
      <c r="N26" s="119">
        <v>0</v>
      </c>
      <c r="O26" s="119">
        <v>1012.5</v>
      </c>
      <c r="P26" s="119">
        <f>G26/12*I26*K26</f>
        <v>1215</v>
      </c>
      <c r="Q26" s="119">
        <f>G26/12*I26*K26</f>
        <v>1215</v>
      </c>
      <c r="R26" s="119">
        <f>G26/12*I26*K26</f>
        <v>1215</v>
      </c>
      <c r="S26" s="119">
        <f>G26/12*I26*K26</f>
        <v>1215</v>
      </c>
      <c r="T26" s="119">
        <f>G26/12*I26*K26</f>
        <v>1215</v>
      </c>
      <c r="U26" s="119">
        <f>G26/12*I26*K26</f>
        <v>1215</v>
      </c>
      <c r="V26" s="119"/>
      <c r="W26" s="151"/>
      <c r="X26" s="35">
        <f t="shared" si="6"/>
        <v>8302.5</v>
      </c>
      <c r="Y26" s="35">
        <f t="shared" si="7"/>
        <v>5197.5</v>
      </c>
      <c r="Z26" s="5"/>
      <c r="AA26" s="40"/>
    </row>
    <row r="27" spans="2:27" ht="20.100000000000001" customHeight="1" x14ac:dyDescent="0.25">
      <c r="B27" s="177">
        <v>52761</v>
      </c>
      <c r="C27" s="149" t="s">
        <v>80</v>
      </c>
      <c r="D27" s="129">
        <v>40381</v>
      </c>
      <c r="E27" s="119">
        <v>28815</v>
      </c>
      <c r="F27" s="119">
        <f t="shared" si="0"/>
        <v>2881.5</v>
      </c>
      <c r="G27" s="119">
        <f t="shared" si="10"/>
        <v>25933.5</v>
      </c>
      <c r="H27" s="120">
        <v>10</v>
      </c>
      <c r="I27" s="145">
        <v>0.1</v>
      </c>
      <c r="J27" s="120">
        <v>90</v>
      </c>
      <c r="K27" s="131">
        <v>12</v>
      </c>
      <c r="L27" s="131">
        <f t="shared" si="11"/>
        <v>102</v>
      </c>
      <c r="M27" s="132">
        <v>0</v>
      </c>
      <c r="N27" s="119">
        <v>0</v>
      </c>
      <c r="O27" s="119">
        <v>1296.68</v>
      </c>
      <c r="P27" s="119">
        <f>G27/12*I27*K27</f>
        <v>2593.3500000000004</v>
      </c>
      <c r="Q27" s="119">
        <f>G27/12*I27*K27</f>
        <v>2593.3500000000004</v>
      </c>
      <c r="R27" s="119">
        <f>G27/12*I27*K27</f>
        <v>2593.3500000000004</v>
      </c>
      <c r="S27" s="119">
        <f>G27/12*I27*K27</f>
        <v>2593.3500000000004</v>
      </c>
      <c r="T27" s="119">
        <f>G27/12*I27*K27</f>
        <v>2593.3500000000004</v>
      </c>
      <c r="U27" s="119">
        <f>G27/12*I27*K27</f>
        <v>2593.3500000000004</v>
      </c>
      <c r="V27" s="119"/>
      <c r="W27" s="151"/>
      <c r="X27" s="35">
        <f t="shared" si="6"/>
        <v>16856.780000000002</v>
      </c>
      <c r="Y27" s="35">
        <f t="shared" si="7"/>
        <v>11958.219999999998</v>
      </c>
      <c r="Z27" s="5"/>
      <c r="AA27" s="40"/>
    </row>
    <row r="28" spans="2:27" ht="20.100000000000001" customHeight="1" x14ac:dyDescent="0.25">
      <c r="B28" s="177" t="s">
        <v>81</v>
      </c>
      <c r="C28" s="128" t="s">
        <v>39</v>
      </c>
      <c r="D28" s="129">
        <v>40388</v>
      </c>
      <c r="E28" s="119">
        <v>59900</v>
      </c>
      <c r="F28" s="119">
        <f t="shared" si="0"/>
        <v>5990</v>
      </c>
      <c r="G28" s="119">
        <f t="shared" si="10"/>
        <v>53910</v>
      </c>
      <c r="H28" s="120">
        <v>10</v>
      </c>
      <c r="I28" s="145">
        <v>0.1</v>
      </c>
      <c r="J28" s="120">
        <v>90</v>
      </c>
      <c r="K28" s="131">
        <v>12</v>
      </c>
      <c r="L28" s="131">
        <f t="shared" si="11"/>
        <v>102</v>
      </c>
      <c r="M28" s="132">
        <v>0</v>
      </c>
      <c r="N28" s="119">
        <v>0</v>
      </c>
      <c r="O28" s="119">
        <v>2695.5</v>
      </c>
      <c r="P28" s="119">
        <f>G28/12*I28*K28</f>
        <v>5391</v>
      </c>
      <c r="Q28" s="119">
        <f>G28/12*I28*K28</f>
        <v>5391</v>
      </c>
      <c r="R28" s="119">
        <f>G28/12*I28*K28</f>
        <v>5391</v>
      </c>
      <c r="S28" s="119">
        <f>G28/12*I28*K28</f>
        <v>5391</v>
      </c>
      <c r="T28" s="119">
        <f>G28/12*I28*K28</f>
        <v>5391</v>
      </c>
      <c r="U28" s="119">
        <f>G28/12*I28*K28</f>
        <v>5391</v>
      </c>
      <c r="V28" s="119"/>
      <c r="W28" s="151"/>
      <c r="X28" s="35">
        <f t="shared" si="6"/>
        <v>35041.5</v>
      </c>
      <c r="Y28" s="35">
        <f t="shared" si="7"/>
        <v>24858.5</v>
      </c>
      <c r="Z28" s="5"/>
      <c r="AA28" s="40"/>
    </row>
    <row r="29" spans="2:27" ht="20.100000000000001" customHeight="1" x14ac:dyDescent="0.25">
      <c r="B29" s="177" t="s">
        <v>82</v>
      </c>
      <c r="C29" s="128" t="s">
        <v>83</v>
      </c>
      <c r="D29" s="129">
        <v>41877</v>
      </c>
      <c r="E29" s="119">
        <v>45200</v>
      </c>
      <c r="F29" s="119">
        <f t="shared" si="0"/>
        <v>4520</v>
      </c>
      <c r="G29" s="119">
        <f t="shared" si="10"/>
        <v>40680</v>
      </c>
      <c r="H29" s="120">
        <v>10</v>
      </c>
      <c r="I29" s="145">
        <v>0.1</v>
      </c>
      <c r="J29" s="120">
        <v>53</v>
      </c>
      <c r="K29" s="131">
        <v>12</v>
      </c>
      <c r="L29" s="131">
        <f t="shared" si="11"/>
        <v>65</v>
      </c>
      <c r="M29" s="132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119">
        <v>1695</v>
      </c>
      <c r="T29" s="119">
        <f>G29/12*I29*K29</f>
        <v>4068</v>
      </c>
      <c r="U29" s="119">
        <f>G29/12*I29*K29</f>
        <v>4068</v>
      </c>
      <c r="V29" s="119"/>
      <c r="W29" s="151"/>
      <c r="X29" s="35">
        <f t="shared" si="6"/>
        <v>9831</v>
      </c>
      <c r="Y29" s="35">
        <f t="shared" si="7"/>
        <v>35369</v>
      </c>
      <c r="Z29" s="5"/>
      <c r="AA29" s="40"/>
    </row>
    <row r="30" spans="2:27" ht="20.100000000000001" customHeight="1" x14ac:dyDescent="0.25">
      <c r="B30" s="177" t="s">
        <v>84</v>
      </c>
      <c r="C30" s="149" t="s">
        <v>85</v>
      </c>
      <c r="D30" s="150">
        <v>42035</v>
      </c>
      <c r="E30" s="151">
        <v>25600</v>
      </c>
      <c r="F30" s="119">
        <f t="shared" si="0"/>
        <v>2560</v>
      </c>
      <c r="G30" s="119">
        <f t="shared" si="10"/>
        <v>23040</v>
      </c>
      <c r="H30" s="120">
        <v>10</v>
      </c>
      <c r="I30" s="145">
        <v>0.1</v>
      </c>
      <c r="J30" s="120">
        <v>36</v>
      </c>
      <c r="K30" s="131">
        <v>12</v>
      </c>
      <c r="L30" s="131">
        <f t="shared" si="11"/>
        <v>48</v>
      </c>
      <c r="M30" s="132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0</v>
      </c>
      <c r="T30" s="151" t="s">
        <v>134</v>
      </c>
      <c r="U30" s="151">
        <f>G30/12-I30*K30</f>
        <v>1918.8</v>
      </c>
      <c r="V30" s="119"/>
      <c r="W30" s="151"/>
      <c r="X30" s="35">
        <f t="shared" si="6"/>
        <v>1918.8</v>
      </c>
      <c r="Y30" s="35">
        <f t="shared" si="7"/>
        <v>23681.200000000001</v>
      </c>
      <c r="Z30" s="5"/>
      <c r="AA30" s="40"/>
    </row>
    <row r="31" spans="2:27" ht="20.100000000000001" customHeight="1" x14ac:dyDescent="0.25">
      <c r="B31" s="177" t="s">
        <v>86</v>
      </c>
      <c r="C31" s="128" t="s">
        <v>87</v>
      </c>
      <c r="D31" s="129">
        <v>42370</v>
      </c>
      <c r="E31" s="119">
        <v>22999.5</v>
      </c>
      <c r="F31" s="119">
        <f t="shared" si="0"/>
        <v>2299.9500000000003</v>
      </c>
      <c r="G31" s="119">
        <f t="shared" si="10"/>
        <v>20699.55</v>
      </c>
      <c r="H31" s="120">
        <v>10</v>
      </c>
      <c r="I31" s="145">
        <v>0.1</v>
      </c>
      <c r="J31" s="120">
        <v>24</v>
      </c>
      <c r="K31" s="131">
        <v>12</v>
      </c>
      <c r="L31" s="131">
        <f t="shared" si="11"/>
        <v>36</v>
      </c>
      <c r="M31" s="132">
        <v>0</v>
      </c>
      <c r="N31" s="119">
        <v>0</v>
      </c>
      <c r="O31" s="119">
        <v>0</v>
      </c>
      <c r="P31" s="119">
        <v>0</v>
      </c>
      <c r="Q31" s="119">
        <v>0</v>
      </c>
      <c r="R31" s="119">
        <v>0</v>
      </c>
      <c r="S31" s="119">
        <v>0</v>
      </c>
      <c r="T31" s="119">
        <v>0</v>
      </c>
      <c r="U31" s="151">
        <f>G31/12-I31*K31</f>
        <v>1723.7624999999998</v>
      </c>
      <c r="V31" s="119"/>
      <c r="W31" s="151"/>
      <c r="X31" s="35">
        <f t="shared" si="6"/>
        <v>1723.7624999999998</v>
      </c>
      <c r="Y31" s="35">
        <f t="shared" si="7"/>
        <v>21275.737499999999</v>
      </c>
      <c r="Z31" s="5"/>
      <c r="AA31" s="40"/>
    </row>
    <row r="32" spans="2:27" ht="20.100000000000001" customHeight="1" x14ac:dyDescent="0.25">
      <c r="B32" s="177" t="s">
        <v>88</v>
      </c>
      <c r="C32" s="128" t="s">
        <v>87</v>
      </c>
      <c r="D32" s="129">
        <v>42370</v>
      </c>
      <c r="E32" s="119">
        <v>22999.5</v>
      </c>
      <c r="F32" s="119">
        <f t="shared" si="0"/>
        <v>2299.9500000000003</v>
      </c>
      <c r="G32" s="119">
        <f t="shared" si="10"/>
        <v>20699.55</v>
      </c>
      <c r="H32" s="120">
        <v>10</v>
      </c>
      <c r="I32" s="145">
        <v>0.1</v>
      </c>
      <c r="J32" s="120">
        <v>30</v>
      </c>
      <c r="K32" s="131">
        <v>12</v>
      </c>
      <c r="L32" s="131">
        <f t="shared" si="11"/>
        <v>42</v>
      </c>
      <c r="M32" s="132">
        <v>0</v>
      </c>
      <c r="N32" s="119">
        <v>0</v>
      </c>
      <c r="O32" s="119">
        <v>0</v>
      </c>
      <c r="P32" s="119">
        <v>0</v>
      </c>
      <c r="Q32" s="119">
        <v>0</v>
      </c>
      <c r="R32" s="119">
        <v>0</v>
      </c>
      <c r="S32" s="119">
        <v>0</v>
      </c>
      <c r="T32" s="119">
        <v>0</v>
      </c>
      <c r="U32" s="151">
        <f>G32/12-I32*K32</f>
        <v>1723.7624999999998</v>
      </c>
      <c r="V32" s="119"/>
      <c r="W32" s="151"/>
      <c r="X32" s="35">
        <f t="shared" si="6"/>
        <v>1723.7624999999998</v>
      </c>
      <c r="Y32" s="35">
        <f t="shared" si="7"/>
        <v>21275.737499999999</v>
      </c>
      <c r="Z32" s="5"/>
      <c r="AA32" s="40"/>
    </row>
    <row r="33" spans="2:57" ht="20.100000000000001" customHeight="1" x14ac:dyDescent="0.25">
      <c r="B33" s="177" t="s">
        <v>89</v>
      </c>
      <c r="C33" s="128" t="s">
        <v>90</v>
      </c>
      <c r="D33" s="129">
        <v>42552</v>
      </c>
      <c r="E33" s="119">
        <v>1644.76</v>
      </c>
      <c r="F33" s="119">
        <f t="shared" si="0"/>
        <v>164.476</v>
      </c>
      <c r="G33" s="119">
        <f t="shared" si="10"/>
        <v>1480.2840000000001</v>
      </c>
      <c r="H33" s="120">
        <v>10</v>
      </c>
      <c r="I33" s="145">
        <v>0.1</v>
      </c>
      <c r="J33" s="120">
        <v>30</v>
      </c>
      <c r="K33" s="131">
        <v>12</v>
      </c>
      <c r="L33" s="131">
        <f t="shared" si="11"/>
        <v>42</v>
      </c>
      <c r="M33" s="132">
        <v>0</v>
      </c>
      <c r="N33" s="119">
        <v>0</v>
      </c>
      <c r="O33" s="119">
        <v>0</v>
      </c>
      <c r="P33" s="119">
        <v>0</v>
      </c>
      <c r="Q33" s="119">
        <v>0</v>
      </c>
      <c r="R33" s="119">
        <v>0</v>
      </c>
      <c r="S33" s="119">
        <v>0</v>
      </c>
      <c r="T33" s="119">
        <v>0</v>
      </c>
      <c r="U33" s="151">
        <f>G33/12-I33*K33</f>
        <v>122.15700000000001</v>
      </c>
      <c r="V33" s="119"/>
      <c r="W33" s="151"/>
      <c r="X33" s="35">
        <f t="shared" si="6"/>
        <v>122.15700000000001</v>
      </c>
      <c r="Y33" s="35">
        <f t="shared" si="7"/>
        <v>1522.6030000000001</v>
      </c>
      <c r="Z33" s="5"/>
      <c r="AA33" s="40"/>
    </row>
    <row r="34" spans="2:57" ht="33.75" customHeight="1" x14ac:dyDescent="0.25">
      <c r="B34" s="177" t="s">
        <v>91</v>
      </c>
      <c r="C34" s="128" t="s">
        <v>92</v>
      </c>
      <c r="D34" s="129">
        <v>43080</v>
      </c>
      <c r="E34" s="119">
        <v>41810</v>
      </c>
      <c r="F34" s="119">
        <f t="shared" si="0"/>
        <v>4181</v>
      </c>
      <c r="G34" s="119">
        <f t="shared" si="10"/>
        <v>37629</v>
      </c>
      <c r="H34" s="120">
        <v>10</v>
      </c>
      <c r="I34" s="145">
        <v>0.1</v>
      </c>
      <c r="J34" s="120">
        <v>13</v>
      </c>
      <c r="K34" s="131">
        <v>12</v>
      </c>
      <c r="L34" s="131">
        <f>SUM(J34:K34)</f>
        <v>25</v>
      </c>
      <c r="M34" s="132">
        <v>0</v>
      </c>
      <c r="N34" s="119">
        <v>0</v>
      </c>
      <c r="O34" s="119">
        <v>0</v>
      </c>
      <c r="P34" s="119">
        <v>0</v>
      </c>
      <c r="Q34" s="119">
        <v>0</v>
      </c>
      <c r="R34" s="119">
        <v>0</v>
      </c>
      <c r="S34" s="119">
        <v>0</v>
      </c>
      <c r="T34" s="119">
        <v>0</v>
      </c>
      <c r="U34" s="119">
        <v>0</v>
      </c>
      <c r="V34" s="119"/>
      <c r="W34" s="151"/>
      <c r="X34" s="35">
        <f t="shared" si="6"/>
        <v>0</v>
      </c>
      <c r="Y34" s="35">
        <f t="shared" si="7"/>
        <v>41810</v>
      </c>
      <c r="Z34" s="5"/>
      <c r="AA34" s="40"/>
    </row>
    <row r="35" spans="2:57" ht="20.100000000000001" customHeight="1" x14ac:dyDescent="0.25">
      <c r="B35" s="177" t="s">
        <v>135</v>
      </c>
      <c r="C35" s="128" t="s">
        <v>137</v>
      </c>
      <c r="D35" s="129">
        <v>43311</v>
      </c>
      <c r="E35" s="119">
        <v>21635.01</v>
      </c>
      <c r="F35" s="119">
        <f t="shared" si="0"/>
        <v>2163.5009999999997</v>
      </c>
      <c r="G35" s="119">
        <f t="shared" si="10"/>
        <v>19471.508999999998</v>
      </c>
      <c r="H35" s="120">
        <v>10</v>
      </c>
      <c r="I35" s="145">
        <v>0.1</v>
      </c>
      <c r="J35" s="120">
        <v>5</v>
      </c>
      <c r="K35" s="131">
        <v>12</v>
      </c>
      <c r="L35" s="131">
        <f>SUM(J35:K35)</f>
        <v>17</v>
      </c>
      <c r="M35" s="132">
        <v>0</v>
      </c>
      <c r="N35" s="119">
        <v>0</v>
      </c>
      <c r="O35" s="119">
        <v>0</v>
      </c>
      <c r="P35" s="119">
        <v>0</v>
      </c>
      <c r="Q35" s="119">
        <v>0</v>
      </c>
      <c r="R35" s="119">
        <v>0</v>
      </c>
      <c r="S35" s="119">
        <v>0</v>
      </c>
      <c r="T35" s="119">
        <v>0</v>
      </c>
      <c r="U35" s="119">
        <v>0</v>
      </c>
      <c r="V35" s="119"/>
      <c r="W35" s="151"/>
      <c r="X35" s="35">
        <f t="shared" si="6"/>
        <v>0</v>
      </c>
      <c r="Y35" s="35">
        <f t="shared" si="7"/>
        <v>21635.01</v>
      </c>
      <c r="Z35" s="5"/>
      <c r="AA35" s="40"/>
    </row>
    <row r="36" spans="2:57" ht="20.100000000000001" customHeight="1" x14ac:dyDescent="0.25">
      <c r="B36" s="177" t="s">
        <v>136</v>
      </c>
      <c r="C36" s="128" t="s">
        <v>138</v>
      </c>
      <c r="D36" s="129">
        <v>43311</v>
      </c>
      <c r="E36" s="79">
        <v>12810.01</v>
      </c>
      <c r="F36" s="79">
        <f t="shared" si="0"/>
        <v>1281.0010000000002</v>
      </c>
      <c r="G36" s="79">
        <f t="shared" si="10"/>
        <v>11529.009</v>
      </c>
      <c r="H36" s="142">
        <v>10</v>
      </c>
      <c r="I36" s="154">
        <v>0.1</v>
      </c>
      <c r="J36" s="142">
        <v>0</v>
      </c>
      <c r="K36" s="144">
        <v>5</v>
      </c>
      <c r="L36" s="144">
        <f>SUM(J36:K36)</f>
        <v>5</v>
      </c>
      <c r="M36" s="135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/>
      <c r="W36" s="262"/>
      <c r="X36" s="35"/>
      <c r="Y36" s="35"/>
      <c r="Z36" s="5"/>
      <c r="AA36" s="40"/>
    </row>
    <row r="37" spans="2:57" ht="20.100000000000001" customHeight="1" x14ac:dyDescent="0.25">
      <c r="B37" s="102"/>
      <c r="C37" s="92"/>
      <c r="D37" s="37"/>
      <c r="E37" s="28"/>
      <c r="F37" s="35"/>
      <c r="G37" s="28"/>
      <c r="H37" s="30"/>
      <c r="I37" s="45"/>
      <c r="J37" s="30"/>
      <c r="K37" s="38"/>
      <c r="L37" s="38"/>
      <c r="M37" s="38"/>
      <c r="N37" s="39"/>
      <c r="O37" s="28"/>
      <c r="P37" s="28"/>
      <c r="Q37" s="28"/>
      <c r="R37" s="35"/>
      <c r="S37" s="35"/>
      <c r="T37" s="35"/>
      <c r="U37" s="35"/>
      <c r="V37" s="35"/>
      <c r="W37" s="260"/>
      <c r="X37" s="35"/>
      <c r="Y37" s="35"/>
      <c r="Z37" s="5"/>
      <c r="AA37" s="40"/>
    </row>
    <row r="38" spans="2:57" ht="20.100000000000001" customHeight="1" x14ac:dyDescent="0.25">
      <c r="B38" s="102"/>
      <c r="C38" s="92"/>
      <c r="D38" s="37"/>
      <c r="E38" s="28"/>
      <c r="F38" s="35"/>
      <c r="G38" s="28"/>
      <c r="H38" s="30"/>
      <c r="I38" s="45"/>
      <c r="J38" s="30"/>
      <c r="K38" s="38"/>
      <c r="L38" s="38"/>
      <c r="M38" s="38"/>
      <c r="N38" s="39"/>
      <c r="O38" s="28"/>
      <c r="P38" s="28"/>
      <c r="Q38" s="28"/>
      <c r="R38" s="35"/>
      <c r="S38" s="35"/>
      <c r="T38" s="35"/>
      <c r="U38" s="35"/>
      <c r="V38" s="35"/>
      <c r="W38" s="260"/>
      <c r="X38" s="35"/>
      <c r="Y38" s="35"/>
      <c r="Z38" s="5"/>
      <c r="AA38" s="40"/>
    </row>
    <row r="39" spans="2:57" ht="20.100000000000001" customHeight="1" x14ac:dyDescent="0.25">
      <c r="B39" s="102"/>
      <c r="C39" s="92"/>
      <c r="D39" s="37"/>
      <c r="E39" s="28"/>
      <c r="F39" s="35"/>
      <c r="G39" s="28"/>
      <c r="H39" s="30"/>
      <c r="I39" s="45"/>
      <c r="J39" s="30"/>
      <c r="K39" s="38"/>
      <c r="L39" s="38"/>
      <c r="M39" s="38"/>
      <c r="N39" s="39"/>
      <c r="O39" s="28"/>
      <c r="P39" s="28"/>
      <c r="Q39" s="28"/>
      <c r="R39" s="35"/>
      <c r="S39" s="35"/>
      <c r="T39" s="35"/>
      <c r="U39" s="35"/>
      <c r="V39" s="35"/>
      <c r="W39" s="260"/>
      <c r="X39" s="35"/>
      <c r="Y39" s="35"/>
      <c r="Z39" s="5"/>
      <c r="AA39" s="40"/>
    </row>
    <row r="40" spans="2:57" ht="20.100000000000001" customHeight="1" x14ac:dyDescent="0.25">
      <c r="B40" s="102"/>
      <c r="C40" s="92"/>
      <c r="D40" s="37"/>
      <c r="E40" s="41">
        <f>SUM(E14:E24)</f>
        <v>372440.45</v>
      </c>
      <c r="F40" s="35"/>
      <c r="G40" s="28"/>
      <c r="H40" s="30"/>
      <c r="I40" s="45"/>
      <c r="J40" s="38" t="s">
        <v>41</v>
      </c>
      <c r="K40" s="38"/>
      <c r="L40" s="38"/>
      <c r="M40" s="38"/>
      <c r="N40" s="46">
        <f>SUM(N14:N39)</f>
        <v>40101.717000000004</v>
      </c>
      <c r="O40" s="47">
        <f>SUM(O14:O39)</f>
        <v>8056.1100000000006</v>
      </c>
      <c r="P40" s="47">
        <f>SUM(P14:P39)</f>
        <v>24220.738100000002</v>
      </c>
      <c r="Q40" s="47">
        <f>SUM(Q14:Q39)</f>
        <v>28086.1711</v>
      </c>
      <c r="R40" s="42">
        <f>SUM(R14:R39)</f>
        <v>38575.5311</v>
      </c>
      <c r="S40" s="42">
        <f>SUM(S14:S38)</f>
        <v>42368.391100000001</v>
      </c>
      <c r="T40" s="42">
        <f>SUM(T14:T39)</f>
        <v>44741.391100000001</v>
      </c>
      <c r="U40" s="42">
        <f>SUM(U14:U39)</f>
        <v>48618.441999999995</v>
      </c>
      <c r="V40" s="42"/>
      <c r="W40" s="263"/>
      <c r="X40" s="42">
        <f>SUM(X14:X24)</f>
        <v>190608.22950000002</v>
      </c>
      <c r="Y40" s="42">
        <f>SUM(Y14:Y24)</f>
        <v>181832.2205</v>
      </c>
      <c r="Z40" s="5"/>
      <c r="AA40" s="40"/>
    </row>
    <row r="41" spans="2:57" ht="20.100000000000001" customHeight="1" x14ac:dyDescent="0.25">
      <c r="B41" s="102"/>
      <c r="C41" s="92"/>
      <c r="D41" s="37"/>
      <c r="E41" s="28"/>
      <c r="F41" s="35"/>
      <c r="G41" s="48"/>
      <c r="H41" s="30"/>
      <c r="I41" s="45"/>
      <c r="J41" s="30"/>
      <c r="K41" s="38"/>
      <c r="L41" s="38"/>
      <c r="M41" s="38"/>
      <c r="N41" s="39"/>
      <c r="O41" s="35"/>
      <c r="P41" s="35"/>
      <c r="Q41" s="35"/>
      <c r="R41" s="35"/>
      <c r="S41" s="35"/>
      <c r="T41" s="35"/>
      <c r="U41" s="35"/>
      <c r="V41" s="35"/>
      <c r="W41" s="260"/>
      <c r="X41" s="35"/>
      <c r="Y41" s="35"/>
      <c r="Z41" s="5"/>
      <c r="AA41" s="40"/>
    </row>
    <row r="42" spans="2:57" ht="20.100000000000001" customHeight="1" x14ac:dyDescent="0.25">
      <c r="B42" s="102">
        <v>312401</v>
      </c>
      <c r="C42" s="92" t="s">
        <v>42</v>
      </c>
      <c r="D42" s="37">
        <v>36239</v>
      </c>
      <c r="E42" s="49">
        <v>675</v>
      </c>
      <c r="F42" s="35">
        <f t="shared" ref="F42:F75" si="12">E42*0.1</f>
        <v>67.5</v>
      </c>
      <c r="G42" s="28">
        <f t="shared" ref="G42:G75" si="13">E42-F42</f>
        <v>607.5</v>
      </c>
      <c r="H42" s="30">
        <v>5</v>
      </c>
      <c r="I42" s="45">
        <v>0.2</v>
      </c>
      <c r="J42" s="30">
        <v>60</v>
      </c>
      <c r="K42" s="30">
        <v>0</v>
      </c>
      <c r="L42" s="38">
        <f t="shared" ref="L42:L63" si="14">SUM(J42:K42)</f>
        <v>60</v>
      </c>
      <c r="M42" s="38"/>
      <c r="N42" s="39">
        <f>'[1]DEPRECIACION 2002'!L17</f>
        <v>455.625</v>
      </c>
      <c r="O42" s="35">
        <f>'[1]DEPRECIACION 2003'!M18</f>
        <v>121.5</v>
      </c>
      <c r="P42" s="35">
        <v>30.38</v>
      </c>
      <c r="Q42" s="35">
        <f t="shared" ref="Q42:Q60" si="15">G42/12*I42*K42</f>
        <v>0</v>
      </c>
      <c r="R42" s="35">
        <f t="shared" ref="R42:R62" si="16">G42/12*I42*K42</f>
        <v>0</v>
      </c>
      <c r="S42" s="35">
        <f t="shared" ref="S42:S64" si="17">G42/12*I42*K42</f>
        <v>0</v>
      </c>
      <c r="T42" s="35"/>
      <c r="U42" s="35"/>
      <c r="V42" s="35"/>
      <c r="W42" s="260"/>
      <c r="X42" s="35">
        <f t="shared" ref="X42:X75" si="18">SUM(N42:T42)</f>
        <v>607.505</v>
      </c>
      <c r="Y42" s="35"/>
      <c r="Z42" s="30"/>
      <c r="AA42" s="50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2:57" ht="20.100000000000001" customHeight="1" x14ac:dyDescent="0.25">
      <c r="B43" s="102">
        <v>314501</v>
      </c>
      <c r="C43" s="92" t="s">
        <v>43</v>
      </c>
      <c r="D43" s="37">
        <v>36245</v>
      </c>
      <c r="E43" s="49">
        <v>1134.8599999999999</v>
      </c>
      <c r="F43" s="35">
        <f t="shared" si="12"/>
        <v>113.48599999999999</v>
      </c>
      <c r="G43" s="28">
        <f t="shared" si="13"/>
        <v>1021.3739999999999</v>
      </c>
      <c r="H43" s="30">
        <v>5</v>
      </c>
      <c r="I43" s="45">
        <v>0.2</v>
      </c>
      <c r="J43" s="30">
        <v>60</v>
      </c>
      <c r="K43" s="30">
        <v>0</v>
      </c>
      <c r="L43" s="38">
        <f t="shared" si="14"/>
        <v>60</v>
      </c>
      <c r="M43" s="38"/>
      <c r="N43" s="39">
        <f>'[1]DEPRECIACION 2002'!L18</f>
        <v>766.03049999999996</v>
      </c>
      <c r="O43" s="35">
        <f>'[1]DEPRECIACION 2003'!M19</f>
        <v>204.2748</v>
      </c>
      <c r="P43" s="35">
        <v>51.07</v>
      </c>
      <c r="Q43" s="35">
        <f t="shared" si="15"/>
        <v>0</v>
      </c>
      <c r="R43" s="35">
        <f t="shared" si="16"/>
        <v>0</v>
      </c>
      <c r="S43" s="35">
        <f t="shared" si="17"/>
        <v>0</v>
      </c>
      <c r="T43" s="35"/>
      <c r="U43" s="35"/>
      <c r="V43" s="35"/>
      <c r="W43" s="260"/>
      <c r="X43" s="35">
        <f t="shared" si="18"/>
        <v>1021.3753</v>
      </c>
      <c r="Y43" s="35"/>
      <c r="Z43" s="30"/>
      <c r="AA43" s="50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2:57" ht="20.100000000000001" customHeight="1" x14ac:dyDescent="0.25">
      <c r="B44" s="102">
        <v>1112301</v>
      </c>
      <c r="C44" s="92" t="s">
        <v>44</v>
      </c>
      <c r="D44" s="37">
        <v>36300</v>
      </c>
      <c r="E44" s="49">
        <v>3986.64</v>
      </c>
      <c r="F44" s="35">
        <f t="shared" si="12"/>
        <v>398.66399999999999</v>
      </c>
      <c r="G44" s="28">
        <f t="shared" si="13"/>
        <v>3587.9759999999997</v>
      </c>
      <c r="H44" s="30">
        <v>5</v>
      </c>
      <c r="I44" s="45">
        <v>0.2</v>
      </c>
      <c r="J44" s="30">
        <v>60</v>
      </c>
      <c r="K44" s="30">
        <v>0</v>
      </c>
      <c r="L44" s="38">
        <f t="shared" si="14"/>
        <v>60</v>
      </c>
      <c r="M44" s="38"/>
      <c r="N44" s="39">
        <f>'[1]DEPRECIACION 2002'!L19</f>
        <v>2571.3827999999999</v>
      </c>
      <c r="O44" s="35">
        <f>'[1]DEPRECIACION 2003'!M20</f>
        <v>717.59519999999998</v>
      </c>
      <c r="P44" s="35">
        <v>299</v>
      </c>
      <c r="Q44" s="35">
        <f t="shared" si="15"/>
        <v>0</v>
      </c>
      <c r="R44" s="35">
        <f t="shared" si="16"/>
        <v>0</v>
      </c>
      <c r="S44" s="35">
        <f t="shared" si="17"/>
        <v>0</v>
      </c>
      <c r="T44" s="35"/>
      <c r="U44" s="35"/>
      <c r="V44" s="35"/>
      <c r="W44" s="260"/>
      <c r="X44" s="35">
        <f t="shared" si="18"/>
        <v>3587.9780000000001</v>
      </c>
      <c r="Y44" s="35"/>
      <c r="Z44" s="30"/>
      <c r="AA44" s="50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2:57" ht="20.100000000000001" customHeight="1" x14ac:dyDescent="0.25">
      <c r="B45" s="102">
        <v>1114501</v>
      </c>
      <c r="C45" s="92" t="s">
        <v>43</v>
      </c>
      <c r="D45" s="37">
        <v>36245</v>
      </c>
      <c r="E45" s="49">
        <v>1134.8599999999999</v>
      </c>
      <c r="F45" s="35">
        <f t="shared" si="12"/>
        <v>113.48599999999999</v>
      </c>
      <c r="G45" s="28">
        <f t="shared" si="13"/>
        <v>1021.3739999999999</v>
      </c>
      <c r="H45" s="30">
        <v>5</v>
      </c>
      <c r="I45" s="45">
        <v>0.2</v>
      </c>
      <c r="J45" s="30">
        <v>60</v>
      </c>
      <c r="K45" s="30">
        <v>0</v>
      </c>
      <c r="L45" s="38">
        <f t="shared" si="14"/>
        <v>60</v>
      </c>
      <c r="M45" s="38"/>
      <c r="N45" s="39">
        <f>'[1]DEPRECIACION 2002'!L20</f>
        <v>766.03049999999996</v>
      </c>
      <c r="O45" s="35">
        <f>'[1]DEPRECIACION 2003'!M21</f>
        <v>204.2748</v>
      </c>
      <c r="P45" s="35">
        <v>51.07</v>
      </c>
      <c r="Q45" s="35">
        <f t="shared" si="15"/>
        <v>0</v>
      </c>
      <c r="R45" s="35">
        <f t="shared" si="16"/>
        <v>0</v>
      </c>
      <c r="S45" s="35">
        <f t="shared" si="17"/>
        <v>0</v>
      </c>
      <c r="T45" s="35"/>
      <c r="U45" s="35"/>
      <c r="V45" s="35"/>
      <c r="W45" s="260"/>
      <c r="X45" s="35">
        <f t="shared" si="18"/>
        <v>1021.3753</v>
      </c>
      <c r="Y45" s="35"/>
      <c r="Z45" s="30"/>
      <c r="AA45" s="50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2:57" ht="20.100000000000001" customHeight="1" x14ac:dyDescent="0.25">
      <c r="B46" s="102">
        <v>1014501</v>
      </c>
      <c r="C46" s="92" t="s">
        <v>43</v>
      </c>
      <c r="D46" s="37">
        <v>35064</v>
      </c>
      <c r="E46" s="49">
        <v>2284.0500000000002</v>
      </c>
      <c r="F46" s="35">
        <f t="shared" si="12"/>
        <v>228.40500000000003</v>
      </c>
      <c r="G46" s="28">
        <f t="shared" si="13"/>
        <v>2055.645</v>
      </c>
      <c r="H46" s="30">
        <v>5</v>
      </c>
      <c r="I46" s="45">
        <v>0.2</v>
      </c>
      <c r="J46" s="30">
        <v>60</v>
      </c>
      <c r="K46" s="30">
        <v>0</v>
      </c>
      <c r="L46" s="38">
        <f t="shared" si="14"/>
        <v>60</v>
      </c>
      <c r="M46" s="38"/>
      <c r="N46" s="39">
        <f>'[1]DEPRECIACION 2002'!L21</f>
        <v>2055.645</v>
      </c>
      <c r="O46" s="35"/>
      <c r="P46" s="35">
        <f>G46/12*I46*K46</f>
        <v>0</v>
      </c>
      <c r="Q46" s="35">
        <f t="shared" si="15"/>
        <v>0</v>
      </c>
      <c r="R46" s="35">
        <f t="shared" si="16"/>
        <v>0</v>
      </c>
      <c r="S46" s="35">
        <f t="shared" si="17"/>
        <v>0</v>
      </c>
      <c r="T46" s="35"/>
      <c r="U46" s="35"/>
      <c r="V46" s="35"/>
      <c r="W46" s="260"/>
      <c r="X46" s="35">
        <f t="shared" si="18"/>
        <v>2055.645</v>
      </c>
      <c r="Y46" s="35"/>
      <c r="Z46" s="30"/>
      <c r="AA46" s="50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2:57" ht="20.100000000000001" customHeight="1" x14ac:dyDescent="0.25">
      <c r="B47" s="102">
        <v>101503</v>
      </c>
      <c r="C47" s="92" t="s">
        <v>45</v>
      </c>
      <c r="D47" s="37">
        <v>35064</v>
      </c>
      <c r="E47" s="49">
        <v>642.9</v>
      </c>
      <c r="F47" s="35">
        <f t="shared" si="12"/>
        <v>64.290000000000006</v>
      </c>
      <c r="G47" s="28">
        <f t="shared" si="13"/>
        <v>578.61</v>
      </c>
      <c r="H47" s="30">
        <v>5</v>
      </c>
      <c r="I47" s="45">
        <v>0.2</v>
      </c>
      <c r="J47" s="30">
        <v>60</v>
      </c>
      <c r="K47" s="30">
        <v>0</v>
      </c>
      <c r="L47" s="38">
        <f t="shared" si="14"/>
        <v>60</v>
      </c>
      <c r="M47" s="38"/>
      <c r="N47" s="39">
        <f>'[1]DEPRECIACION 2002'!L22</f>
        <v>578.61000000000013</v>
      </c>
      <c r="O47" s="35"/>
      <c r="P47" s="35">
        <f>G47/12*I47*K47</f>
        <v>0</v>
      </c>
      <c r="Q47" s="35">
        <f t="shared" si="15"/>
        <v>0</v>
      </c>
      <c r="R47" s="35">
        <f t="shared" si="16"/>
        <v>0</v>
      </c>
      <c r="S47" s="35">
        <f t="shared" si="17"/>
        <v>0</v>
      </c>
      <c r="T47" s="35"/>
      <c r="U47" s="35"/>
      <c r="V47" s="35"/>
      <c r="W47" s="260"/>
      <c r="X47" s="35">
        <f t="shared" si="18"/>
        <v>578.61000000000013</v>
      </c>
      <c r="Y47" s="35"/>
      <c r="Z47" s="30"/>
      <c r="AA47" s="50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2:57" ht="20.100000000000001" customHeight="1" x14ac:dyDescent="0.25">
      <c r="B48" s="102">
        <v>81502</v>
      </c>
      <c r="C48" s="92" t="s">
        <v>45</v>
      </c>
      <c r="D48" s="37">
        <v>35064</v>
      </c>
      <c r="E48" s="49">
        <v>642.9</v>
      </c>
      <c r="F48" s="35">
        <f t="shared" si="12"/>
        <v>64.290000000000006</v>
      </c>
      <c r="G48" s="28">
        <f t="shared" si="13"/>
        <v>578.61</v>
      </c>
      <c r="H48" s="30">
        <v>5</v>
      </c>
      <c r="I48" s="45">
        <v>0.2</v>
      </c>
      <c r="J48" s="30">
        <v>60</v>
      </c>
      <c r="K48" s="30">
        <v>0</v>
      </c>
      <c r="L48" s="38">
        <f t="shared" si="14"/>
        <v>60</v>
      </c>
      <c r="M48" s="38"/>
      <c r="N48" s="39">
        <f>'[1]DEPRECIACION 2002'!L23</f>
        <v>578.61000000000013</v>
      </c>
      <c r="O48" s="35"/>
      <c r="P48" s="35">
        <f>G48/12*I48*K48</f>
        <v>0</v>
      </c>
      <c r="Q48" s="35">
        <f t="shared" si="15"/>
        <v>0</v>
      </c>
      <c r="R48" s="35">
        <f t="shared" si="16"/>
        <v>0</v>
      </c>
      <c r="S48" s="35">
        <f t="shared" si="17"/>
        <v>0</v>
      </c>
      <c r="T48" s="35"/>
      <c r="U48" s="35"/>
      <c r="V48" s="35"/>
      <c r="W48" s="260"/>
      <c r="X48" s="35">
        <f t="shared" si="18"/>
        <v>578.61000000000013</v>
      </c>
      <c r="Y48" s="35"/>
      <c r="Z48" s="30"/>
      <c r="AA48" s="50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2:57" ht="20.100000000000001" customHeight="1" x14ac:dyDescent="0.25">
      <c r="B49" s="102">
        <v>714502</v>
      </c>
      <c r="C49" s="92" t="s">
        <v>43</v>
      </c>
      <c r="D49" s="37">
        <v>36245</v>
      </c>
      <c r="E49" s="49">
        <v>1134.8599999999999</v>
      </c>
      <c r="F49" s="35">
        <f t="shared" si="12"/>
        <v>113.48599999999999</v>
      </c>
      <c r="G49" s="28">
        <f t="shared" si="13"/>
        <v>1021.3739999999999</v>
      </c>
      <c r="H49" s="30">
        <v>5</v>
      </c>
      <c r="I49" s="45">
        <v>0.2</v>
      </c>
      <c r="J49" s="30">
        <v>60</v>
      </c>
      <c r="K49" s="30">
        <v>0</v>
      </c>
      <c r="L49" s="38">
        <f t="shared" si="14"/>
        <v>60</v>
      </c>
      <c r="M49" s="38"/>
      <c r="N49" s="39">
        <f>'[1]DEPRECIACION 2002'!L24</f>
        <v>766.03049999999996</v>
      </c>
      <c r="O49" s="35">
        <f>'[1]DEPRECIACION 2003'!M25</f>
        <v>204.2748</v>
      </c>
      <c r="P49" s="35">
        <v>51.07</v>
      </c>
      <c r="Q49" s="35">
        <f t="shared" si="15"/>
        <v>0</v>
      </c>
      <c r="R49" s="35">
        <f t="shared" si="16"/>
        <v>0</v>
      </c>
      <c r="S49" s="35">
        <f t="shared" si="17"/>
        <v>0</v>
      </c>
      <c r="T49" s="35"/>
      <c r="U49" s="35"/>
      <c r="V49" s="35"/>
      <c r="W49" s="260"/>
      <c r="X49" s="35">
        <f t="shared" si="18"/>
        <v>1021.3753</v>
      </c>
      <c r="Y49" s="35"/>
      <c r="Z49" s="30"/>
      <c r="AA49" s="50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2:57" ht="20.100000000000001" customHeight="1" x14ac:dyDescent="0.25">
      <c r="B50" s="102">
        <v>714502</v>
      </c>
      <c r="C50" s="92" t="s">
        <v>43</v>
      </c>
      <c r="D50" s="37">
        <v>36245</v>
      </c>
      <c r="E50" s="49">
        <v>1134.8599999999999</v>
      </c>
      <c r="F50" s="35">
        <f t="shared" si="12"/>
        <v>113.48599999999999</v>
      </c>
      <c r="G50" s="28">
        <f t="shared" si="13"/>
        <v>1021.3739999999999</v>
      </c>
      <c r="H50" s="30">
        <v>5</v>
      </c>
      <c r="I50" s="45">
        <v>0.2</v>
      </c>
      <c r="J50" s="30">
        <v>60</v>
      </c>
      <c r="K50" s="30">
        <v>0</v>
      </c>
      <c r="L50" s="38">
        <f t="shared" si="14"/>
        <v>60</v>
      </c>
      <c r="M50" s="38"/>
      <c r="N50" s="39">
        <f>'[1]DEPRECIACION 2002'!L25</f>
        <v>766.03049999999996</v>
      </c>
      <c r="O50" s="35">
        <f>'[1]DEPRECIACION 2003'!M26</f>
        <v>204.2748</v>
      </c>
      <c r="P50" s="35">
        <v>51.07</v>
      </c>
      <c r="Q50" s="35">
        <f t="shared" si="15"/>
        <v>0</v>
      </c>
      <c r="R50" s="35">
        <f t="shared" si="16"/>
        <v>0</v>
      </c>
      <c r="S50" s="35">
        <f t="shared" si="17"/>
        <v>0</v>
      </c>
      <c r="T50" s="35"/>
      <c r="U50" s="35"/>
      <c r="V50" s="35"/>
      <c r="W50" s="260"/>
      <c r="X50" s="35">
        <f t="shared" si="18"/>
        <v>1021.3753</v>
      </c>
      <c r="Y50" s="35"/>
      <c r="Z50" s="30"/>
      <c r="AA50" s="50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2:57" ht="20.100000000000001" customHeight="1" x14ac:dyDescent="0.25">
      <c r="B51" s="102" t="s">
        <v>43</v>
      </c>
      <c r="C51" s="92" t="s">
        <v>46</v>
      </c>
      <c r="D51" s="37">
        <v>38114</v>
      </c>
      <c r="E51" s="49">
        <v>1432.5</v>
      </c>
      <c r="F51" s="35">
        <f t="shared" si="12"/>
        <v>143.25</v>
      </c>
      <c r="G51" s="28">
        <f t="shared" si="13"/>
        <v>1289.25</v>
      </c>
      <c r="H51" s="30">
        <v>5</v>
      </c>
      <c r="I51" s="45">
        <v>0.2</v>
      </c>
      <c r="J51" s="30">
        <v>44</v>
      </c>
      <c r="K51" s="30">
        <v>12</v>
      </c>
      <c r="L51" s="38">
        <v>56</v>
      </c>
      <c r="M51" s="38"/>
      <c r="N51" s="39"/>
      <c r="O51" s="35"/>
      <c r="P51" s="35">
        <v>171.9</v>
      </c>
      <c r="Q51" s="35">
        <f t="shared" si="15"/>
        <v>257.85000000000002</v>
      </c>
      <c r="R51" s="35">
        <f t="shared" si="16"/>
        <v>257.85000000000002</v>
      </c>
      <c r="S51" s="35">
        <f t="shared" si="17"/>
        <v>257.85000000000002</v>
      </c>
      <c r="T51" s="35">
        <f t="shared" ref="T51:T75" si="19">G51/12*I51*K51</f>
        <v>257.85000000000002</v>
      </c>
      <c r="U51" s="35"/>
      <c r="V51" s="35"/>
      <c r="W51" s="260"/>
      <c r="X51" s="35">
        <f t="shared" si="18"/>
        <v>1203.3000000000002</v>
      </c>
      <c r="Y51" s="35">
        <f t="shared" ref="Y51:Y75" si="20">E51-X51</f>
        <v>229.19999999999982</v>
      </c>
      <c r="Z51" s="30"/>
      <c r="AA51" s="50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2:57" ht="20.100000000000001" customHeight="1" x14ac:dyDescent="0.25">
      <c r="B52" s="102" t="s">
        <v>43</v>
      </c>
      <c r="C52" s="92" t="s">
        <v>46</v>
      </c>
      <c r="D52" s="37">
        <v>38114</v>
      </c>
      <c r="E52" s="49">
        <v>1432.5</v>
      </c>
      <c r="F52" s="35">
        <f t="shared" si="12"/>
        <v>143.25</v>
      </c>
      <c r="G52" s="28">
        <f t="shared" si="13"/>
        <v>1289.25</v>
      </c>
      <c r="H52" s="30">
        <v>5</v>
      </c>
      <c r="I52" s="45">
        <v>0.2</v>
      </c>
      <c r="J52" s="30">
        <v>44</v>
      </c>
      <c r="K52" s="30">
        <v>12</v>
      </c>
      <c r="L52" s="38">
        <f t="shared" si="14"/>
        <v>56</v>
      </c>
      <c r="M52" s="38"/>
      <c r="N52" s="39"/>
      <c r="O52" s="35"/>
      <c r="P52" s="35">
        <v>171.9</v>
      </c>
      <c r="Q52" s="35">
        <f t="shared" si="15"/>
        <v>257.85000000000002</v>
      </c>
      <c r="R52" s="35">
        <f t="shared" si="16"/>
        <v>257.85000000000002</v>
      </c>
      <c r="S52" s="35">
        <f t="shared" si="17"/>
        <v>257.85000000000002</v>
      </c>
      <c r="T52" s="35">
        <f t="shared" si="19"/>
        <v>257.85000000000002</v>
      </c>
      <c r="U52" s="35"/>
      <c r="V52" s="35"/>
      <c r="W52" s="260"/>
      <c r="X52" s="35">
        <f t="shared" si="18"/>
        <v>1203.3000000000002</v>
      </c>
      <c r="Y52" s="35">
        <f t="shared" si="20"/>
        <v>229.19999999999982</v>
      </c>
      <c r="Z52" s="30"/>
      <c r="AA52" s="50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2:57" ht="20.100000000000001" customHeight="1" x14ac:dyDescent="0.25">
      <c r="B53" s="102"/>
      <c r="C53" s="92" t="s">
        <v>47</v>
      </c>
      <c r="D53" s="37">
        <v>38046</v>
      </c>
      <c r="E53" s="49">
        <v>959</v>
      </c>
      <c r="F53" s="35">
        <f t="shared" si="12"/>
        <v>95.9</v>
      </c>
      <c r="G53" s="28">
        <f t="shared" si="13"/>
        <v>863.1</v>
      </c>
      <c r="H53" s="30">
        <v>5</v>
      </c>
      <c r="I53" s="45">
        <v>0.2</v>
      </c>
      <c r="J53" s="30">
        <v>47</v>
      </c>
      <c r="K53" s="30">
        <v>12</v>
      </c>
      <c r="L53" s="38">
        <f t="shared" si="14"/>
        <v>59</v>
      </c>
      <c r="M53" s="38"/>
      <c r="N53" s="39"/>
      <c r="O53" s="35"/>
      <c r="P53" s="35">
        <v>158.24</v>
      </c>
      <c r="Q53" s="35">
        <f t="shared" si="15"/>
        <v>172.62</v>
      </c>
      <c r="R53" s="35">
        <f t="shared" si="16"/>
        <v>172.62</v>
      </c>
      <c r="S53" s="35">
        <f t="shared" si="17"/>
        <v>172.62</v>
      </c>
      <c r="T53" s="35">
        <f t="shared" si="19"/>
        <v>172.62</v>
      </c>
      <c r="U53" s="35"/>
      <c r="V53" s="35"/>
      <c r="W53" s="260"/>
      <c r="X53" s="35">
        <f t="shared" si="18"/>
        <v>848.72</v>
      </c>
      <c r="Y53" s="35">
        <f t="shared" si="20"/>
        <v>110.27999999999997</v>
      </c>
      <c r="Z53" s="30"/>
      <c r="AA53" s="50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2:57" ht="20.100000000000001" customHeight="1" x14ac:dyDescent="0.25">
      <c r="B54" s="102"/>
      <c r="C54" s="92" t="s">
        <v>48</v>
      </c>
      <c r="D54" s="37">
        <v>38051</v>
      </c>
      <c r="E54" s="49">
        <v>1473.68</v>
      </c>
      <c r="F54" s="35">
        <f t="shared" si="12"/>
        <v>147.36800000000002</v>
      </c>
      <c r="G54" s="28">
        <f t="shared" si="13"/>
        <v>1326.3120000000001</v>
      </c>
      <c r="H54" s="30">
        <v>5</v>
      </c>
      <c r="I54" s="45">
        <v>0.2</v>
      </c>
      <c r="J54" s="30">
        <v>46</v>
      </c>
      <c r="K54" s="30">
        <v>12</v>
      </c>
      <c r="L54" s="38">
        <f t="shared" si="14"/>
        <v>58</v>
      </c>
      <c r="M54" s="38"/>
      <c r="N54" s="39"/>
      <c r="O54" s="35"/>
      <c r="P54" s="35">
        <v>221.05</v>
      </c>
      <c r="Q54" s="35">
        <f t="shared" si="15"/>
        <v>265.26240000000007</v>
      </c>
      <c r="R54" s="35">
        <f t="shared" si="16"/>
        <v>265.26240000000007</v>
      </c>
      <c r="S54" s="35">
        <f t="shared" si="17"/>
        <v>265.26240000000007</v>
      </c>
      <c r="T54" s="35">
        <f t="shared" si="19"/>
        <v>265.26240000000007</v>
      </c>
      <c r="U54" s="35"/>
      <c r="V54" s="35"/>
      <c r="W54" s="260"/>
      <c r="X54" s="35">
        <f t="shared" si="18"/>
        <v>1282.0996000000002</v>
      </c>
      <c r="Y54" s="35">
        <f t="shared" si="20"/>
        <v>191.58039999999983</v>
      </c>
      <c r="Z54" s="30"/>
      <c r="AA54" s="50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2:57" ht="20.100000000000001" customHeight="1" x14ac:dyDescent="0.25">
      <c r="B55" s="102" t="s">
        <v>43</v>
      </c>
      <c r="C55" s="92" t="s">
        <v>49</v>
      </c>
      <c r="D55" s="37">
        <v>38072</v>
      </c>
      <c r="E55" s="49">
        <v>1200</v>
      </c>
      <c r="F55" s="35">
        <f t="shared" si="12"/>
        <v>120</v>
      </c>
      <c r="G55" s="28">
        <f t="shared" si="13"/>
        <v>1080</v>
      </c>
      <c r="H55" s="30">
        <v>5</v>
      </c>
      <c r="I55" s="45">
        <v>0.2</v>
      </c>
      <c r="J55" s="30">
        <v>46</v>
      </c>
      <c r="K55" s="30">
        <v>12</v>
      </c>
      <c r="L55" s="38">
        <f t="shared" si="14"/>
        <v>58</v>
      </c>
      <c r="M55" s="38"/>
      <c r="N55" s="39"/>
      <c r="O55" s="35"/>
      <c r="P55" s="35">
        <v>180</v>
      </c>
      <c r="Q55" s="35">
        <f t="shared" si="15"/>
        <v>216</v>
      </c>
      <c r="R55" s="35">
        <f t="shared" si="16"/>
        <v>216</v>
      </c>
      <c r="S55" s="35">
        <f t="shared" si="17"/>
        <v>216</v>
      </c>
      <c r="T55" s="35">
        <f t="shared" si="19"/>
        <v>216</v>
      </c>
      <c r="U55" s="35"/>
      <c r="V55" s="35"/>
      <c r="W55" s="260"/>
      <c r="X55" s="35">
        <f t="shared" si="18"/>
        <v>1044</v>
      </c>
      <c r="Y55" s="35">
        <f t="shared" si="20"/>
        <v>156</v>
      </c>
      <c r="Z55" s="30"/>
      <c r="AA55" s="50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</row>
    <row r="56" spans="2:57" ht="20.100000000000001" customHeight="1" x14ac:dyDescent="0.25">
      <c r="B56" s="102" t="s">
        <v>43</v>
      </c>
      <c r="C56" s="92" t="s">
        <v>49</v>
      </c>
      <c r="D56" s="37">
        <v>38072</v>
      </c>
      <c r="E56" s="49">
        <v>1200</v>
      </c>
      <c r="F56" s="35">
        <f t="shared" si="12"/>
        <v>120</v>
      </c>
      <c r="G56" s="28">
        <f t="shared" si="13"/>
        <v>1080</v>
      </c>
      <c r="H56" s="30">
        <v>5</v>
      </c>
      <c r="I56" s="45">
        <v>0.2</v>
      </c>
      <c r="J56" s="30">
        <v>46</v>
      </c>
      <c r="K56" s="30">
        <v>12</v>
      </c>
      <c r="L56" s="38">
        <f t="shared" si="14"/>
        <v>58</v>
      </c>
      <c r="M56" s="38"/>
      <c r="N56" s="39"/>
      <c r="O56" s="35"/>
      <c r="P56" s="35">
        <v>180</v>
      </c>
      <c r="Q56" s="35">
        <f t="shared" si="15"/>
        <v>216</v>
      </c>
      <c r="R56" s="35">
        <f t="shared" si="16"/>
        <v>216</v>
      </c>
      <c r="S56" s="35">
        <f t="shared" si="17"/>
        <v>216</v>
      </c>
      <c r="T56" s="35">
        <f t="shared" si="19"/>
        <v>216</v>
      </c>
      <c r="U56" s="35"/>
      <c r="V56" s="35"/>
      <c r="W56" s="260"/>
      <c r="X56" s="35">
        <f t="shared" si="18"/>
        <v>1044</v>
      </c>
      <c r="Y56" s="35">
        <f t="shared" si="20"/>
        <v>156</v>
      </c>
      <c r="Z56" s="30"/>
      <c r="AA56" s="50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</row>
    <row r="57" spans="2:57" ht="20.100000000000001" customHeight="1" x14ac:dyDescent="0.25">
      <c r="B57" s="102" t="s">
        <v>43</v>
      </c>
      <c r="C57" s="92" t="s">
        <v>49</v>
      </c>
      <c r="D57" s="37">
        <v>38072</v>
      </c>
      <c r="E57" s="49">
        <v>1200</v>
      </c>
      <c r="F57" s="35">
        <f t="shared" si="12"/>
        <v>120</v>
      </c>
      <c r="G57" s="28">
        <f t="shared" si="13"/>
        <v>1080</v>
      </c>
      <c r="H57" s="30">
        <v>5</v>
      </c>
      <c r="I57" s="45">
        <v>0.2</v>
      </c>
      <c r="J57" s="30">
        <v>46</v>
      </c>
      <c r="K57" s="30">
        <v>12</v>
      </c>
      <c r="L57" s="38">
        <f t="shared" si="14"/>
        <v>58</v>
      </c>
      <c r="M57" s="38"/>
      <c r="N57" s="39"/>
      <c r="O57" s="35"/>
      <c r="P57" s="35">
        <v>180</v>
      </c>
      <c r="Q57" s="35">
        <f t="shared" si="15"/>
        <v>216</v>
      </c>
      <c r="R57" s="35">
        <f t="shared" si="16"/>
        <v>216</v>
      </c>
      <c r="S57" s="35">
        <f t="shared" si="17"/>
        <v>216</v>
      </c>
      <c r="T57" s="35">
        <f t="shared" si="19"/>
        <v>216</v>
      </c>
      <c r="U57" s="35"/>
      <c r="V57" s="35"/>
      <c r="W57" s="260"/>
      <c r="X57" s="35">
        <f t="shared" si="18"/>
        <v>1044</v>
      </c>
      <c r="Y57" s="35">
        <f t="shared" si="20"/>
        <v>156</v>
      </c>
      <c r="Z57" s="30"/>
      <c r="AA57" s="50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</row>
    <row r="58" spans="2:57" ht="20.100000000000001" customHeight="1" x14ac:dyDescent="0.25">
      <c r="B58" s="102" t="s">
        <v>43</v>
      </c>
      <c r="C58" s="92" t="s">
        <v>49</v>
      </c>
      <c r="D58" s="37">
        <v>38072</v>
      </c>
      <c r="E58" s="49">
        <v>1200</v>
      </c>
      <c r="F58" s="35">
        <f t="shared" si="12"/>
        <v>120</v>
      </c>
      <c r="G58" s="28">
        <f t="shared" si="13"/>
        <v>1080</v>
      </c>
      <c r="H58" s="30">
        <v>5</v>
      </c>
      <c r="I58" s="45">
        <v>0.2</v>
      </c>
      <c r="J58" s="30">
        <v>46</v>
      </c>
      <c r="K58" s="30">
        <v>12</v>
      </c>
      <c r="L58" s="38">
        <f t="shared" si="14"/>
        <v>58</v>
      </c>
      <c r="M58" s="38"/>
      <c r="N58" s="39"/>
      <c r="O58" s="35"/>
      <c r="P58" s="35">
        <v>180</v>
      </c>
      <c r="Q58" s="35">
        <f t="shared" si="15"/>
        <v>216</v>
      </c>
      <c r="R58" s="35">
        <f t="shared" si="16"/>
        <v>216</v>
      </c>
      <c r="S58" s="35">
        <f t="shared" si="17"/>
        <v>216</v>
      </c>
      <c r="T58" s="35">
        <f t="shared" si="19"/>
        <v>216</v>
      </c>
      <c r="U58" s="35"/>
      <c r="V58" s="35"/>
      <c r="W58" s="260"/>
      <c r="X58" s="35">
        <f t="shared" si="18"/>
        <v>1044</v>
      </c>
      <c r="Y58" s="35">
        <f t="shared" si="20"/>
        <v>156</v>
      </c>
      <c r="Z58" s="30"/>
      <c r="AA58" s="50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</row>
    <row r="59" spans="2:57" ht="20.100000000000001" customHeight="1" x14ac:dyDescent="0.25">
      <c r="B59" s="102" t="s">
        <v>43</v>
      </c>
      <c r="C59" s="92" t="s">
        <v>49</v>
      </c>
      <c r="D59" s="37">
        <v>38072</v>
      </c>
      <c r="E59" s="49">
        <v>1200</v>
      </c>
      <c r="F59" s="35">
        <f t="shared" si="12"/>
        <v>120</v>
      </c>
      <c r="G59" s="28">
        <f t="shared" si="13"/>
        <v>1080</v>
      </c>
      <c r="H59" s="30">
        <v>5</v>
      </c>
      <c r="I59" s="45">
        <v>0.2</v>
      </c>
      <c r="J59" s="30">
        <v>46</v>
      </c>
      <c r="K59" s="30">
        <v>12</v>
      </c>
      <c r="L59" s="38">
        <f t="shared" si="14"/>
        <v>58</v>
      </c>
      <c r="M59" s="38"/>
      <c r="N59" s="39"/>
      <c r="O59" s="35"/>
      <c r="P59" s="35">
        <v>180</v>
      </c>
      <c r="Q59" s="35">
        <f t="shared" si="15"/>
        <v>216</v>
      </c>
      <c r="R59" s="35">
        <f t="shared" si="16"/>
        <v>216</v>
      </c>
      <c r="S59" s="35">
        <f t="shared" si="17"/>
        <v>216</v>
      </c>
      <c r="T59" s="35">
        <f t="shared" si="19"/>
        <v>216</v>
      </c>
      <c r="U59" s="35"/>
      <c r="V59" s="35"/>
      <c r="W59" s="260"/>
      <c r="X59" s="35">
        <f t="shared" si="18"/>
        <v>1044</v>
      </c>
      <c r="Y59" s="35">
        <f t="shared" si="20"/>
        <v>156</v>
      </c>
      <c r="Z59" s="30"/>
      <c r="AA59" s="50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2:57" ht="20.100000000000001" customHeight="1" x14ac:dyDescent="0.25">
      <c r="B60" s="102" t="s">
        <v>43</v>
      </c>
      <c r="C60" s="92" t="s">
        <v>49</v>
      </c>
      <c r="D60" s="37">
        <v>38072</v>
      </c>
      <c r="E60" s="49">
        <v>1200</v>
      </c>
      <c r="F60" s="35">
        <f t="shared" si="12"/>
        <v>120</v>
      </c>
      <c r="G60" s="28">
        <f t="shared" si="13"/>
        <v>1080</v>
      </c>
      <c r="H60" s="30">
        <v>5</v>
      </c>
      <c r="I60" s="45">
        <v>0.2</v>
      </c>
      <c r="J60" s="30">
        <v>46</v>
      </c>
      <c r="K60" s="30">
        <v>12</v>
      </c>
      <c r="L60" s="38">
        <f t="shared" si="14"/>
        <v>58</v>
      </c>
      <c r="M60" s="38"/>
      <c r="N60" s="39"/>
      <c r="O60" s="35"/>
      <c r="P60" s="35">
        <v>180</v>
      </c>
      <c r="Q60" s="35">
        <f t="shared" si="15"/>
        <v>216</v>
      </c>
      <c r="R60" s="35">
        <f t="shared" si="16"/>
        <v>216</v>
      </c>
      <c r="S60" s="35">
        <f t="shared" si="17"/>
        <v>216</v>
      </c>
      <c r="T60" s="35">
        <f t="shared" si="19"/>
        <v>216</v>
      </c>
      <c r="U60" s="35"/>
      <c r="V60" s="35"/>
      <c r="W60" s="260"/>
      <c r="X60" s="35">
        <f t="shared" si="18"/>
        <v>1044</v>
      </c>
      <c r="Y60" s="35">
        <f t="shared" si="20"/>
        <v>156</v>
      </c>
      <c r="Z60" s="30"/>
      <c r="AA60" s="50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2:57" ht="20.100000000000001" customHeight="1" x14ac:dyDescent="0.25">
      <c r="B61" s="102" t="s">
        <v>50</v>
      </c>
      <c r="C61" s="92" t="s">
        <v>51</v>
      </c>
      <c r="D61" s="37">
        <v>38369</v>
      </c>
      <c r="E61" s="49">
        <v>1274.24</v>
      </c>
      <c r="F61" s="35">
        <f t="shared" si="12"/>
        <v>127.42400000000001</v>
      </c>
      <c r="G61" s="28">
        <f t="shared" si="13"/>
        <v>1146.816</v>
      </c>
      <c r="H61" s="30">
        <v>5</v>
      </c>
      <c r="I61" s="45">
        <v>0.2</v>
      </c>
      <c r="J61" s="30">
        <v>35</v>
      </c>
      <c r="K61" s="30">
        <v>12</v>
      </c>
      <c r="L61" s="38">
        <f t="shared" si="14"/>
        <v>47</v>
      </c>
      <c r="M61" s="38"/>
      <c r="N61" s="39"/>
      <c r="O61" s="35"/>
      <c r="P61" s="35"/>
      <c r="Q61" s="35">
        <v>210.25</v>
      </c>
      <c r="R61" s="35">
        <f t="shared" si="16"/>
        <v>229.36320000000001</v>
      </c>
      <c r="S61" s="35">
        <f t="shared" si="17"/>
        <v>229.36320000000001</v>
      </c>
      <c r="T61" s="35">
        <f t="shared" si="19"/>
        <v>229.36320000000001</v>
      </c>
      <c r="U61" s="35"/>
      <c r="V61" s="35"/>
      <c r="W61" s="260"/>
      <c r="X61" s="35">
        <f t="shared" si="18"/>
        <v>898.33960000000002</v>
      </c>
      <c r="Y61" s="35">
        <f t="shared" si="20"/>
        <v>375.90039999999999</v>
      </c>
      <c r="Z61" s="30"/>
      <c r="AA61" s="50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</row>
    <row r="62" spans="2:57" ht="20.100000000000001" customHeight="1" x14ac:dyDescent="0.25">
      <c r="B62" s="102" t="s">
        <v>44</v>
      </c>
      <c r="C62" s="92" t="s">
        <v>52</v>
      </c>
      <c r="D62" s="37">
        <v>38549</v>
      </c>
      <c r="E62" s="49">
        <v>1400</v>
      </c>
      <c r="F62" s="35">
        <f t="shared" si="12"/>
        <v>140</v>
      </c>
      <c r="G62" s="28">
        <f t="shared" si="13"/>
        <v>1260</v>
      </c>
      <c r="H62" s="30">
        <v>5</v>
      </c>
      <c r="I62" s="45">
        <v>0.2</v>
      </c>
      <c r="J62" s="30">
        <v>29</v>
      </c>
      <c r="K62" s="30">
        <v>12</v>
      </c>
      <c r="L62" s="38">
        <f t="shared" si="14"/>
        <v>41</v>
      </c>
      <c r="M62" s="38"/>
      <c r="N62" s="39"/>
      <c r="O62" s="35"/>
      <c r="P62" s="35"/>
      <c r="Q62" s="35">
        <v>105</v>
      </c>
      <c r="R62" s="35">
        <f t="shared" si="16"/>
        <v>252</v>
      </c>
      <c r="S62" s="35">
        <f t="shared" si="17"/>
        <v>252</v>
      </c>
      <c r="T62" s="35">
        <f t="shared" si="19"/>
        <v>252</v>
      </c>
      <c r="U62" s="35"/>
      <c r="V62" s="35"/>
      <c r="W62" s="260"/>
      <c r="X62" s="35">
        <f t="shared" si="18"/>
        <v>861</v>
      </c>
      <c r="Y62" s="35">
        <f t="shared" si="20"/>
        <v>539</v>
      </c>
      <c r="Z62" s="30"/>
      <c r="AA62" s="50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pans="2:57" ht="20.100000000000001" customHeight="1" x14ac:dyDescent="0.25">
      <c r="B63" s="102" t="s">
        <v>53</v>
      </c>
      <c r="C63" s="93" t="s">
        <v>54</v>
      </c>
      <c r="D63" s="37">
        <v>38989</v>
      </c>
      <c r="E63" s="49">
        <v>650</v>
      </c>
      <c r="F63" s="35">
        <f t="shared" si="12"/>
        <v>65</v>
      </c>
      <c r="G63" s="28">
        <f t="shared" si="13"/>
        <v>585</v>
      </c>
      <c r="H63" s="30">
        <v>5</v>
      </c>
      <c r="I63" s="45">
        <v>0.2</v>
      </c>
      <c r="J63" s="30">
        <v>15</v>
      </c>
      <c r="K63" s="30">
        <v>12</v>
      </c>
      <c r="L63" s="38">
        <f t="shared" si="14"/>
        <v>27</v>
      </c>
      <c r="M63" s="38"/>
      <c r="N63" s="39"/>
      <c r="O63" s="35"/>
      <c r="P63" s="35"/>
      <c r="Q63" s="35"/>
      <c r="R63" s="35">
        <v>29.25</v>
      </c>
      <c r="S63" s="35">
        <f t="shared" si="17"/>
        <v>117</v>
      </c>
      <c r="T63" s="35">
        <f t="shared" si="19"/>
        <v>117</v>
      </c>
      <c r="U63" s="35"/>
      <c r="V63" s="35"/>
      <c r="W63" s="260"/>
      <c r="X63" s="35">
        <f t="shared" si="18"/>
        <v>263.25</v>
      </c>
      <c r="Y63" s="35">
        <f t="shared" si="20"/>
        <v>386.75</v>
      </c>
      <c r="Z63" s="30"/>
      <c r="AA63" s="50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</row>
    <row r="64" spans="2:57" ht="20.100000000000001" customHeight="1" x14ac:dyDescent="0.25">
      <c r="B64" s="102" t="s">
        <v>53</v>
      </c>
      <c r="C64" s="93" t="s">
        <v>54</v>
      </c>
      <c r="D64" s="37">
        <v>38989</v>
      </c>
      <c r="E64" s="49">
        <v>650</v>
      </c>
      <c r="F64" s="35">
        <f t="shared" si="12"/>
        <v>65</v>
      </c>
      <c r="G64" s="28">
        <f t="shared" si="13"/>
        <v>585</v>
      </c>
      <c r="H64" s="30">
        <v>5</v>
      </c>
      <c r="I64" s="45">
        <v>0.2</v>
      </c>
      <c r="J64" s="30">
        <v>15</v>
      </c>
      <c r="K64" s="30">
        <v>12</v>
      </c>
      <c r="L64" s="38">
        <f>SUM(J64:K64)</f>
        <v>27</v>
      </c>
      <c r="M64" s="38"/>
      <c r="N64" s="39"/>
      <c r="O64" s="35"/>
      <c r="P64" s="35"/>
      <c r="Q64" s="35"/>
      <c r="R64" s="35">
        <v>29.25</v>
      </c>
      <c r="S64" s="35">
        <f t="shared" si="17"/>
        <v>117</v>
      </c>
      <c r="T64" s="35">
        <f t="shared" si="19"/>
        <v>117</v>
      </c>
      <c r="U64" s="35"/>
      <c r="V64" s="35"/>
      <c r="W64" s="260"/>
      <c r="X64" s="35">
        <f t="shared" si="18"/>
        <v>263.25</v>
      </c>
      <c r="Y64" s="35">
        <f t="shared" si="20"/>
        <v>386.75</v>
      </c>
      <c r="Z64" s="30"/>
      <c r="AA64" s="50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</row>
    <row r="65" spans="2:57" ht="20.100000000000001" customHeight="1" x14ac:dyDescent="0.25">
      <c r="B65" s="102" t="s">
        <v>55</v>
      </c>
      <c r="C65" s="92" t="s">
        <v>56</v>
      </c>
      <c r="D65" s="37">
        <v>38982</v>
      </c>
      <c r="E65" s="49">
        <v>1634.41</v>
      </c>
      <c r="F65" s="35">
        <f t="shared" si="12"/>
        <v>163.44100000000003</v>
      </c>
      <c r="G65" s="28">
        <f t="shared" si="13"/>
        <v>1470.9690000000001</v>
      </c>
      <c r="H65" s="30">
        <v>5</v>
      </c>
      <c r="I65" s="45">
        <v>0.2</v>
      </c>
      <c r="J65" s="30">
        <v>15</v>
      </c>
      <c r="K65" s="30">
        <v>12</v>
      </c>
      <c r="L65" s="38">
        <f>SUM(J65:K65)</f>
        <v>27</v>
      </c>
      <c r="M65" s="38"/>
      <c r="N65" s="39"/>
      <c r="O65" s="35"/>
      <c r="P65" s="35"/>
      <c r="Q65" s="35"/>
      <c r="R65" s="35"/>
      <c r="S65" s="35">
        <v>367.74</v>
      </c>
      <c r="T65" s="35">
        <f t="shared" si="19"/>
        <v>294.19380000000001</v>
      </c>
      <c r="U65" s="35"/>
      <c r="V65" s="35"/>
      <c r="W65" s="260"/>
      <c r="X65" s="35">
        <f t="shared" si="18"/>
        <v>661.93380000000002</v>
      </c>
      <c r="Y65" s="35">
        <f t="shared" si="20"/>
        <v>972.47620000000006</v>
      </c>
      <c r="Z65" s="30"/>
      <c r="AA65" s="50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2:57" ht="20.100000000000001" customHeight="1" x14ac:dyDescent="0.25">
      <c r="B66" s="102" t="s">
        <v>55</v>
      </c>
      <c r="C66" s="92" t="s">
        <v>56</v>
      </c>
      <c r="D66" s="37">
        <v>38982</v>
      </c>
      <c r="E66" s="49">
        <v>1634.41</v>
      </c>
      <c r="F66" s="35">
        <f t="shared" si="12"/>
        <v>163.44100000000003</v>
      </c>
      <c r="G66" s="28">
        <f t="shared" si="13"/>
        <v>1470.9690000000001</v>
      </c>
      <c r="H66" s="30">
        <v>5</v>
      </c>
      <c r="I66" s="45">
        <v>0.2</v>
      </c>
      <c r="J66" s="30">
        <v>15</v>
      </c>
      <c r="K66" s="30">
        <v>12</v>
      </c>
      <c r="L66" s="38">
        <f>SUM(J66:K66)</f>
        <v>27</v>
      </c>
      <c r="M66" s="38"/>
      <c r="N66" s="39"/>
      <c r="O66" s="35"/>
      <c r="P66" s="35"/>
      <c r="Q66" s="35"/>
      <c r="R66" s="35"/>
      <c r="S66" s="35">
        <v>367.74</v>
      </c>
      <c r="T66" s="35">
        <f t="shared" si="19"/>
        <v>294.19380000000001</v>
      </c>
      <c r="U66" s="35"/>
      <c r="V66" s="35"/>
      <c r="W66" s="260"/>
      <c r="X66" s="35">
        <f t="shared" si="18"/>
        <v>661.93380000000002</v>
      </c>
      <c r="Y66" s="35">
        <f t="shared" si="20"/>
        <v>972.47620000000006</v>
      </c>
      <c r="Z66" s="30"/>
      <c r="AA66" s="50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spans="2:57" ht="20.100000000000001" customHeight="1" x14ac:dyDescent="0.25">
      <c r="B67" s="102" t="s">
        <v>57</v>
      </c>
      <c r="C67" s="92" t="s">
        <v>58</v>
      </c>
      <c r="D67" s="37">
        <v>39322</v>
      </c>
      <c r="E67" s="49">
        <v>2745.9</v>
      </c>
      <c r="F67" s="35">
        <f t="shared" si="12"/>
        <v>274.59000000000003</v>
      </c>
      <c r="G67" s="28">
        <f t="shared" si="13"/>
        <v>2471.31</v>
      </c>
      <c r="H67" s="30">
        <v>5</v>
      </c>
      <c r="I67" s="45">
        <v>0.2</v>
      </c>
      <c r="J67" s="30">
        <v>4</v>
      </c>
      <c r="K67" s="30">
        <v>12</v>
      </c>
      <c r="L67" s="38">
        <f t="shared" ref="L67:L72" si="21">SUM(J67:K67)</f>
        <v>16</v>
      </c>
      <c r="M67" s="38"/>
      <c r="N67" s="39"/>
      <c r="O67" s="35"/>
      <c r="P67" s="35"/>
      <c r="Q67" s="35"/>
      <c r="R67" s="35"/>
      <c r="S67" s="35">
        <v>164.75</v>
      </c>
      <c r="T67" s="35">
        <f t="shared" si="19"/>
        <v>494.26200000000006</v>
      </c>
      <c r="U67" s="35"/>
      <c r="V67" s="35"/>
      <c r="W67" s="260"/>
      <c r="X67" s="35">
        <f t="shared" si="18"/>
        <v>659.01200000000006</v>
      </c>
      <c r="Y67" s="35">
        <f t="shared" si="20"/>
        <v>2086.8879999999999</v>
      </c>
      <c r="Z67" s="30"/>
      <c r="AA67" s="50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</row>
    <row r="68" spans="2:57" ht="20.100000000000001" customHeight="1" x14ac:dyDescent="0.25">
      <c r="B68" s="102" t="s">
        <v>59</v>
      </c>
      <c r="C68" s="93">
        <v>16</v>
      </c>
      <c r="D68" s="37">
        <v>39322</v>
      </c>
      <c r="E68" s="49">
        <v>1654.11</v>
      </c>
      <c r="F68" s="35">
        <f t="shared" si="12"/>
        <v>165.411</v>
      </c>
      <c r="G68" s="28">
        <f t="shared" si="13"/>
        <v>1488.6989999999998</v>
      </c>
      <c r="H68" s="30">
        <v>5</v>
      </c>
      <c r="I68" s="45">
        <v>0.2</v>
      </c>
      <c r="J68" s="30">
        <v>4</v>
      </c>
      <c r="K68" s="30">
        <v>12</v>
      </c>
      <c r="L68" s="38">
        <f t="shared" si="21"/>
        <v>16</v>
      </c>
      <c r="M68" s="38"/>
      <c r="N68" s="39"/>
      <c r="O68" s="35"/>
      <c r="P68" s="35"/>
      <c r="Q68" s="35"/>
      <c r="R68" s="35"/>
      <c r="S68" s="35">
        <v>99.25</v>
      </c>
      <c r="T68" s="35">
        <f t="shared" si="19"/>
        <v>297.7398</v>
      </c>
      <c r="U68" s="35"/>
      <c r="V68" s="35"/>
      <c r="W68" s="260"/>
      <c r="X68" s="35">
        <f t="shared" si="18"/>
        <v>396.9898</v>
      </c>
      <c r="Y68" s="35">
        <f t="shared" si="20"/>
        <v>1257.1201999999998</v>
      </c>
      <c r="Z68" s="30"/>
      <c r="AA68" s="50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</row>
    <row r="69" spans="2:57" ht="20.100000000000001" customHeight="1" x14ac:dyDescent="0.25">
      <c r="B69" s="102" t="s">
        <v>43</v>
      </c>
      <c r="C69" s="92" t="s">
        <v>60</v>
      </c>
      <c r="D69" s="37">
        <v>39258</v>
      </c>
      <c r="E69" s="49">
        <v>1400</v>
      </c>
      <c r="F69" s="35">
        <f t="shared" si="12"/>
        <v>140</v>
      </c>
      <c r="G69" s="28">
        <f t="shared" si="13"/>
        <v>1260</v>
      </c>
      <c r="H69" s="30">
        <v>5</v>
      </c>
      <c r="I69" s="45">
        <v>0.2</v>
      </c>
      <c r="J69" s="30">
        <v>6</v>
      </c>
      <c r="K69" s="30">
        <v>12</v>
      </c>
      <c r="L69" s="38">
        <f t="shared" si="21"/>
        <v>18</v>
      </c>
      <c r="M69" s="38"/>
      <c r="N69" s="39"/>
      <c r="O69" s="35"/>
      <c r="P69" s="35"/>
      <c r="Q69" s="35"/>
      <c r="R69" s="35"/>
      <c r="S69" s="35">
        <v>126</v>
      </c>
      <c r="T69" s="35">
        <f t="shared" si="19"/>
        <v>252</v>
      </c>
      <c r="U69" s="35"/>
      <c r="V69" s="35"/>
      <c r="W69" s="260"/>
      <c r="X69" s="35">
        <f t="shared" si="18"/>
        <v>378</v>
      </c>
      <c r="Y69" s="35">
        <f t="shared" si="20"/>
        <v>1022</v>
      </c>
      <c r="Z69" s="30"/>
      <c r="AA69" s="50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</row>
    <row r="70" spans="2:57" ht="20.100000000000001" customHeight="1" x14ac:dyDescent="0.25">
      <c r="B70" s="102" t="s">
        <v>43</v>
      </c>
      <c r="C70" s="92" t="s">
        <v>60</v>
      </c>
      <c r="D70" s="37">
        <v>39258</v>
      </c>
      <c r="E70" s="49">
        <v>1400</v>
      </c>
      <c r="F70" s="35">
        <f t="shared" si="12"/>
        <v>140</v>
      </c>
      <c r="G70" s="28">
        <f t="shared" si="13"/>
        <v>1260</v>
      </c>
      <c r="H70" s="30">
        <v>5</v>
      </c>
      <c r="I70" s="45">
        <v>0.2</v>
      </c>
      <c r="J70" s="30">
        <v>6</v>
      </c>
      <c r="K70" s="30">
        <v>12</v>
      </c>
      <c r="L70" s="38">
        <f t="shared" si="21"/>
        <v>18</v>
      </c>
      <c r="M70" s="38"/>
      <c r="N70" s="39"/>
      <c r="O70" s="35"/>
      <c r="P70" s="35"/>
      <c r="Q70" s="35"/>
      <c r="R70" s="35"/>
      <c r="S70" s="35">
        <v>126</v>
      </c>
      <c r="T70" s="35">
        <f t="shared" si="19"/>
        <v>252</v>
      </c>
      <c r="U70" s="35"/>
      <c r="V70" s="35"/>
      <c r="W70" s="260"/>
      <c r="X70" s="35">
        <f t="shared" si="18"/>
        <v>378</v>
      </c>
      <c r="Y70" s="35">
        <f t="shared" si="20"/>
        <v>1022</v>
      </c>
      <c r="Z70" s="30"/>
      <c r="AA70" s="50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</row>
    <row r="71" spans="2:57" ht="20.100000000000001" customHeight="1" x14ac:dyDescent="0.25">
      <c r="B71" s="102" t="s">
        <v>43</v>
      </c>
      <c r="C71" s="92" t="s">
        <v>60</v>
      </c>
      <c r="D71" s="37">
        <v>39258</v>
      </c>
      <c r="E71" s="49">
        <v>1400</v>
      </c>
      <c r="F71" s="35">
        <f t="shared" si="12"/>
        <v>140</v>
      </c>
      <c r="G71" s="28">
        <f t="shared" si="13"/>
        <v>1260</v>
      </c>
      <c r="H71" s="30">
        <v>5</v>
      </c>
      <c r="I71" s="45">
        <v>0.2</v>
      </c>
      <c r="J71" s="30">
        <v>6</v>
      </c>
      <c r="K71" s="30">
        <v>12</v>
      </c>
      <c r="L71" s="38">
        <f t="shared" si="21"/>
        <v>18</v>
      </c>
      <c r="M71" s="38"/>
      <c r="N71" s="39"/>
      <c r="O71" s="35"/>
      <c r="P71" s="35"/>
      <c r="Q71" s="35"/>
      <c r="R71" s="35"/>
      <c r="S71" s="35">
        <v>126</v>
      </c>
      <c r="T71" s="35">
        <f t="shared" si="19"/>
        <v>252</v>
      </c>
      <c r="U71" s="35"/>
      <c r="V71" s="35"/>
      <c r="W71" s="260"/>
      <c r="X71" s="35">
        <f t="shared" si="18"/>
        <v>378</v>
      </c>
      <c r="Y71" s="35">
        <f t="shared" si="20"/>
        <v>1022</v>
      </c>
      <c r="Z71" s="30"/>
      <c r="AA71" s="50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</row>
    <row r="72" spans="2:57" ht="20.100000000000001" customHeight="1" x14ac:dyDescent="0.25">
      <c r="B72" s="102" t="s">
        <v>61</v>
      </c>
      <c r="C72" s="92" t="s">
        <v>62</v>
      </c>
      <c r="D72" s="51">
        <v>39436</v>
      </c>
      <c r="E72" s="82">
        <v>687.49</v>
      </c>
      <c r="F72" s="52">
        <f t="shared" si="12"/>
        <v>68.749000000000009</v>
      </c>
      <c r="G72" s="82">
        <f t="shared" si="13"/>
        <v>618.74099999999999</v>
      </c>
      <c r="H72" s="30">
        <v>5</v>
      </c>
      <c r="I72" s="45">
        <v>0.2</v>
      </c>
      <c r="J72" s="30">
        <v>1</v>
      </c>
      <c r="K72" s="30">
        <v>12</v>
      </c>
      <c r="L72" s="38">
        <f t="shared" si="21"/>
        <v>13</v>
      </c>
      <c r="M72" s="38"/>
      <c r="N72" s="39"/>
      <c r="O72" s="35"/>
      <c r="P72" s="35"/>
      <c r="Q72" s="35"/>
      <c r="R72" s="35"/>
      <c r="S72" s="35">
        <v>10.31</v>
      </c>
      <c r="T72" s="35">
        <f t="shared" si="19"/>
        <v>123.7482</v>
      </c>
      <c r="U72" s="35"/>
      <c r="V72" s="35"/>
      <c r="W72" s="260"/>
      <c r="X72" s="35">
        <f t="shared" si="18"/>
        <v>134.0582</v>
      </c>
      <c r="Y72" s="82">
        <f t="shared" si="20"/>
        <v>553.43180000000007</v>
      </c>
      <c r="Z72" s="30"/>
      <c r="AA72" s="50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</row>
    <row r="73" spans="2:57" ht="20.100000000000001" customHeight="1" x14ac:dyDescent="0.25">
      <c r="B73" s="102" t="s">
        <v>63</v>
      </c>
      <c r="C73" s="92" t="s">
        <v>64</v>
      </c>
      <c r="D73" s="51">
        <v>39645</v>
      </c>
      <c r="E73" s="82">
        <v>1137.53</v>
      </c>
      <c r="F73" s="52">
        <f t="shared" si="12"/>
        <v>113.753</v>
      </c>
      <c r="G73" s="82">
        <f t="shared" si="13"/>
        <v>1023.7769999999999</v>
      </c>
      <c r="H73" s="30">
        <v>5</v>
      </c>
      <c r="I73" s="45">
        <v>0.2</v>
      </c>
      <c r="J73" s="30"/>
      <c r="K73" s="30">
        <v>6</v>
      </c>
      <c r="L73" s="38"/>
      <c r="M73" s="38"/>
      <c r="N73" s="39"/>
      <c r="O73" s="35"/>
      <c r="P73" s="35"/>
      <c r="Q73" s="35"/>
      <c r="R73" s="35"/>
      <c r="S73" s="35"/>
      <c r="T73" s="35">
        <f t="shared" si="19"/>
        <v>102.37769999999998</v>
      </c>
      <c r="U73" s="35"/>
      <c r="V73" s="35"/>
      <c r="W73" s="260"/>
      <c r="X73" s="35">
        <f t="shared" si="18"/>
        <v>102.37769999999998</v>
      </c>
      <c r="Y73" s="82">
        <f t="shared" si="20"/>
        <v>1035.1523</v>
      </c>
      <c r="Z73" s="30"/>
      <c r="AA73" s="50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</row>
    <row r="74" spans="2:57" ht="20.100000000000001" customHeight="1" x14ac:dyDescent="0.25">
      <c r="B74" s="102" t="s">
        <v>65</v>
      </c>
      <c r="C74" s="92" t="s">
        <v>66</v>
      </c>
      <c r="D74" s="51">
        <v>39645</v>
      </c>
      <c r="E74" s="82">
        <v>825</v>
      </c>
      <c r="F74" s="52">
        <f t="shared" si="12"/>
        <v>82.5</v>
      </c>
      <c r="G74" s="82">
        <f t="shared" si="13"/>
        <v>742.5</v>
      </c>
      <c r="H74" s="30">
        <v>5</v>
      </c>
      <c r="I74" s="45">
        <v>0.2</v>
      </c>
      <c r="J74" s="30"/>
      <c r="K74" s="30">
        <v>6</v>
      </c>
      <c r="L74" s="38"/>
      <c r="M74" s="38"/>
      <c r="N74" s="39"/>
      <c r="O74" s="35"/>
      <c r="P74" s="35"/>
      <c r="Q74" s="35"/>
      <c r="R74" s="35"/>
      <c r="S74" s="35"/>
      <c r="T74" s="35">
        <f t="shared" si="19"/>
        <v>74.25</v>
      </c>
      <c r="U74" s="35"/>
      <c r="V74" s="35"/>
      <c r="W74" s="260"/>
      <c r="X74" s="35">
        <f t="shared" si="18"/>
        <v>74.25</v>
      </c>
      <c r="Y74" s="82">
        <f t="shared" si="20"/>
        <v>750.75</v>
      </c>
      <c r="Z74" s="30"/>
      <c r="AA74" s="50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</row>
    <row r="75" spans="2:57" ht="20.100000000000001" customHeight="1" x14ac:dyDescent="0.25">
      <c r="B75" s="102" t="s">
        <v>67</v>
      </c>
      <c r="C75" s="92" t="s">
        <v>68</v>
      </c>
      <c r="D75" s="51">
        <v>39603</v>
      </c>
      <c r="E75" s="82">
        <v>1915.71</v>
      </c>
      <c r="F75" s="52">
        <f t="shared" si="12"/>
        <v>191.57100000000003</v>
      </c>
      <c r="G75" s="82">
        <f t="shared" si="13"/>
        <v>1724.1390000000001</v>
      </c>
      <c r="H75" s="30">
        <v>5</v>
      </c>
      <c r="I75" s="45">
        <v>0.2</v>
      </c>
      <c r="J75" s="30"/>
      <c r="K75" s="30">
        <v>7</v>
      </c>
      <c r="L75" s="38"/>
      <c r="M75" s="38"/>
      <c r="N75" s="39"/>
      <c r="O75" s="35"/>
      <c r="P75" s="35"/>
      <c r="Q75" s="35"/>
      <c r="R75" s="35"/>
      <c r="S75" s="35"/>
      <c r="T75" s="35">
        <f t="shared" si="19"/>
        <v>201.14955000000003</v>
      </c>
      <c r="U75" s="35"/>
      <c r="V75" s="35"/>
      <c r="W75" s="260"/>
      <c r="X75" s="35">
        <f t="shared" si="18"/>
        <v>201.14955000000003</v>
      </c>
      <c r="Y75" s="82">
        <f t="shared" si="20"/>
        <v>1714.5604499999999</v>
      </c>
      <c r="Z75" s="30"/>
      <c r="AA75" s="50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</row>
    <row r="76" spans="2:57" ht="20.100000000000001" customHeight="1" x14ac:dyDescent="0.25">
      <c r="B76" s="102"/>
      <c r="C76" s="92"/>
      <c r="D76" s="30"/>
      <c r="E76" s="82">
        <f>SUM(E42:E75)</f>
        <v>45677.409999999996</v>
      </c>
      <c r="F76" s="5"/>
      <c r="G76" s="49"/>
      <c r="H76" s="30"/>
      <c r="I76" s="30"/>
      <c r="J76" s="30" t="s">
        <v>69</v>
      </c>
      <c r="K76" s="30"/>
      <c r="L76" s="30"/>
      <c r="M76" s="30"/>
      <c r="N76" s="42">
        <f>SUM(N42:N67)</f>
        <v>9303.9948000000022</v>
      </c>
      <c r="O76" s="42">
        <f>SUM(O42:O67)</f>
        <v>1656.1943999999996</v>
      </c>
      <c r="P76" s="42">
        <f>SUM(P42:P67)</f>
        <v>2336.75</v>
      </c>
      <c r="Q76" s="42">
        <f>SUM(Q42:Q67)</f>
        <v>2564.8324000000002</v>
      </c>
      <c r="R76" s="42">
        <f>SUM(R42:R67)</f>
        <v>2789.4456</v>
      </c>
      <c r="S76" s="42">
        <f>SUM(S42:S72)</f>
        <v>4352.7356</v>
      </c>
      <c r="T76" s="42">
        <f>SUM(T42:T75)</f>
        <v>5602.8604500000001</v>
      </c>
      <c r="U76" s="42"/>
      <c r="V76" s="42"/>
      <c r="W76" s="263"/>
      <c r="X76" s="42">
        <f>SUM(X42:X75)</f>
        <v>28606.813249999992</v>
      </c>
      <c r="Y76" s="42">
        <f>SUM(Y42:Y75)</f>
        <v>15793.515950000001</v>
      </c>
      <c r="Z76" s="30"/>
      <c r="AA76" s="50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</row>
    <row r="77" spans="2:57" ht="20.100000000000001" customHeight="1" x14ac:dyDescent="0.25">
      <c r="B77" s="102"/>
      <c r="C77" s="92" t="s">
        <v>70</v>
      </c>
      <c r="D77" s="5"/>
      <c r="E77" s="84">
        <f>SUM(E12+E40+E76)</f>
        <v>898638.54999999993</v>
      </c>
      <c r="F77" s="35"/>
      <c r="G77" s="28"/>
      <c r="H77" s="5"/>
      <c r="I77" s="5" t="s">
        <v>71</v>
      </c>
      <c r="J77" s="5"/>
      <c r="K77" s="5"/>
      <c r="L77" s="5"/>
      <c r="M77" s="5"/>
      <c r="N77" s="44">
        <f t="shared" ref="N77:S77" si="22">SUM(N12+N40+N76)</f>
        <v>52280.088393750004</v>
      </c>
      <c r="O77" s="55">
        <f t="shared" si="22"/>
        <v>13227.156075000001</v>
      </c>
      <c r="P77" s="55">
        <f t="shared" si="22"/>
        <v>37125.498250000004</v>
      </c>
      <c r="Q77" s="55">
        <f t="shared" si="22"/>
        <v>41219.013649999994</v>
      </c>
      <c r="R77" s="55">
        <f t="shared" si="22"/>
        <v>51973.606849999996</v>
      </c>
      <c r="S77" s="55">
        <f t="shared" si="22"/>
        <v>57532.846850000002</v>
      </c>
      <c r="T77" s="55">
        <f>T12+T40+T76</f>
        <v>61155.967075</v>
      </c>
      <c r="U77" s="55"/>
      <c r="V77" s="55"/>
      <c r="W77" s="264"/>
      <c r="X77" s="55">
        <f>SUM(X12+X40+X76)</f>
        <v>289784.07266875001</v>
      </c>
      <c r="Y77" s="55">
        <f>SUM(Y12+Y40+Y76)</f>
        <v>607577.39653124998</v>
      </c>
      <c r="Z77" s="5"/>
      <c r="AA77" s="40"/>
    </row>
    <row r="78" spans="2:57" ht="20.100000000000001" customHeight="1" thickBot="1" x14ac:dyDescent="0.3">
      <c r="B78" s="105"/>
      <c r="C78" s="94"/>
      <c r="D78" s="56"/>
      <c r="E78" s="57"/>
      <c r="F78" s="58"/>
      <c r="G78" s="57"/>
      <c r="H78" s="56"/>
      <c r="I78" s="59"/>
      <c r="J78" s="56"/>
      <c r="K78" s="56"/>
      <c r="L78" s="56"/>
      <c r="M78" s="56"/>
      <c r="N78" s="59"/>
      <c r="O78" s="56"/>
      <c r="P78" s="56"/>
      <c r="Q78" s="56"/>
      <c r="R78" s="56"/>
      <c r="S78" s="56"/>
      <c r="T78" s="56"/>
      <c r="U78" s="56"/>
      <c r="V78" s="56"/>
      <c r="W78" s="20"/>
      <c r="X78" s="58"/>
      <c r="Y78" s="58"/>
      <c r="Z78" s="56"/>
      <c r="AA78" s="60"/>
    </row>
    <row r="79" spans="2:57" ht="20.100000000000001" customHeight="1" x14ac:dyDescent="0.25">
      <c r="B79" s="106"/>
      <c r="C79" s="95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265"/>
      <c r="X79" s="62"/>
      <c r="Y79" s="61"/>
      <c r="Z79" s="61"/>
      <c r="AA79" s="63"/>
    </row>
    <row r="80" spans="2:57" ht="20.100000000000001" customHeight="1" x14ac:dyDescent="0.25">
      <c r="B80" s="107"/>
      <c r="C80" s="96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5"/>
      <c r="S80" s="65"/>
      <c r="T80" s="65"/>
      <c r="U80" s="65"/>
      <c r="V80" s="65"/>
      <c r="W80" s="68"/>
      <c r="X80" s="66"/>
      <c r="Y80" s="66"/>
      <c r="Z80" s="64"/>
      <c r="AA80" s="67"/>
    </row>
    <row r="81" spans="1:27" ht="20.100000000000001" customHeight="1" x14ac:dyDescent="0.25">
      <c r="B81" s="107"/>
      <c r="C81" s="96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5"/>
      <c r="O81" s="65"/>
      <c r="P81" s="65"/>
      <c r="Q81" s="64"/>
      <c r="R81" s="65"/>
      <c r="S81" s="65"/>
      <c r="T81" s="65"/>
      <c r="U81" s="65"/>
      <c r="V81" s="65"/>
      <c r="W81" s="68"/>
      <c r="X81" s="68"/>
      <c r="Y81" s="64"/>
      <c r="Z81" s="64"/>
      <c r="AA81" s="67"/>
    </row>
    <row r="82" spans="1:27" ht="20.100000000000001" customHeight="1" x14ac:dyDescent="0.25">
      <c r="B82" s="107"/>
      <c r="C82" s="96"/>
      <c r="D82" s="64" t="s">
        <v>72</v>
      </c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9"/>
      <c r="R82" s="70"/>
      <c r="S82" s="70"/>
      <c r="T82" s="70"/>
      <c r="U82" s="70"/>
      <c r="V82" s="70"/>
      <c r="W82" s="266"/>
      <c r="X82" s="66"/>
      <c r="Y82" s="64"/>
      <c r="Z82" s="64"/>
      <c r="AA82" s="67"/>
    </row>
    <row r="83" spans="1:27" ht="20.100000000000001" customHeight="1" thickBot="1" x14ac:dyDescent="0.3">
      <c r="B83" s="108"/>
      <c r="C83" s="97"/>
      <c r="D83" s="71" t="s">
        <v>73</v>
      </c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267"/>
      <c r="X83" s="71"/>
      <c r="Y83" s="71"/>
      <c r="Z83" s="71"/>
      <c r="AA83" s="72"/>
    </row>
    <row r="84" spans="1:27" x14ac:dyDescent="0.25">
      <c r="B84" s="109"/>
    </row>
    <row r="85" spans="1:27" x14ac:dyDescent="0.25">
      <c r="A85" s="4"/>
      <c r="B85" s="110"/>
      <c r="C85" s="98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X85" s="73"/>
      <c r="Y85" s="73"/>
      <c r="Z85" s="73"/>
      <c r="AA85" s="73"/>
    </row>
    <row r="86" spans="1:27" ht="15.75" thickBot="1" x14ac:dyDescent="0.3"/>
    <row r="87" spans="1:27" s="272" customFormat="1" ht="26.25" thickBot="1" x14ac:dyDescent="0.4">
      <c r="B87" s="394" t="s">
        <v>150</v>
      </c>
      <c r="C87" s="395"/>
      <c r="D87" s="395"/>
      <c r="E87" s="395"/>
      <c r="F87" s="395"/>
      <c r="G87" s="395"/>
      <c r="H87" s="395"/>
      <c r="I87" s="395"/>
      <c r="J87" s="395"/>
      <c r="K87" s="395"/>
      <c r="L87" s="395"/>
      <c r="M87" s="395"/>
      <c r="N87" s="395"/>
      <c r="O87" s="395"/>
      <c r="P87" s="395"/>
      <c r="Q87" s="395"/>
      <c r="R87" s="395"/>
      <c r="S87" s="395"/>
      <c r="T87" s="395"/>
      <c r="U87" s="395"/>
      <c r="V87" s="395"/>
      <c r="W87" s="395"/>
      <c r="X87" s="395"/>
      <c r="Y87" s="396"/>
      <c r="Z87" s="273"/>
      <c r="AA87" s="274"/>
    </row>
    <row r="88" spans="1:27" s="333" customFormat="1" ht="45" customHeight="1" x14ac:dyDescent="0.2">
      <c r="B88" s="348" t="s">
        <v>2</v>
      </c>
      <c r="C88" s="365" t="s">
        <v>3</v>
      </c>
      <c r="D88" s="365" t="s">
        <v>4</v>
      </c>
      <c r="E88" s="365" t="s">
        <v>5</v>
      </c>
      <c r="F88" s="365" t="s">
        <v>6</v>
      </c>
      <c r="G88" s="365" t="s">
        <v>7</v>
      </c>
      <c r="H88" s="365" t="s">
        <v>8</v>
      </c>
      <c r="I88" s="365" t="s">
        <v>9</v>
      </c>
      <c r="J88" s="397" t="s">
        <v>139</v>
      </c>
      <c r="K88" s="397"/>
      <c r="L88" s="397"/>
      <c r="M88" s="398" t="s">
        <v>146</v>
      </c>
      <c r="N88" s="365" t="s">
        <v>11</v>
      </c>
      <c r="O88" s="365" t="s">
        <v>11</v>
      </c>
      <c r="P88" s="365" t="s">
        <v>11</v>
      </c>
      <c r="Q88" s="365" t="s">
        <v>11</v>
      </c>
      <c r="R88" s="365" t="s">
        <v>11</v>
      </c>
      <c r="S88" s="365" t="s">
        <v>11</v>
      </c>
      <c r="T88" s="365" t="s">
        <v>11</v>
      </c>
      <c r="U88" s="365" t="s">
        <v>11</v>
      </c>
      <c r="V88" s="365" t="s">
        <v>11</v>
      </c>
      <c r="W88" s="365" t="s">
        <v>11</v>
      </c>
      <c r="X88" s="398" t="s">
        <v>148</v>
      </c>
      <c r="Y88" s="349" t="s">
        <v>12</v>
      </c>
      <c r="Z88" s="334" t="s">
        <v>13</v>
      </c>
      <c r="AA88" s="335" t="s">
        <v>14</v>
      </c>
    </row>
    <row r="89" spans="1:27" s="333" customFormat="1" ht="45" customHeight="1" thickBot="1" x14ac:dyDescent="0.25">
      <c r="B89" s="350"/>
      <c r="C89" s="351" t="s">
        <v>15</v>
      </c>
      <c r="D89" s="352"/>
      <c r="E89" s="352"/>
      <c r="F89" s="352"/>
      <c r="G89" s="352"/>
      <c r="H89" s="353" t="s">
        <v>16</v>
      </c>
      <c r="I89" s="351"/>
      <c r="J89" s="366" t="s">
        <v>17</v>
      </c>
      <c r="K89" s="366" t="s">
        <v>18</v>
      </c>
      <c r="L89" s="366" t="s">
        <v>19</v>
      </c>
      <c r="M89" s="399"/>
      <c r="N89" s="366">
        <v>2010</v>
      </c>
      <c r="O89" s="366">
        <v>2011</v>
      </c>
      <c r="P89" s="366">
        <v>2012</v>
      </c>
      <c r="Q89" s="366">
        <v>2013</v>
      </c>
      <c r="R89" s="366">
        <v>2014</v>
      </c>
      <c r="S89" s="366">
        <v>2015</v>
      </c>
      <c r="T89" s="366">
        <v>2016</v>
      </c>
      <c r="U89" s="366">
        <v>2017</v>
      </c>
      <c r="V89" s="366">
        <v>2018</v>
      </c>
      <c r="W89" s="366">
        <v>2019</v>
      </c>
      <c r="X89" s="399"/>
      <c r="Y89" s="354"/>
      <c r="Z89" s="336"/>
      <c r="AA89" s="337"/>
    </row>
    <row r="90" spans="1:27" s="9" customFormat="1" ht="30" customHeight="1" x14ac:dyDescent="0.2">
      <c r="B90" s="338" t="s">
        <v>20</v>
      </c>
      <c r="C90" s="339" t="s">
        <v>21</v>
      </c>
      <c r="D90" s="340">
        <v>36945</v>
      </c>
      <c r="E90" s="341">
        <v>9773.86</v>
      </c>
      <c r="F90" s="341">
        <f t="shared" ref="F90:F95" si="23">E90*0.1</f>
        <v>977.38600000000008</v>
      </c>
      <c r="G90" s="341">
        <f t="shared" ref="G90:G95" si="24">E90-F90</f>
        <v>8796.4740000000002</v>
      </c>
      <c r="H90" s="342">
        <v>40</v>
      </c>
      <c r="I90" s="343">
        <v>2.5000000000000001E-2</v>
      </c>
      <c r="J90" s="342">
        <v>201</v>
      </c>
      <c r="K90" s="344">
        <v>12</v>
      </c>
      <c r="L90" s="344">
        <f t="shared" ref="L90:L95" si="25">SUM(J90:K90)</f>
        <v>213</v>
      </c>
      <c r="M90" s="345">
        <f>Hoja1!Y91</f>
        <v>1942.5546749999999</v>
      </c>
      <c r="N90" s="341">
        <f t="shared" ref="N90:N95" si="26">G90/12*I90*K90</f>
        <v>219.91185000000002</v>
      </c>
      <c r="O90" s="341">
        <f t="shared" ref="O90:O95" si="27">G90/12*I90*K90</f>
        <v>219.91185000000002</v>
      </c>
      <c r="P90" s="341">
        <f t="shared" ref="P90:P95" si="28">G90/12*I90*K90</f>
        <v>219.91185000000002</v>
      </c>
      <c r="Q90" s="341">
        <f t="shared" ref="Q90:Q95" si="29">G90/12*I90*K90</f>
        <v>219.91185000000002</v>
      </c>
      <c r="R90" s="341">
        <f t="shared" ref="R90:R95" si="30">G90/12*I90*K90</f>
        <v>219.91185000000002</v>
      </c>
      <c r="S90" s="341">
        <f t="shared" ref="S90:S95" si="31">G90/12*I90*K90</f>
        <v>219.91185000000002</v>
      </c>
      <c r="T90" s="341">
        <f t="shared" ref="T90:T95" si="32">G90/12*I90*K90</f>
        <v>219.91185000000002</v>
      </c>
      <c r="U90" s="341">
        <f t="shared" ref="U90:U95" si="33">G90/12*I90*K90</f>
        <v>219.91185000000002</v>
      </c>
      <c r="V90" s="341">
        <f t="shared" ref="V90:V95" si="34">G90/12*I90*K90</f>
        <v>219.91185000000002</v>
      </c>
      <c r="W90" s="346">
        <f t="shared" ref="W90:W95" si="35">G90/12*I90*K90</f>
        <v>219.91185000000002</v>
      </c>
      <c r="X90" s="341">
        <f t="shared" ref="X90:X95" si="36">SUM(M90:W90)</f>
        <v>4141.6731749999999</v>
      </c>
      <c r="Y90" s="347">
        <f t="shared" ref="Y90:Y95" si="37">E90-X90</f>
        <v>5632.1868250000007</v>
      </c>
      <c r="Z90" s="283"/>
      <c r="AA90" s="282"/>
    </row>
    <row r="91" spans="1:27" s="9" customFormat="1" ht="30" customHeight="1" x14ac:dyDescent="0.2">
      <c r="B91" s="275" t="s">
        <v>20</v>
      </c>
      <c r="C91" s="276" t="s">
        <v>21</v>
      </c>
      <c r="D91" s="277">
        <v>37337</v>
      </c>
      <c r="E91" s="278">
        <v>146441.76999999999</v>
      </c>
      <c r="F91" s="278">
        <f t="shared" si="23"/>
        <v>14644.177</v>
      </c>
      <c r="G91" s="278">
        <f t="shared" si="24"/>
        <v>131797.59299999999</v>
      </c>
      <c r="H91" s="364">
        <v>40</v>
      </c>
      <c r="I91" s="279">
        <v>2.5000000000000001E-2</v>
      </c>
      <c r="J91" s="364">
        <v>190</v>
      </c>
      <c r="K91" s="367">
        <v>12</v>
      </c>
      <c r="L91" s="367">
        <f t="shared" si="25"/>
        <v>202</v>
      </c>
      <c r="M91" s="280">
        <f>Hoja1!Y92</f>
        <v>25535.783643750001</v>
      </c>
      <c r="N91" s="278">
        <f t="shared" si="26"/>
        <v>3294.9398249999999</v>
      </c>
      <c r="O91" s="278">
        <f t="shared" si="27"/>
        <v>3294.9398249999999</v>
      </c>
      <c r="P91" s="278">
        <f t="shared" si="28"/>
        <v>3294.9398249999999</v>
      </c>
      <c r="Q91" s="278">
        <f t="shared" si="29"/>
        <v>3294.9398249999999</v>
      </c>
      <c r="R91" s="278">
        <f t="shared" si="30"/>
        <v>3294.9398249999999</v>
      </c>
      <c r="S91" s="278">
        <f t="shared" si="31"/>
        <v>3294.9398249999999</v>
      </c>
      <c r="T91" s="278">
        <f t="shared" si="32"/>
        <v>3294.9398249999999</v>
      </c>
      <c r="U91" s="278">
        <f t="shared" si="33"/>
        <v>3294.9398249999999</v>
      </c>
      <c r="V91" s="278">
        <f t="shared" si="34"/>
        <v>3294.9398249999999</v>
      </c>
      <c r="W91" s="281">
        <f t="shared" si="35"/>
        <v>3294.9398249999999</v>
      </c>
      <c r="X91" s="278">
        <f t="shared" si="36"/>
        <v>58485.181893750014</v>
      </c>
      <c r="Y91" s="282">
        <f t="shared" si="37"/>
        <v>87956.588106249983</v>
      </c>
      <c r="Z91" s="284"/>
      <c r="AA91" s="285"/>
    </row>
    <row r="92" spans="1:27" s="9" customFormat="1" ht="30" customHeight="1" x14ac:dyDescent="0.2">
      <c r="B92" s="275" t="s">
        <v>20</v>
      </c>
      <c r="C92" s="276" t="s">
        <v>22</v>
      </c>
      <c r="D92" s="277">
        <v>37987</v>
      </c>
      <c r="E92" s="278">
        <v>228928.61</v>
      </c>
      <c r="F92" s="278">
        <f t="shared" si="23"/>
        <v>22892.861000000001</v>
      </c>
      <c r="G92" s="278">
        <f t="shared" si="24"/>
        <v>206035.74899999998</v>
      </c>
      <c r="H92" s="364">
        <v>40</v>
      </c>
      <c r="I92" s="279">
        <v>2.5000000000000001E-2</v>
      </c>
      <c r="J92" s="364">
        <v>168</v>
      </c>
      <c r="K92" s="367">
        <v>12</v>
      </c>
      <c r="L92" s="367">
        <f t="shared" si="25"/>
        <v>180</v>
      </c>
      <c r="M92" s="280">
        <f>Hoja1!Y93</f>
        <v>30905.362350000003</v>
      </c>
      <c r="N92" s="278">
        <f t="shared" si="26"/>
        <v>5150.8937249999999</v>
      </c>
      <c r="O92" s="278">
        <f t="shared" si="27"/>
        <v>5150.8937249999999</v>
      </c>
      <c r="P92" s="278">
        <f t="shared" si="28"/>
        <v>5150.8937249999999</v>
      </c>
      <c r="Q92" s="278">
        <f t="shared" si="29"/>
        <v>5150.8937249999999</v>
      </c>
      <c r="R92" s="278">
        <f t="shared" si="30"/>
        <v>5150.8937249999999</v>
      </c>
      <c r="S92" s="278">
        <f t="shared" si="31"/>
        <v>5150.8937249999999</v>
      </c>
      <c r="T92" s="278">
        <f t="shared" si="32"/>
        <v>5150.8937249999999</v>
      </c>
      <c r="U92" s="278">
        <f t="shared" si="33"/>
        <v>5150.8937249999999</v>
      </c>
      <c r="V92" s="278">
        <f t="shared" si="34"/>
        <v>5150.8937249999999</v>
      </c>
      <c r="W92" s="281">
        <f t="shared" si="35"/>
        <v>5150.8937249999999</v>
      </c>
      <c r="X92" s="278">
        <f t="shared" si="36"/>
        <v>82414.299600000013</v>
      </c>
      <c r="Y92" s="282">
        <f t="shared" si="37"/>
        <v>146514.31039999996</v>
      </c>
      <c r="Z92" s="284"/>
      <c r="AA92" s="285"/>
    </row>
    <row r="93" spans="1:27" s="9" customFormat="1" ht="30" customHeight="1" x14ac:dyDescent="0.2">
      <c r="B93" s="275" t="s">
        <v>20</v>
      </c>
      <c r="C93" s="276" t="s">
        <v>23</v>
      </c>
      <c r="D93" s="277">
        <v>37987</v>
      </c>
      <c r="E93" s="278">
        <v>5977.6</v>
      </c>
      <c r="F93" s="278">
        <f t="shared" si="23"/>
        <v>597.7600000000001</v>
      </c>
      <c r="G93" s="278">
        <f t="shared" si="24"/>
        <v>5379.84</v>
      </c>
      <c r="H93" s="364">
        <v>40</v>
      </c>
      <c r="I93" s="279">
        <v>2.5000000000000001E-2</v>
      </c>
      <c r="J93" s="364">
        <v>168</v>
      </c>
      <c r="K93" s="367">
        <v>12</v>
      </c>
      <c r="L93" s="367">
        <f t="shared" si="25"/>
        <v>180</v>
      </c>
      <c r="M93" s="280">
        <f>Hoja1!Y94</f>
        <v>806.976</v>
      </c>
      <c r="N93" s="278">
        <f t="shared" si="26"/>
        <v>134.49600000000001</v>
      </c>
      <c r="O93" s="278">
        <f t="shared" si="27"/>
        <v>134.49600000000001</v>
      </c>
      <c r="P93" s="278">
        <f t="shared" si="28"/>
        <v>134.49600000000001</v>
      </c>
      <c r="Q93" s="278">
        <f t="shared" si="29"/>
        <v>134.49600000000001</v>
      </c>
      <c r="R93" s="278">
        <f t="shared" si="30"/>
        <v>134.49600000000001</v>
      </c>
      <c r="S93" s="278">
        <f t="shared" si="31"/>
        <v>134.49600000000001</v>
      </c>
      <c r="T93" s="278">
        <f t="shared" si="32"/>
        <v>134.49600000000001</v>
      </c>
      <c r="U93" s="278">
        <f t="shared" si="33"/>
        <v>134.49600000000001</v>
      </c>
      <c r="V93" s="278">
        <f t="shared" si="34"/>
        <v>134.49600000000001</v>
      </c>
      <c r="W93" s="281">
        <f t="shared" si="35"/>
        <v>134.49600000000001</v>
      </c>
      <c r="X93" s="278">
        <f t="shared" si="36"/>
        <v>2151.9360000000006</v>
      </c>
      <c r="Y93" s="282">
        <f t="shared" si="37"/>
        <v>3825.6639999999998</v>
      </c>
      <c r="Z93" s="284"/>
      <c r="AA93" s="285"/>
    </row>
    <row r="94" spans="1:27" s="9" customFormat="1" ht="30" customHeight="1" x14ac:dyDescent="0.2">
      <c r="B94" s="275" t="s">
        <v>20</v>
      </c>
      <c r="C94" s="276" t="s">
        <v>24</v>
      </c>
      <c r="D94" s="277">
        <v>37987</v>
      </c>
      <c r="E94" s="278">
        <v>78567.5</v>
      </c>
      <c r="F94" s="278">
        <f t="shared" si="23"/>
        <v>7856.75</v>
      </c>
      <c r="G94" s="278">
        <f t="shared" si="24"/>
        <v>70710.75</v>
      </c>
      <c r="H94" s="364">
        <v>40</v>
      </c>
      <c r="I94" s="279">
        <v>2.5000000000000001E-2</v>
      </c>
      <c r="J94" s="364">
        <v>180</v>
      </c>
      <c r="K94" s="367">
        <v>12</v>
      </c>
      <c r="L94" s="367">
        <f t="shared" si="25"/>
        <v>192</v>
      </c>
      <c r="M94" s="280">
        <f>Hoja1!Y95</f>
        <v>10606.612499999999</v>
      </c>
      <c r="N94" s="278">
        <f t="shared" si="26"/>
        <v>1767.7687500000002</v>
      </c>
      <c r="O94" s="278">
        <f t="shared" si="27"/>
        <v>1767.7687500000002</v>
      </c>
      <c r="P94" s="278">
        <f t="shared" si="28"/>
        <v>1767.7687500000002</v>
      </c>
      <c r="Q94" s="278">
        <f t="shared" si="29"/>
        <v>1767.7687500000002</v>
      </c>
      <c r="R94" s="278">
        <f t="shared" si="30"/>
        <v>1767.7687500000002</v>
      </c>
      <c r="S94" s="278">
        <f t="shared" si="31"/>
        <v>1767.7687500000002</v>
      </c>
      <c r="T94" s="278">
        <f t="shared" si="32"/>
        <v>1767.7687500000002</v>
      </c>
      <c r="U94" s="278">
        <f t="shared" si="33"/>
        <v>1767.7687500000002</v>
      </c>
      <c r="V94" s="278">
        <f t="shared" si="34"/>
        <v>1767.7687500000002</v>
      </c>
      <c r="W94" s="281">
        <f t="shared" si="35"/>
        <v>1767.7687500000002</v>
      </c>
      <c r="X94" s="278">
        <f t="shared" si="36"/>
        <v>28284.299999999992</v>
      </c>
      <c r="Y94" s="282">
        <f t="shared" si="37"/>
        <v>50283.200000000012</v>
      </c>
      <c r="Z94" s="284"/>
      <c r="AA94" s="285"/>
    </row>
    <row r="95" spans="1:27" s="9" customFormat="1" ht="30" customHeight="1" x14ac:dyDescent="0.2">
      <c r="B95" s="275" t="s">
        <v>20</v>
      </c>
      <c r="C95" s="276" t="s">
        <v>25</v>
      </c>
      <c r="D95" s="277">
        <v>39037</v>
      </c>
      <c r="E95" s="278">
        <v>10831.35</v>
      </c>
      <c r="F95" s="278">
        <f t="shared" si="23"/>
        <v>1083.135</v>
      </c>
      <c r="G95" s="278">
        <f t="shared" si="24"/>
        <v>9748.2150000000001</v>
      </c>
      <c r="H95" s="364">
        <v>40</v>
      </c>
      <c r="I95" s="279">
        <v>2.5000000000000001E-2</v>
      </c>
      <c r="J95" s="364">
        <v>146</v>
      </c>
      <c r="K95" s="367">
        <v>12</v>
      </c>
      <c r="L95" s="367">
        <f t="shared" si="25"/>
        <v>158</v>
      </c>
      <c r="M95" s="280">
        <f>Hoja1!Y96</f>
        <v>771.74075000000005</v>
      </c>
      <c r="N95" s="278">
        <f t="shared" si="26"/>
        <v>243.70537500000003</v>
      </c>
      <c r="O95" s="278">
        <f t="shared" si="27"/>
        <v>243.70537500000003</v>
      </c>
      <c r="P95" s="278">
        <f t="shared" si="28"/>
        <v>243.70537500000003</v>
      </c>
      <c r="Q95" s="278">
        <f t="shared" si="29"/>
        <v>243.70537500000003</v>
      </c>
      <c r="R95" s="278">
        <f t="shared" si="30"/>
        <v>243.70537500000003</v>
      </c>
      <c r="S95" s="278">
        <f t="shared" si="31"/>
        <v>243.70537500000003</v>
      </c>
      <c r="T95" s="278">
        <f t="shared" si="32"/>
        <v>243.70537500000003</v>
      </c>
      <c r="U95" s="278">
        <f t="shared" si="33"/>
        <v>243.70537500000003</v>
      </c>
      <c r="V95" s="278">
        <f t="shared" si="34"/>
        <v>243.70537500000003</v>
      </c>
      <c r="W95" s="281">
        <f t="shared" si="35"/>
        <v>243.70537500000003</v>
      </c>
      <c r="X95" s="278">
        <f t="shared" si="36"/>
        <v>3208.7945000000004</v>
      </c>
      <c r="Y95" s="282">
        <f t="shared" si="37"/>
        <v>7622.5555000000004</v>
      </c>
      <c r="Z95" s="284"/>
      <c r="AA95" s="285"/>
    </row>
    <row r="96" spans="1:27" s="9" customFormat="1" ht="30" customHeight="1" x14ac:dyDescent="0.2">
      <c r="B96" s="275"/>
      <c r="C96" s="276"/>
      <c r="D96" s="277"/>
      <c r="E96" s="281">
        <f>SUM(E90:E95)</f>
        <v>480520.68999999994</v>
      </c>
      <c r="F96" s="400" t="s">
        <v>26</v>
      </c>
      <c r="G96" s="400"/>
      <c r="H96" s="400"/>
      <c r="I96" s="400"/>
      <c r="J96" s="400"/>
      <c r="K96" s="400"/>
      <c r="L96" s="400"/>
      <c r="M96" s="280">
        <f>SUM(M90:M95)</f>
        <v>70569.029918750006</v>
      </c>
      <c r="N96" s="280">
        <f>SUM(N90:N95)</f>
        <v>10811.715524999998</v>
      </c>
      <c r="O96" s="280">
        <f t="shared" ref="O96:W96" si="38">SUM(N90:N95)</f>
        <v>10811.715524999998</v>
      </c>
      <c r="P96" s="280">
        <f t="shared" si="38"/>
        <v>10811.715524999998</v>
      </c>
      <c r="Q96" s="280">
        <f t="shared" si="38"/>
        <v>10811.715524999998</v>
      </c>
      <c r="R96" s="286">
        <f t="shared" si="38"/>
        <v>10811.715524999998</v>
      </c>
      <c r="S96" s="286">
        <f t="shared" si="38"/>
        <v>10811.715524999998</v>
      </c>
      <c r="T96" s="286">
        <f t="shared" si="38"/>
        <v>10811.715524999998</v>
      </c>
      <c r="U96" s="286">
        <f t="shared" si="38"/>
        <v>10811.715524999998</v>
      </c>
      <c r="V96" s="286">
        <f t="shared" si="38"/>
        <v>10811.715524999998</v>
      </c>
      <c r="W96" s="287">
        <f t="shared" si="38"/>
        <v>10811.715524999998</v>
      </c>
      <c r="X96" s="286">
        <f>SUM(X90:X95)</f>
        <v>178686.18516874997</v>
      </c>
      <c r="Y96" s="288">
        <f>SUM(Y90:Y95)</f>
        <v>301834.50483124994</v>
      </c>
      <c r="Z96" s="284"/>
      <c r="AA96" s="285"/>
    </row>
    <row r="97" spans="1:27" s="289" customFormat="1" ht="30" customHeight="1" x14ac:dyDescent="0.2">
      <c r="B97" s="275"/>
      <c r="C97" s="276"/>
      <c r="D97" s="277"/>
      <c r="E97" s="278"/>
      <c r="F97" s="278"/>
      <c r="G97" s="278"/>
      <c r="H97" s="364"/>
      <c r="I97" s="279"/>
      <c r="J97" s="364"/>
      <c r="K97" s="367"/>
      <c r="L97" s="367"/>
      <c r="M97" s="280"/>
      <c r="N97" s="286"/>
      <c r="O97" s="278"/>
      <c r="P97" s="278"/>
      <c r="Q97" s="278"/>
      <c r="R97" s="278"/>
      <c r="S97" s="278"/>
      <c r="T97" s="278"/>
      <c r="U97" s="278"/>
      <c r="V97" s="278"/>
      <c r="W97" s="281"/>
      <c r="X97" s="278"/>
      <c r="Y97" s="282"/>
      <c r="Z97" s="290"/>
      <c r="AA97" s="291"/>
    </row>
    <row r="98" spans="1:27" s="9" customFormat="1" ht="30" customHeight="1" x14ac:dyDescent="0.2">
      <c r="B98" s="275" t="s">
        <v>27</v>
      </c>
      <c r="C98" s="276" t="s">
        <v>28</v>
      </c>
      <c r="D98" s="277">
        <v>36161</v>
      </c>
      <c r="E98" s="278">
        <v>20571.43</v>
      </c>
      <c r="F98" s="278">
        <f t="shared" ref="F98:F118" si="39">E98*0.1</f>
        <v>2057.143</v>
      </c>
      <c r="G98" s="278">
        <f t="shared" ref="G98:G118" si="40">E98-F98</f>
        <v>18514.287</v>
      </c>
      <c r="H98" s="364">
        <v>10</v>
      </c>
      <c r="I98" s="292">
        <v>0.1</v>
      </c>
      <c r="J98" s="364">
        <v>120</v>
      </c>
      <c r="K98" s="367">
        <v>0</v>
      </c>
      <c r="L98" s="367">
        <f>SUM(J98:K98)</f>
        <v>120</v>
      </c>
      <c r="M98" s="293">
        <f>Hoja1!Y99</f>
        <v>18514.29</v>
      </c>
      <c r="N98" s="278">
        <f>G98/12*I98*K98</f>
        <v>0</v>
      </c>
      <c r="O98" s="278">
        <f>G98/12*I98*K98</f>
        <v>0</v>
      </c>
      <c r="P98" s="278">
        <f>H98/12*J98*K98</f>
        <v>0</v>
      </c>
      <c r="Q98" s="278">
        <f t="shared" ref="Q98:W98" si="41">I98/12*K98*M98</f>
        <v>0</v>
      </c>
      <c r="R98" s="278">
        <f t="shared" si="41"/>
        <v>0</v>
      </c>
      <c r="S98" s="278">
        <f t="shared" si="41"/>
        <v>0</v>
      </c>
      <c r="T98" s="278">
        <f t="shared" si="41"/>
        <v>0</v>
      </c>
      <c r="U98" s="278">
        <f t="shared" si="41"/>
        <v>0</v>
      </c>
      <c r="V98" s="278">
        <f t="shared" si="41"/>
        <v>0</v>
      </c>
      <c r="W98" s="281">
        <f t="shared" si="41"/>
        <v>0</v>
      </c>
      <c r="X98" s="278">
        <f>SUM(M98:W98)</f>
        <v>18514.29</v>
      </c>
      <c r="Y98" s="282">
        <f t="shared" ref="Y98:Y119" si="42">E98-X98</f>
        <v>2057.1399999999994</v>
      </c>
      <c r="Z98" s="284"/>
      <c r="AA98" s="282"/>
    </row>
    <row r="99" spans="1:27" s="9" customFormat="1" ht="30" customHeight="1" x14ac:dyDescent="0.2">
      <c r="B99" s="275" t="s">
        <v>74</v>
      </c>
      <c r="C99" s="276" t="s">
        <v>28</v>
      </c>
      <c r="D99" s="277">
        <v>27759</v>
      </c>
      <c r="E99" s="278">
        <v>1805.71</v>
      </c>
      <c r="F99" s="278">
        <f t="shared" si="39"/>
        <v>180.57100000000003</v>
      </c>
      <c r="G99" s="278">
        <f t="shared" si="40"/>
        <v>1625.1390000000001</v>
      </c>
      <c r="H99" s="364">
        <v>10</v>
      </c>
      <c r="I99" s="292">
        <v>0.1</v>
      </c>
      <c r="J99" s="364">
        <v>120</v>
      </c>
      <c r="K99" s="367">
        <v>0</v>
      </c>
      <c r="L99" s="367">
        <f>SUM(J99:K99)</f>
        <v>120</v>
      </c>
      <c r="M99" s="293">
        <f>Hoja1!Y100</f>
        <v>1625.1390000000004</v>
      </c>
      <c r="N99" s="278">
        <f>G99/12*I99*K99</f>
        <v>0</v>
      </c>
      <c r="O99" s="278">
        <f>G99/12*I99*K99</f>
        <v>0</v>
      </c>
      <c r="P99" s="278">
        <f>G99/12*I99*K99</f>
        <v>0</v>
      </c>
      <c r="Q99" s="278">
        <f>G99/12*I99*K99</f>
        <v>0</v>
      </c>
      <c r="R99" s="278">
        <f t="shared" ref="R99:W100" si="43">K99/12*M99*O99</f>
        <v>0</v>
      </c>
      <c r="S99" s="278">
        <f t="shared" si="43"/>
        <v>0</v>
      </c>
      <c r="T99" s="278">
        <f t="shared" si="43"/>
        <v>0</v>
      </c>
      <c r="U99" s="278">
        <f t="shared" si="43"/>
        <v>0</v>
      </c>
      <c r="V99" s="278">
        <f t="shared" si="43"/>
        <v>0</v>
      </c>
      <c r="W99" s="281">
        <f t="shared" si="43"/>
        <v>0</v>
      </c>
      <c r="X99" s="278">
        <f t="shared" ref="X99:X119" si="44">SUM(M99:W99)</f>
        <v>1625.1390000000004</v>
      </c>
      <c r="Y99" s="282">
        <f t="shared" si="42"/>
        <v>180.57099999999969</v>
      </c>
      <c r="Z99" s="284"/>
      <c r="AA99" s="285"/>
    </row>
    <row r="100" spans="1:27" s="9" customFormat="1" ht="30" customHeight="1" x14ac:dyDescent="0.2">
      <c r="B100" s="275" t="s">
        <v>31</v>
      </c>
      <c r="C100" s="276" t="s">
        <v>28</v>
      </c>
      <c r="D100" s="277">
        <v>34334</v>
      </c>
      <c r="E100" s="278">
        <v>20569.09</v>
      </c>
      <c r="F100" s="278">
        <f t="shared" si="39"/>
        <v>2056.9090000000001</v>
      </c>
      <c r="G100" s="278">
        <f t="shared" si="40"/>
        <v>18512.181</v>
      </c>
      <c r="H100" s="364">
        <v>10</v>
      </c>
      <c r="I100" s="292">
        <v>0.1</v>
      </c>
      <c r="J100" s="364">
        <v>120</v>
      </c>
      <c r="K100" s="367">
        <v>0</v>
      </c>
      <c r="L100" s="367">
        <f>SUM(J100:K100)</f>
        <v>120</v>
      </c>
      <c r="M100" s="293">
        <f>Hoja1!Y101</f>
        <v>18512.181</v>
      </c>
      <c r="N100" s="278">
        <f>G100/12*I100*K100</f>
        <v>0</v>
      </c>
      <c r="O100" s="278">
        <f>G100/12*I100*K100</f>
        <v>0</v>
      </c>
      <c r="P100" s="278">
        <f>I100/12*K100*M100</f>
        <v>0</v>
      </c>
      <c r="Q100" s="278">
        <f>J100/12*L100*N100</f>
        <v>0</v>
      </c>
      <c r="R100" s="278">
        <f t="shared" si="43"/>
        <v>0</v>
      </c>
      <c r="S100" s="278">
        <f t="shared" si="43"/>
        <v>0</v>
      </c>
      <c r="T100" s="278">
        <f t="shared" si="43"/>
        <v>0</v>
      </c>
      <c r="U100" s="278">
        <f t="shared" si="43"/>
        <v>0</v>
      </c>
      <c r="V100" s="278">
        <f t="shared" si="43"/>
        <v>0</v>
      </c>
      <c r="W100" s="281">
        <f t="shared" si="43"/>
        <v>0</v>
      </c>
      <c r="X100" s="278">
        <f t="shared" si="44"/>
        <v>18512.181</v>
      </c>
      <c r="Y100" s="282">
        <f t="shared" si="42"/>
        <v>2056.9089999999997</v>
      </c>
      <c r="Z100" s="284"/>
      <c r="AA100" s="285"/>
    </row>
    <row r="101" spans="1:27" s="9" customFormat="1" ht="30" customHeight="1" x14ac:dyDescent="0.2">
      <c r="B101" s="275" t="s">
        <v>31</v>
      </c>
      <c r="C101" s="276" t="s">
        <v>32</v>
      </c>
      <c r="D101" s="277">
        <v>38286</v>
      </c>
      <c r="E101" s="278">
        <v>1885.71</v>
      </c>
      <c r="F101" s="278">
        <f t="shared" si="39"/>
        <v>188.57100000000003</v>
      </c>
      <c r="G101" s="294">
        <f t="shared" si="40"/>
        <v>1697.1390000000001</v>
      </c>
      <c r="H101" s="364">
        <v>10</v>
      </c>
      <c r="I101" s="292">
        <v>0.1</v>
      </c>
      <c r="J101" s="364">
        <v>120</v>
      </c>
      <c r="K101" s="367">
        <v>0</v>
      </c>
      <c r="L101" s="367">
        <f>SUM(J101:K101)</f>
        <v>120</v>
      </c>
      <c r="M101" s="293">
        <f>Hoja1!Y102</f>
        <v>890.99560000000019</v>
      </c>
      <c r="N101" s="278">
        <v>169.71</v>
      </c>
      <c r="O101" s="278">
        <v>169.71</v>
      </c>
      <c r="P101" s="278">
        <v>169.71</v>
      </c>
      <c r="Q101" s="278">
        <v>169.71</v>
      </c>
      <c r="R101" s="278">
        <v>127.29</v>
      </c>
      <c r="S101" s="278">
        <v>0</v>
      </c>
      <c r="T101" s="278">
        <v>0</v>
      </c>
      <c r="U101" s="278">
        <v>0</v>
      </c>
      <c r="V101" s="278">
        <v>0</v>
      </c>
      <c r="W101" s="281">
        <f t="shared" ref="W101:W106" si="45">G101/12*I101*K101</f>
        <v>0</v>
      </c>
      <c r="X101" s="278">
        <f t="shared" si="44"/>
        <v>1697.1256000000003</v>
      </c>
      <c r="Y101" s="282">
        <f t="shared" si="42"/>
        <v>188.58439999999973</v>
      </c>
      <c r="Z101" s="284"/>
      <c r="AA101" s="285"/>
    </row>
    <row r="102" spans="1:27" s="9" customFormat="1" ht="30" customHeight="1" x14ac:dyDescent="0.2">
      <c r="B102" s="295" t="s">
        <v>75</v>
      </c>
      <c r="C102" s="276" t="s">
        <v>34</v>
      </c>
      <c r="D102" s="277">
        <v>38217</v>
      </c>
      <c r="E102" s="278">
        <v>56559.99</v>
      </c>
      <c r="F102" s="278">
        <f t="shared" si="39"/>
        <v>5655.9989999999998</v>
      </c>
      <c r="G102" s="294">
        <f t="shared" si="40"/>
        <v>50903.990999999995</v>
      </c>
      <c r="H102" s="364">
        <v>10</v>
      </c>
      <c r="I102" s="292">
        <v>0.1</v>
      </c>
      <c r="J102" s="296">
        <v>120</v>
      </c>
      <c r="K102" s="297">
        <v>0</v>
      </c>
      <c r="L102" s="297">
        <f t="shared" ref="L102:L115" si="46">SUM(J102:K102)</f>
        <v>120</v>
      </c>
      <c r="M102" s="293">
        <f>Hoja1!Y103</f>
        <v>27572.996400000004</v>
      </c>
      <c r="N102" s="278">
        <v>5090.3999999999996</v>
      </c>
      <c r="O102" s="278">
        <v>5090.3999999999996</v>
      </c>
      <c r="P102" s="278">
        <v>5090.3999999999996</v>
      </c>
      <c r="Q102" s="278">
        <v>5090.3999999999996</v>
      </c>
      <c r="R102" s="278">
        <v>2969.4</v>
      </c>
      <c r="S102" s="278">
        <v>0</v>
      </c>
      <c r="T102" s="278">
        <v>0</v>
      </c>
      <c r="U102" s="278">
        <v>0</v>
      </c>
      <c r="V102" s="278">
        <v>0</v>
      </c>
      <c r="W102" s="281">
        <f t="shared" si="45"/>
        <v>0</v>
      </c>
      <c r="X102" s="278">
        <f t="shared" si="44"/>
        <v>50903.996400000011</v>
      </c>
      <c r="Y102" s="282">
        <f t="shared" si="42"/>
        <v>5655.9935999999871</v>
      </c>
      <c r="Z102" s="284"/>
      <c r="AA102" s="285"/>
    </row>
    <row r="103" spans="1:27" s="9" customFormat="1" ht="30" customHeight="1" x14ac:dyDescent="0.2">
      <c r="B103" s="275" t="s">
        <v>35</v>
      </c>
      <c r="C103" s="276" t="s">
        <v>36</v>
      </c>
      <c r="D103" s="277">
        <v>38008</v>
      </c>
      <c r="E103" s="278">
        <v>15003.09</v>
      </c>
      <c r="F103" s="278">
        <f t="shared" si="39"/>
        <v>1500.3090000000002</v>
      </c>
      <c r="G103" s="278">
        <f t="shared" si="40"/>
        <v>13502.780999999999</v>
      </c>
      <c r="H103" s="364">
        <v>10</v>
      </c>
      <c r="I103" s="292">
        <v>0.1</v>
      </c>
      <c r="J103" s="364">
        <v>120</v>
      </c>
      <c r="K103" s="367">
        <v>0</v>
      </c>
      <c r="L103" s="367">
        <f t="shared" si="46"/>
        <v>120</v>
      </c>
      <c r="M103" s="293">
        <f>Hoja1!Y104</f>
        <v>8101.6704999999993</v>
      </c>
      <c r="N103" s="278">
        <v>1350.28</v>
      </c>
      <c r="O103" s="278">
        <v>1350.28</v>
      </c>
      <c r="P103" s="278">
        <v>1350.28</v>
      </c>
      <c r="Q103" s="278">
        <v>1350.28</v>
      </c>
      <c r="R103" s="278">
        <f>G103/12*I103*K103</f>
        <v>0</v>
      </c>
      <c r="S103" s="278">
        <v>0</v>
      </c>
      <c r="T103" s="278">
        <v>0</v>
      </c>
      <c r="U103" s="278">
        <v>0</v>
      </c>
      <c r="V103" s="278">
        <v>0</v>
      </c>
      <c r="W103" s="281">
        <f t="shared" si="45"/>
        <v>0</v>
      </c>
      <c r="X103" s="278">
        <f t="shared" si="44"/>
        <v>13502.790500000001</v>
      </c>
      <c r="Y103" s="282">
        <f t="shared" si="42"/>
        <v>1500.2994999999992</v>
      </c>
      <c r="Z103" s="284"/>
      <c r="AA103" s="285"/>
    </row>
    <row r="104" spans="1:27" s="9" customFormat="1" ht="30" customHeight="1" x14ac:dyDescent="0.2">
      <c r="B104" s="275"/>
      <c r="C104" s="276" t="s">
        <v>37</v>
      </c>
      <c r="D104" s="277">
        <v>38029</v>
      </c>
      <c r="E104" s="278">
        <v>102500</v>
      </c>
      <c r="F104" s="278">
        <f t="shared" si="39"/>
        <v>10250</v>
      </c>
      <c r="G104" s="278">
        <f t="shared" si="40"/>
        <v>92250</v>
      </c>
      <c r="H104" s="364">
        <v>10</v>
      </c>
      <c r="I104" s="292">
        <v>0.1</v>
      </c>
      <c r="J104" s="364">
        <v>120</v>
      </c>
      <c r="K104" s="367">
        <v>0</v>
      </c>
      <c r="L104" s="367">
        <f t="shared" si="46"/>
        <v>120</v>
      </c>
      <c r="M104" s="293">
        <f>Hoja1!Y105</f>
        <v>54581.25</v>
      </c>
      <c r="N104" s="278">
        <v>9225</v>
      </c>
      <c r="O104" s="278">
        <v>9225</v>
      </c>
      <c r="P104" s="278">
        <v>9225</v>
      </c>
      <c r="Q104" s="278">
        <v>9225</v>
      </c>
      <c r="R104" s="278">
        <v>768.75</v>
      </c>
      <c r="S104" s="278">
        <v>0</v>
      </c>
      <c r="T104" s="278">
        <v>0</v>
      </c>
      <c r="U104" s="278">
        <v>0</v>
      </c>
      <c r="V104" s="278">
        <v>0</v>
      </c>
      <c r="W104" s="281">
        <f t="shared" si="45"/>
        <v>0</v>
      </c>
      <c r="X104" s="278">
        <f t="shared" si="44"/>
        <v>92250</v>
      </c>
      <c r="Y104" s="282">
        <f t="shared" si="42"/>
        <v>10250</v>
      </c>
      <c r="Z104" s="284"/>
      <c r="AA104" s="285"/>
    </row>
    <row r="105" spans="1:27" s="9" customFormat="1" ht="30" customHeight="1" x14ac:dyDescent="0.2">
      <c r="B105" s="275" t="s">
        <v>38</v>
      </c>
      <c r="C105" s="276" t="s">
        <v>39</v>
      </c>
      <c r="D105" s="277">
        <v>38778</v>
      </c>
      <c r="E105" s="278">
        <v>69929</v>
      </c>
      <c r="F105" s="278">
        <f t="shared" si="39"/>
        <v>6992.9000000000005</v>
      </c>
      <c r="G105" s="278">
        <f t="shared" si="40"/>
        <v>62936.1</v>
      </c>
      <c r="H105" s="364">
        <v>10</v>
      </c>
      <c r="I105" s="292">
        <v>0.1</v>
      </c>
      <c r="J105" s="364">
        <v>120</v>
      </c>
      <c r="K105" s="367">
        <v>0</v>
      </c>
      <c r="L105" s="367">
        <v>120</v>
      </c>
      <c r="M105" s="293">
        <f>Hoja1!Y106</f>
        <v>24125.510000000002</v>
      </c>
      <c r="N105" s="278">
        <v>6293.61</v>
      </c>
      <c r="O105" s="278">
        <v>6293.61</v>
      </c>
      <c r="P105" s="278">
        <v>6293.61</v>
      </c>
      <c r="Q105" s="278">
        <v>6293.61</v>
      </c>
      <c r="R105" s="278">
        <v>6293.61</v>
      </c>
      <c r="S105" s="278">
        <v>6293.61</v>
      </c>
      <c r="T105" s="278">
        <v>1048.94</v>
      </c>
      <c r="U105" s="278">
        <v>0</v>
      </c>
      <c r="V105" s="278">
        <v>0</v>
      </c>
      <c r="W105" s="281">
        <f t="shared" si="45"/>
        <v>0</v>
      </c>
      <c r="X105" s="278">
        <f t="shared" si="44"/>
        <v>62936.110000000008</v>
      </c>
      <c r="Y105" s="282">
        <f t="shared" si="42"/>
        <v>6992.8899999999921</v>
      </c>
      <c r="Z105" s="284"/>
      <c r="AA105" s="285"/>
    </row>
    <row r="106" spans="1:27" s="9" customFormat="1" ht="30" customHeight="1" x14ac:dyDescent="0.2">
      <c r="B106" s="275" t="s">
        <v>40</v>
      </c>
      <c r="C106" s="276" t="s">
        <v>39</v>
      </c>
      <c r="D106" s="277">
        <v>38778</v>
      </c>
      <c r="E106" s="278">
        <v>69929</v>
      </c>
      <c r="F106" s="278">
        <f t="shared" si="39"/>
        <v>6992.9000000000005</v>
      </c>
      <c r="G106" s="278">
        <f t="shared" si="40"/>
        <v>62936.1</v>
      </c>
      <c r="H106" s="364">
        <v>10</v>
      </c>
      <c r="I106" s="292">
        <v>0.1</v>
      </c>
      <c r="J106" s="364">
        <v>120</v>
      </c>
      <c r="K106" s="367">
        <v>0</v>
      </c>
      <c r="L106" s="367">
        <v>120</v>
      </c>
      <c r="M106" s="293">
        <f>Hoja1!Y107</f>
        <v>24125.510000000002</v>
      </c>
      <c r="N106" s="278">
        <v>6293.61</v>
      </c>
      <c r="O106" s="278">
        <v>6293.61</v>
      </c>
      <c r="P106" s="278">
        <v>6293.61</v>
      </c>
      <c r="Q106" s="278">
        <v>6293.61</v>
      </c>
      <c r="R106" s="278">
        <v>6293.61</v>
      </c>
      <c r="S106" s="278">
        <v>6293.61</v>
      </c>
      <c r="T106" s="278">
        <v>1048.94</v>
      </c>
      <c r="U106" s="278">
        <v>0</v>
      </c>
      <c r="V106" s="278">
        <v>0</v>
      </c>
      <c r="W106" s="281">
        <f t="shared" si="45"/>
        <v>0</v>
      </c>
      <c r="X106" s="278">
        <f t="shared" si="44"/>
        <v>62936.110000000008</v>
      </c>
      <c r="Y106" s="282">
        <f t="shared" si="42"/>
        <v>6992.8899999999921</v>
      </c>
      <c r="Z106" s="284"/>
      <c r="AA106" s="285"/>
    </row>
    <row r="107" spans="1:27" s="9" customFormat="1" ht="30" customHeight="1" x14ac:dyDescent="0.2">
      <c r="B107" s="275" t="s">
        <v>76</v>
      </c>
      <c r="C107" s="276" t="s">
        <v>77</v>
      </c>
      <c r="D107" s="298">
        <v>40088</v>
      </c>
      <c r="E107" s="278">
        <v>16000</v>
      </c>
      <c r="F107" s="278">
        <f t="shared" si="39"/>
        <v>1600</v>
      </c>
      <c r="G107" s="278">
        <f t="shared" si="40"/>
        <v>14400</v>
      </c>
      <c r="H107" s="364">
        <v>10</v>
      </c>
      <c r="I107" s="292">
        <v>0.1</v>
      </c>
      <c r="J107" s="364">
        <v>110</v>
      </c>
      <c r="K107" s="367">
        <v>10</v>
      </c>
      <c r="L107" s="367">
        <f>SUM(J107:K107)</f>
        <v>120</v>
      </c>
      <c r="M107" s="280">
        <v>240</v>
      </c>
      <c r="N107" s="278">
        <v>1440</v>
      </c>
      <c r="O107" s="278">
        <v>1440</v>
      </c>
      <c r="P107" s="278">
        <v>1440</v>
      </c>
      <c r="Q107" s="278">
        <v>1440</v>
      </c>
      <c r="R107" s="278">
        <v>1440</v>
      </c>
      <c r="S107" s="278">
        <v>1440</v>
      </c>
      <c r="T107" s="278">
        <v>1440</v>
      </c>
      <c r="U107" s="278">
        <v>1440</v>
      </c>
      <c r="V107" s="278">
        <v>1440</v>
      </c>
      <c r="W107" s="281">
        <f t="shared" ref="W107:W119" si="47">G107/12*I107*K107</f>
        <v>1200</v>
      </c>
      <c r="X107" s="278">
        <f t="shared" si="44"/>
        <v>14400</v>
      </c>
      <c r="Y107" s="282">
        <f t="shared" si="42"/>
        <v>1600</v>
      </c>
      <c r="Z107" s="284"/>
      <c r="AA107" s="285"/>
    </row>
    <row r="108" spans="1:27" s="9" customFormat="1" ht="30" customHeight="1" x14ac:dyDescent="0.2">
      <c r="B108" s="275" t="s">
        <v>78</v>
      </c>
      <c r="C108" s="299" t="s">
        <v>79</v>
      </c>
      <c r="D108" s="277">
        <v>40255</v>
      </c>
      <c r="E108" s="278">
        <v>13500</v>
      </c>
      <c r="F108" s="278">
        <f t="shared" si="39"/>
        <v>1350</v>
      </c>
      <c r="G108" s="278">
        <f t="shared" si="40"/>
        <v>12150</v>
      </c>
      <c r="H108" s="364">
        <v>10</v>
      </c>
      <c r="I108" s="292">
        <v>0.1</v>
      </c>
      <c r="J108" s="364">
        <v>106</v>
      </c>
      <c r="K108" s="367">
        <v>12</v>
      </c>
      <c r="L108" s="367">
        <f t="shared" si="46"/>
        <v>118</v>
      </c>
      <c r="M108" s="280">
        <f>Hoja1!Y109</f>
        <v>0</v>
      </c>
      <c r="N108" s="278">
        <v>1012.5</v>
      </c>
      <c r="O108" s="278">
        <v>1215</v>
      </c>
      <c r="P108" s="278">
        <v>1215</v>
      </c>
      <c r="Q108" s="278">
        <v>1215</v>
      </c>
      <c r="R108" s="278">
        <v>1215</v>
      </c>
      <c r="S108" s="278">
        <v>1215</v>
      </c>
      <c r="T108" s="278">
        <v>1215</v>
      </c>
      <c r="U108" s="278">
        <v>1215</v>
      </c>
      <c r="V108" s="278">
        <v>1215</v>
      </c>
      <c r="W108" s="281">
        <f t="shared" si="47"/>
        <v>1215</v>
      </c>
      <c r="X108" s="278">
        <f t="shared" si="44"/>
        <v>11947.5</v>
      </c>
      <c r="Y108" s="282">
        <f t="shared" si="42"/>
        <v>1552.5</v>
      </c>
      <c r="Z108" s="284"/>
      <c r="AA108" s="285"/>
    </row>
    <row r="109" spans="1:27" s="9" customFormat="1" ht="30" customHeight="1" x14ac:dyDescent="0.2">
      <c r="B109" s="275">
        <v>52761</v>
      </c>
      <c r="C109" s="299" t="s">
        <v>80</v>
      </c>
      <c r="D109" s="277">
        <v>40381</v>
      </c>
      <c r="E109" s="278">
        <v>28815</v>
      </c>
      <c r="F109" s="278">
        <f t="shared" si="39"/>
        <v>2881.5</v>
      </c>
      <c r="G109" s="278">
        <f t="shared" si="40"/>
        <v>25933.5</v>
      </c>
      <c r="H109" s="364">
        <v>10</v>
      </c>
      <c r="I109" s="292">
        <v>0.1</v>
      </c>
      <c r="J109" s="364">
        <v>102</v>
      </c>
      <c r="K109" s="367">
        <v>12</v>
      </c>
      <c r="L109" s="367">
        <f t="shared" si="46"/>
        <v>114</v>
      </c>
      <c r="M109" s="280">
        <f>Hoja1!Y110</f>
        <v>0</v>
      </c>
      <c r="N109" s="278">
        <v>1296.68</v>
      </c>
      <c r="O109" s="278">
        <f>G109/12*I109*K109</f>
        <v>2593.3500000000004</v>
      </c>
      <c r="P109" s="278">
        <f>G109/12*I109*K109</f>
        <v>2593.3500000000004</v>
      </c>
      <c r="Q109" s="278">
        <f>G109/12*I109*K109</f>
        <v>2593.3500000000004</v>
      </c>
      <c r="R109" s="278">
        <f>G109/12*I109*K109</f>
        <v>2593.3500000000004</v>
      </c>
      <c r="S109" s="278">
        <f>G109/12*I109*K109</f>
        <v>2593.3500000000004</v>
      </c>
      <c r="T109" s="278">
        <f>G109/12*I109*K109</f>
        <v>2593.3500000000004</v>
      </c>
      <c r="U109" s="278">
        <f t="shared" ref="U109:U115" si="48">G109/12*I109*K109</f>
        <v>2593.3500000000004</v>
      </c>
      <c r="V109" s="278">
        <f t="shared" ref="V109:V116" si="49">G109/12*I109*K109</f>
        <v>2593.3500000000004</v>
      </c>
      <c r="W109" s="300">
        <f t="shared" si="47"/>
        <v>2593.3500000000004</v>
      </c>
      <c r="X109" s="278">
        <f t="shared" si="44"/>
        <v>24636.83</v>
      </c>
      <c r="Y109" s="282">
        <f t="shared" si="42"/>
        <v>4178.1699999999983</v>
      </c>
      <c r="Z109" s="284"/>
      <c r="AA109" s="285"/>
    </row>
    <row r="110" spans="1:27" s="9" customFormat="1" ht="30" customHeight="1" x14ac:dyDescent="0.2">
      <c r="A110" s="301"/>
      <c r="B110" s="275" t="s">
        <v>81</v>
      </c>
      <c r="C110" s="276" t="s">
        <v>39</v>
      </c>
      <c r="D110" s="277">
        <v>40388</v>
      </c>
      <c r="E110" s="278">
        <v>59900</v>
      </c>
      <c r="F110" s="278">
        <f t="shared" si="39"/>
        <v>5990</v>
      </c>
      <c r="G110" s="278">
        <f t="shared" si="40"/>
        <v>53910</v>
      </c>
      <c r="H110" s="364">
        <v>10</v>
      </c>
      <c r="I110" s="292">
        <v>0.1</v>
      </c>
      <c r="J110" s="364">
        <v>102</v>
      </c>
      <c r="K110" s="367">
        <v>12</v>
      </c>
      <c r="L110" s="367">
        <f t="shared" si="46"/>
        <v>114</v>
      </c>
      <c r="M110" s="280">
        <f>Hoja1!Y111</f>
        <v>0</v>
      </c>
      <c r="N110" s="278">
        <v>2695.5</v>
      </c>
      <c r="O110" s="278">
        <f>G110/12*I110*K110</f>
        <v>5391</v>
      </c>
      <c r="P110" s="278">
        <f>G110/12*I110*K110</f>
        <v>5391</v>
      </c>
      <c r="Q110" s="278">
        <f>G110/12*I110*K110</f>
        <v>5391</v>
      </c>
      <c r="R110" s="278">
        <f>G110/12*I110*K110</f>
        <v>5391</v>
      </c>
      <c r="S110" s="278">
        <f>G110/12*I110*K110</f>
        <v>5391</v>
      </c>
      <c r="T110" s="278">
        <f>G110/12*I110*K110</f>
        <v>5391</v>
      </c>
      <c r="U110" s="278">
        <f t="shared" si="48"/>
        <v>5391</v>
      </c>
      <c r="V110" s="278">
        <f t="shared" si="49"/>
        <v>5391</v>
      </c>
      <c r="W110" s="300">
        <f t="shared" si="47"/>
        <v>5391</v>
      </c>
      <c r="X110" s="278">
        <f t="shared" si="44"/>
        <v>51214.5</v>
      </c>
      <c r="Y110" s="282">
        <f t="shared" si="42"/>
        <v>8685.5</v>
      </c>
      <c r="Z110" s="284"/>
      <c r="AA110" s="285"/>
    </row>
    <row r="111" spans="1:27" s="9" customFormat="1" ht="30" customHeight="1" x14ac:dyDescent="0.2">
      <c r="B111" s="275" t="s">
        <v>82</v>
      </c>
      <c r="C111" s="276" t="s">
        <v>83</v>
      </c>
      <c r="D111" s="277">
        <v>41877</v>
      </c>
      <c r="E111" s="278">
        <v>45200</v>
      </c>
      <c r="F111" s="278">
        <f t="shared" si="39"/>
        <v>4520</v>
      </c>
      <c r="G111" s="278">
        <f t="shared" si="40"/>
        <v>40680</v>
      </c>
      <c r="H111" s="364">
        <v>10</v>
      </c>
      <c r="I111" s="292">
        <v>0.1</v>
      </c>
      <c r="J111" s="364">
        <v>65</v>
      </c>
      <c r="K111" s="367">
        <v>12</v>
      </c>
      <c r="L111" s="367">
        <f t="shared" si="46"/>
        <v>77</v>
      </c>
      <c r="M111" s="280">
        <f>Hoja1!Y112</f>
        <v>0</v>
      </c>
      <c r="N111" s="278">
        <v>0</v>
      </c>
      <c r="O111" s="278">
        <v>0</v>
      </c>
      <c r="P111" s="278">
        <v>0</v>
      </c>
      <c r="Q111" s="278">
        <v>0</v>
      </c>
      <c r="R111" s="278">
        <v>1695</v>
      </c>
      <c r="S111" s="278">
        <f>G111/12*I111*K111</f>
        <v>4068</v>
      </c>
      <c r="T111" s="278">
        <f>G111/12*I111*K111</f>
        <v>4068</v>
      </c>
      <c r="U111" s="278">
        <f t="shared" si="48"/>
        <v>4068</v>
      </c>
      <c r="V111" s="278">
        <f t="shared" si="49"/>
        <v>4068</v>
      </c>
      <c r="W111" s="300">
        <f t="shared" si="47"/>
        <v>4068</v>
      </c>
      <c r="X111" s="278">
        <f t="shared" si="44"/>
        <v>22035</v>
      </c>
      <c r="Y111" s="282">
        <f t="shared" si="42"/>
        <v>23165</v>
      </c>
      <c r="Z111" s="284"/>
      <c r="AA111" s="285"/>
    </row>
    <row r="112" spans="1:27" s="9" customFormat="1" ht="30" customHeight="1" x14ac:dyDescent="0.2">
      <c r="B112" s="275" t="s">
        <v>84</v>
      </c>
      <c r="C112" s="299" t="s">
        <v>85</v>
      </c>
      <c r="D112" s="302">
        <v>42035</v>
      </c>
      <c r="E112" s="281">
        <v>25600</v>
      </c>
      <c r="F112" s="278">
        <f t="shared" si="39"/>
        <v>2560</v>
      </c>
      <c r="G112" s="278">
        <f t="shared" si="40"/>
        <v>23040</v>
      </c>
      <c r="H112" s="364">
        <v>10</v>
      </c>
      <c r="I112" s="292">
        <v>0.1</v>
      </c>
      <c r="J112" s="364">
        <v>48</v>
      </c>
      <c r="K112" s="367">
        <v>12</v>
      </c>
      <c r="L112" s="367">
        <f t="shared" si="46"/>
        <v>60</v>
      </c>
      <c r="M112" s="280">
        <f>Hoja1!Y113</f>
        <v>0</v>
      </c>
      <c r="N112" s="278">
        <v>0</v>
      </c>
      <c r="O112" s="278">
        <v>0</v>
      </c>
      <c r="P112" s="278">
        <v>0</v>
      </c>
      <c r="Q112" s="278">
        <v>0</v>
      </c>
      <c r="R112" s="278">
        <v>0</v>
      </c>
      <c r="S112" s="278">
        <v>0</v>
      </c>
      <c r="T112" s="281">
        <f>G112/12-I112*K112</f>
        <v>1918.8</v>
      </c>
      <c r="U112" s="278">
        <f t="shared" si="48"/>
        <v>2304</v>
      </c>
      <c r="V112" s="278">
        <f t="shared" si="49"/>
        <v>2304</v>
      </c>
      <c r="W112" s="300">
        <f t="shared" si="47"/>
        <v>2304</v>
      </c>
      <c r="X112" s="278">
        <f t="shared" si="44"/>
        <v>8830.7999999999993</v>
      </c>
      <c r="Y112" s="282">
        <f t="shared" si="42"/>
        <v>16769.2</v>
      </c>
      <c r="Z112" s="284"/>
      <c r="AA112" s="285"/>
    </row>
    <row r="113" spans="2:57" s="9" customFormat="1" ht="30" customHeight="1" x14ac:dyDescent="0.2">
      <c r="B113" s="275" t="s">
        <v>86</v>
      </c>
      <c r="C113" s="276" t="s">
        <v>87</v>
      </c>
      <c r="D113" s="277">
        <v>42370</v>
      </c>
      <c r="E113" s="278">
        <v>22999.5</v>
      </c>
      <c r="F113" s="278">
        <f t="shared" si="39"/>
        <v>2299.9500000000003</v>
      </c>
      <c r="G113" s="278">
        <f t="shared" si="40"/>
        <v>20699.55</v>
      </c>
      <c r="H113" s="364">
        <v>10</v>
      </c>
      <c r="I113" s="292">
        <v>0.1</v>
      </c>
      <c r="J113" s="364">
        <v>36</v>
      </c>
      <c r="K113" s="367">
        <v>12</v>
      </c>
      <c r="L113" s="367">
        <f t="shared" si="46"/>
        <v>48</v>
      </c>
      <c r="M113" s="280">
        <f>Hoja1!Y114</f>
        <v>0</v>
      </c>
      <c r="N113" s="278">
        <v>0</v>
      </c>
      <c r="O113" s="278">
        <v>0</v>
      </c>
      <c r="P113" s="278">
        <v>0</v>
      </c>
      <c r="Q113" s="278">
        <v>0</v>
      </c>
      <c r="R113" s="278">
        <v>0</v>
      </c>
      <c r="S113" s="278">
        <v>0</v>
      </c>
      <c r="T113" s="281">
        <f>G113/12-I113*K113</f>
        <v>1723.7624999999998</v>
      </c>
      <c r="U113" s="278">
        <f t="shared" si="48"/>
        <v>2069.9549999999999</v>
      </c>
      <c r="V113" s="278">
        <f t="shared" si="49"/>
        <v>2069.9549999999999</v>
      </c>
      <c r="W113" s="300">
        <f t="shared" si="47"/>
        <v>2069.9549999999999</v>
      </c>
      <c r="X113" s="278">
        <f t="shared" si="44"/>
        <v>7933.6274999999996</v>
      </c>
      <c r="Y113" s="282">
        <f t="shared" si="42"/>
        <v>15065.872500000001</v>
      </c>
      <c r="Z113" s="284"/>
      <c r="AA113" s="285"/>
    </row>
    <row r="114" spans="2:57" s="9" customFormat="1" ht="30" customHeight="1" x14ac:dyDescent="0.2">
      <c r="B114" s="275" t="s">
        <v>88</v>
      </c>
      <c r="C114" s="276" t="s">
        <v>87</v>
      </c>
      <c r="D114" s="277">
        <v>42370</v>
      </c>
      <c r="E114" s="278">
        <v>22999.5</v>
      </c>
      <c r="F114" s="278">
        <f t="shared" si="39"/>
        <v>2299.9500000000003</v>
      </c>
      <c r="G114" s="278">
        <f t="shared" si="40"/>
        <v>20699.55</v>
      </c>
      <c r="H114" s="364">
        <v>10</v>
      </c>
      <c r="I114" s="292">
        <v>0.1</v>
      </c>
      <c r="J114" s="364">
        <v>42</v>
      </c>
      <c r="K114" s="367">
        <v>12</v>
      </c>
      <c r="L114" s="367">
        <f t="shared" si="46"/>
        <v>54</v>
      </c>
      <c r="M114" s="280">
        <f>Hoja1!Y115</f>
        <v>0</v>
      </c>
      <c r="N114" s="278">
        <v>0</v>
      </c>
      <c r="O114" s="278">
        <v>0</v>
      </c>
      <c r="P114" s="278">
        <v>0</v>
      </c>
      <c r="Q114" s="278">
        <v>0</v>
      </c>
      <c r="R114" s="278">
        <v>0</v>
      </c>
      <c r="S114" s="278">
        <v>0</v>
      </c>
      <c r="T114" s="281">
        <f>G114/12-I114*K114</f>
        <v>1723.7624999999998</v>
      </c>
      <c r="U114" s="278">
        <f t="shared" si="48"/>
        <v>2069.9549999999999</v>
      </c>
      <c r="V114" s="278">
        <f t="shared" si="49"/>
        <v>2069.9549999999999</v>
      </c>
      <c r="W114" s="300">
        <f t="shared" si="47"/>
        <v>2069.9549999999999</v>
      </c>
      <c r="X114" s="278">
        <f t="shared" si="44"/>
        <v>7933.6274999999996</v>
      </c>
      <c r="Y114" s="282">
        <f t="shared" si="42"/>
        <v>15065.872500000001</v>
      </c>
      <c r="Z114" s="284"/>
      <c r="AA114" s="285"/>
    </row>
    <row r="115" spans="2:57" s="9" customFormat="1" ht="30" customHeight="1" x14ac:dyDescent="0.2">
      <c r="B115" s="275" t="s">
        <v>89</v>
      </c>
      <c r="C115" s="276" t="s">
        <v>90</v>
      </c>
      <c r="D115" s="277">
        <v>42552</v>
      </c>
      <c r="E115" s="278">
        <v>1644.76</v>
      </c>
      <c r="F115" s="278">
        <f t="shared" si="39"/>
        <v>164.476</v>
      </c>
      <c r="G115" s="278">
        <f t="shared" si="40"/>
        <v>1480.2840000000001</v>
      </c>
      <c r="H115" s="364">
        <v>10</v>
      </c>
      <c r="I115" s="292">
        <v>0.1</v>
      </c>
      <c r="J115" s="364">
        <v>42</v>
      </c>
      <c r="K115" s="367">
        <v>12</v>
      </c>
      <c r="L115" s="367">
        <f t="shared" si="46"/>
        <v>54</v>
      </c>
      <c r="M115" s="280">
        <f>Hoja1!Y116</f>
        <v>0</v>
      </c>
      <c r="N115" s="278">
        <v>0</v>
      </c>
      <c r="O115" s="278">
        <v>0</v>
      </c>
      <c r="P115" s="278">
        <v>0</v>
      </c>
      <c r="Q115" s="278">
        <v>0</v>
      </c>
      <c r="R115" s="278">
        <v>0</v>
      </c>
      <c r="S115" s="278">
        <v>0</v>
      </c>
      <c r="T115" s="281">
        <f>G115/12-I115*K115</f>
        <v>122.15700000000001</v>
      </c>
      <c r="U115" s="278">
        <f t="shared" si="48"/>
        <v>148.02840000000003</v>
      </c>
      <c r="V115" s="278">
        <f t="shared" si="49"/>
        <v>148.02840000000003</v>
      </c>
      <c r="W115" s="300">
        <f t="shared" si="47"/>
        <v>148.02840000000003</v>
      </c>
      <c r="X115" s="278">
        <f t="shared" si="44"/>
        <v>566.24220000000014</v>
      </c>
      <c r="Y115" s="282">
        <f t="shared" si="42"/>
        <v>1078.5177999999999</v>
      </c>
      <c r="Z115" s="284"/>
      <c r="AA115" s="285"/>
    </row>
    <row r="116" spans="2:57" s="9" customFormat="1" ht="30" customHeight="1" x14ac:dyDescent="0.2">
      <c r="B116" s="275" t="s">
        <v>91</v>
      </c>
      <c r="C116" s="276" t="s">
        <v>92</v>
      </c>
      <c r="D116" s="277">
        <v>43080</v>
      </c>
      <c r="E116" s="278">
        <v>41810</v>
      </c>
      <c r="F116" s="278">
        <f t="shared" si="39"/>
        <v>4181</v>
      </c>
      <c r="G116" s="278">
        <f t="shared" si="40"/>
        <v>37629</v>
      </c>
      <c r="H116" s="364">
        <v>10</v>
      </c>
      <c r="I116" s="292">
        <v>0.1</v>
      </c>
      <c r="J116" s="364">
        <v>13</v>
      </c>
      <c r="K116" s="367">
        <v>12</v>
      </c>
      <c r="L116" s="367">
        <f>SUM(J116:K116)</f>
        <v>25</v>
      </c>
      <c r="M116" s="280">
        <f>Hoja1!Y117</f>
        <v>0</v>
      </c>
      <c r="N116" s="278">
        <v>0</v>
      </c>
      <c r="O116" s="278">
        <v>0</v>
      </c>
      <c r="P116" s="278">
        <v>0</v>
      </c>
      <c r="Q116" s="278">
        <v>0</v>
      </c>
      <c r="R116" s="278">
        <v>0</v>
      </c>
      <c r="S116" s="278">
        <v>0</v>
      </c>
      <c r="T116" s="278">
        <v>0</v>
      </c>
      <c r="U116" s="278">
        <v>313.58</v>
      </c>
      <c r="V116" s="278">
        <f t="shared" si="49"/>
        <v>3762.9000000000005</v>
      </c>
      <c r="W116" s="300">
        <f t="shared" si="47"/>
        <v>3762.9000000000005</v>
      </c>
      <c r="X116" s="278">
        <f t="shared" si="44"/>
        <v>7839.380000000001</v>
      </c>
      <c r="Y116" s="282">
        <f t="shared" si="42"/>
        <v>33970.619999999995</v>
      </c>
      <c r="Z116" s="284"/>
      <c r="AA116" s="285"/>
    </row>
    <row r="117" spans="2:57" s="9" customFormat="1" ht="30" customHeight="1" x14ac:dyDescent="0.2">
      <c r="B117" s="275" t="s">
        <v>135</v>
      </c>
      <c r="C117" s="276" t="s">
        <v>137</v>
      </c>
      <c r="D117" s="277">
        <v>43311</v>
      </c>
      <c r="E117" s="278">
        <v>21635.01</v>
      </c>
      <c r="F117" s="278">
        <f t="shared" si="39"/>
        <v>2163.5009999999997</v>
      </c>
      <c r="G117" s="278">
        <f t="shared" si="40"/>
        <v>19471.508999999998</v>
      </c>
      <c r="H117" s="364">
        <v>10</v>
      </c>
      <c r="I117" s="292">
        <v>0.1</v>
      </c>
      <c r="J117" s="364">
        <v>5</v>
      </c>
      <c r="K117" s="367">
        <v>12</v>
      </c>
      <c r="L117" s="367">
        <f>SUM(J117:K117)</f>
        <v>17</v>
      </c>
      <c r="M117" s="280">
        <f>Hoja1!Y118</f>
        <v>0</v>
      </c>
      <c r="N117" s="278">
        <v>0</v>
      </c>
      <c r="O117" s="278">
        <v>0</v>
      </c>
      <c r="P117" s="278">
        <v>0</v>
      </c>
      <c r="Q117" s="278">
        <v>0</v>
      </c>
      <c r="R117" s="278">
        <v>0</v>
      </c>
      <c r="S117" s="278">
        <v>0</v>
      </c>
      <c r="T117" s="278">
        <v>0</v>
      </c>
      <c r="U117" s="278">
        <v>0</v>
      </c>
      <c r="V117" s="278">
        <v>811.31</v>
      </c>
      <c r="W117" s="300">
        <f t="shared" si="47"/>
        <v>1947.1509000000001</v>
      </c>
      <c r="X117" s="278">
        <f t="shared" si="44"/>
        <v>2758.4609</v>
      </c>
      <c r="Y117" s="282">
        <f t="shared" si="42"/>
        <v>18876.549099999997</v>
      </c>
      <c r="Z117" s="284"/>
      <c r="AA117" s="285"/>
    </row>
    <row r="118" spans="2:57" s="9" customFormat="1" ht="30" customHeight="1" x14ac:dyDescent="0.2">
      <c r="B118" s="275" t="s">
        <v>136</v>
      </c>
      <c r="C118" s="276" t="s">
        <v>138</v>
      </c>
      <c r="D118" s="277">
        <v>43311</v>
      </c>
      <c r="E118" s="278">
        <v>12810.01</v>
      </c>
      <c r="F118" s="278">
        <f t="shared" si="39"/>
        <v>1281.0010000000002</v>
      </c>
      <c r="G118" s="278">
        <f t="shared" si="40"/>
        <v>11529.009</v>
      </c>
      <c r="H118" s="364">
        <v>10</v>
      </c>
      <c r="I118" s="292">
        <v>0.1</v>
      </c>
      <c r="J118" s="364">
        <v>5</v>
      </c>
      <c r="K118" s="367">
        <v>12</v>
      </c>
      <c r="L118" s="367">
        <f>SUM(J118:K118)</f>
        <v>17</v>
      </c>
      <c r="M118" s="280">
        <f>Hoja1!Y119</f>
        <v>0</v>
      </c>
      <c r="N118" s="278">
        <v>0</v>
      </c>
      <c r="O118" s="278">
        <v>0</v>
      </c>
      <c r="P118" s="278">
        <v>0</v>
      </c>
      <c r="Q118" s="278">
        <v>0</v>
      </c>
      <c r="R118" s="278">
        <v>0</v>
      </c>
      <c r="S118" s="278">
        <v>0</v>
      </c>
      <c r="T118" s="278">
        <v>0</v>
      </c>
      <c r="U118" s="278">
        <v>0</v>
      </c>
      <c r="V118" s="278">
        <v>480.38</v>
      </c>
      <c r="W118" s="300">
        <f t="shared" si="47"/>
        <v>1152.9009000000001</v>
      </c>
      <c r="X118" s="278">
        <f t="shared" si="44"/>
        <v>1633.2809000000002</v>
      </c>
      <c r="Y118" s="282">
        <f t="shared" si="42"/>
        <v>11176.7291</v>
      </c>
      <c r="Z118" s="284"/>
      <c r="AA118" s="285"/>
    </row>
    <row r="119" spans="2:57" s="9" customFormat="1" ht="34.5" customHeight="1" x14ac:dyDescent="0.2">
      <c r="B119" s="275" t="s">
        <v>149</v>
      </c>
      <c r="C119" s="276" t="s">
        <v>151</v>
      </c>
      <c r="D119" s="277">
        <v>43708</v>
      </c>
      <c r="E119" s="278">
        <v>132412.26999999999</v>
      </c>
      <c r="F119" s="278">
        <f>E119*0.1</f>
        <v>13241.226999999999</v>
      </c>
      <c r="G119" s="278">
        <f>E119-F119</f>
        <v>119171.04299999999</v>
      </c>
      <c r="H119" s="364">
        <v>10</v>
      </c>
      <c r="I119" s="292">
        <v>0.1</v>
      </c>
      <c r="J119" s="364">
        <v>0</v>
      </c>
      <c r="K119" s="367">
        <v>4</v>
      </c>
      <c r="L119" s="367">
        <f>SUM(J119:K119)</f>
        <v>4</v>
      </c>
      <c r="M119" s="280">
        <v>0</v>
      </c>
      <c r="N119" s="278">
        <v>0</v>
      </c>
      <c r="O119" s="278">
        <v>0</v>
      </c>
      <c r="P119" s="278">
        <v>0</v>
      </c>
      <c r="Q119" s="278">
        <v>0</v>
      </c>
      <c r="R119" s="278">
        <v>0</v>
      </c>
      <c r="S119" s="278">
        <v>0</v>
      </c>
      <c r="T119" s="278">
        <v>0</v>
      </c>
      <c r="U119" s="278">
        <v>0</v>
      </c>
      <c r="V119" s="278">
        <v>0</v>
      </c>
      <c r="W119" s="300">
        <f t="shared" si="47"/>
        <v>3972.3680999999997</v>
      </c>
      <c r="X119" s="278">
        <f t="shared" si="44"/>
        <v>3972.3680999999997</v>
      </c>
      <c r="Y119" s="282">
        <f t="shared" si="42"/>
        <v>128439.9019</v>
      </c>
      <c r="Z119" s="284"/>
      <c r="AA119" s="285"/>
    </row>
    <row r="120" spans="2:57" s="9" customFormat="1" ht="30" customHeight="1" thickBot="1" x14ac:dyDescent="0.25">
      <c r="B120" s="325"/>
      <c r="C120" s="360"/>
      <c r="D120" s="361"/>
      <c r="E120" s="329">
        <f>SUM(E98:E119)</f>
        <v>804079.07000000007</v>
      </c>
      <c r="F120" s="388" t="s">
        <v>41</v>
      </c>
      <c r="G120" s="388"/>
      <c r="H120" s="388"/>
      <c r="I120" s="388"/>
      <c r="J120" s="388"/>
      <c r="K120" s="388"/>
      <c r="L120" s="388"/>
      <c r="M120" s="327">
        <f t="shared" ref="M120:T120" si="50">SUM(M98:M119)</f>
        <v>178289.54250000001</v>
      </c>
      <c r="N120" s="327">
        <f t="shared" si="50"/>
        <v>34867.29</v>
      </c>
      <c r="O120" s="327">
        <f t="shared" si="50"/>
        <v>39061.96</v>
      </c>
      <c r="P120" s="327">
        <f t="shared" si="50"/>
        <v>39061.96</v>
      </c>
      <c r="Q120" s="327">
        <f t="shared" si="50"/>
        <v>39061.96</v>
      </c>
      <c r="R120" s="327">
        <f t="shared" si="50"/>
        <v>28787.010000000002</v>
      </c>
      <c r="S120" s="327">
        <f t="shared" si="50"/>
        <v>27294.57</v>
      </c>
      <c r="T120" s="327">
        <f t="shared" si="50"/>
        <v>22293.712</v>
      </c>
      <c r="U120" s="327">
        <f>SUM(U98:U119)-0.01</f>
        <v>21612.858400000005</v>
      </c>
      <c r="V120" s="327">
        <f>SUM(V98:V119)</f>
        <v>26353.878400000005</v>
      </c>
      <c r="W120" s="329">
        <f>SUM(W98:W119)</f>
        <v>31894.608300000004</v>
      </c>
      <c r="X120" s="327">
        <f>SUM(X98:X119)</f>
        <v>488579.35960000008</v>
      </c>
      <c r="Y120" s="362">
        <f>SUM(Y98:Y119)</f>
        <v>315499.71039999998</v>
      </c>
      <c r="Z120" s="284"/>
      <c r="AA120" s="285"/>
    </row>
    <row r="121" spans="2:57" s="289" customFormat="1" ht="23.1" customHeight="1" x14ac:dyDescent="0.2">
      <c r="B121" s="355"/>
      <c r="C121" s="339"/>
      <c r="D121" s="340"/>
      <c r="E121" s="341"/>
      <c r="F121" s="341"/>
      <c r="G121" s="341"/>
      <c r="H121" s="342"/>
      <c r="I121" s="356"/>
      <c r="J121" s="344"/>
      <c r="K121" s="344"/>
      <c r="L121" s="344"/>
      <c r="M121" s="345"/>
      <c r="N121" s="345"/>
      <c r="O121" s="345"/>
      <c r="P121" s="345"/>
      <c r="Q121" s="345"/>
      <c r="R121" s="345"/>
      <c r="S121" s="357"/>
      <c r="T121" s="357"/>
      <c r="U121" s="357"/>
      <c r="V121" s="357"/>
      <c r="W121" s="358"/>
      <c r="X121" s="345"/>
      <c r="Y121" s="359"/>
      <c r="Z121" s="290"/>
      <c r="AA121" s="303"/>
    </row>
    <row r="122" spans="2:57" s="9" customFormat="1" ht="27.75" customHeight="1" x14ac:dyDescent="0.2">
      <c r="B122" s="275">
        <v>312401</v>
      </c>
      <c r="C122" s="276" t="s">
        <v>42</v>
      </c>
      <c r="D122" s="277">
        <v>36239</v>
      </c>
      <c r="E122" s="280">
        <v>675</v>
      </c>
      <c r="F122" s="278">
        <f t="shared" ref="F122:F165" si="51">E122*0.1</f>
        <v>67.5</v>
      </c>
      <c r="G122" s="278">
        <f t="shared" ref="G122:G165" si="52">E122-F122</f>
        <v>607.5</v>
      </c>
      <c r="H122" s="364">
        <v>5</v>
      </c>
      <c r="I122" s="292">
        <v>0.2</v>
      </c>
      <c r="J122" s="364">
        <v>60</v>
      </c>
      <c r="K122" s="364">
        <v>0</v>
      </c>
      <c r="L122" s="367">
        <f t="shared" ref="L122:L130" si="53">SUM(J122:K122)</f>
        <v>60</v>
      </c>
      <c r="M122" s="280">
        <f>Hoja1!Y122</f>
        <v>607.505</v>
      </c>
      <c r="N122" s="278">
        <v>0</v>
      </c>
      <c r="O122" s="278">
        <v>0</v>
      </c>
      <c r="P122" s="281">
        <v>0</v>
      </c>
      <c r="Q122" s="278">
        <v>0</v>
      </c>
      <c r="R122" s="278">
        <v>0</v>
      </c>
      <c r="S122" s="278">
        <v>0</v>
      </c>
      <c r="T122" s="278">
        <v>0</v>
      </c>
      <c r="U122" s="278">
        <v>0</v>
      </c>
      <c r="V122" s="278">
        <v>0</v>
      </c>
      <c r="W122" s="281">
        <v>0</v>
      </c>
      <c r="X122" s="278">
        <f>SUM(M122:W122)</f>
        <v>607.505</v>
      </c>
      <c r="Y122" s="282">
        <f t="shared" ref="Y122:Y164" si="54">E122-X122</f>
        <v>67.495000000000005</v>
      </c>
      <c r="Z122" s="304"/>
      <c r="AA122" s="305"/>
      <c r="AB122" s="301"/>
      <c r="AC122" s="301"/>
      <c r="AD122" s="301"/>
      <c r="AE122" s="301"/>
      <c r="AF122" s="301"/>
      <c r="AG122" s="301"/>
      <c r="AH122" s="301"/>
      <c r="AI122" s="301"/>
      <c r="AJ122" s="301"/>
      <c r="AK122" s="301"/>
      <c r="AL122" s="301"/>
      <c r="AM122" s="301"/>
      <c r="AN122" s="301"/>
      <c r="AO122" s="301"/>
      <c r="AP122" s="301"/>
      <c r="AQ122" s="301"/>
      <c r="AR122" s="301"/>
      <c r="AS122" s="301"/>
      <c r="AT122" s="301"/>
      <c r="AU122" s="301"/>
      <c r="AV122" s="301"/>
      <c r="AW122" s="301"/>
      <c r="AX122" s="301"/>
      <c r="AY122" s="301"/>
      <c r="AZ122" s="301"/>
      <c r="BA122" s="301"/>
      <c r="BB122" s="301"/>
      <c r="BC122" s="301"/>
      <c r="BD122" s="301"/>
      <c r="BE122" s="301"/>
    </row>
    <row r="123" spans="2:57" s="9" customFormat="1" ht="29.25" customHeight="1" x14ac:dyDescent="0.2">
      <c r="B123" s="275">
        <v>314501</v>
      </c>
      <c r="C123" s="276" t="s">
        <v>43</v>
      </c>
      <c r="D123" s="277">
        <v>36245</v>
      </c>
      <c r="E123" s="280">
        <v>1134.8599999999999</v>
      </c>
      <c r="F123" s="278">
        <f t="shared" si="51"/>
        <v>113.48599999999999</v>
      </c>
      <c r="G123" s="278">
        <f t="shared" si="52"/>
        <v>1021.3739999999999</v>
      </c>
      <c r="H123" s="364">
        <v>5</v>
      </c>
      <c r="I123" s="292">
        <v>0.2</v>
      </c>
      <c r="J123" s="364">
        <v>60</v>
      </c>
      <c r="K123" s="364">
        <v>0</v>
      </c>
      <c r="L123" s="367">
        <f t="shared" si="53"/>
        <v>60</v>
      </c>
      <c r="M123" s="280">
        <f>Hoja1!Y123</f>
        <v>1021.3753</v>
      </c>
      <c r="N123" s="278">
        <v>0</v>
      </c>
      <c r="O123" s="278">
        <v>0</v>
      </c>
      <c r="P123" s="281">
        <v>0</v>
      </c>
      <c r="Q123" s="278">
        <v>0</v>
      </c>
      <c r="R123" s="278">
        <v>0</v>
      </c>
      <c r="S123" s="278">
        <v>0</v>
      </c>
      <c r="T123" s="278">
        <v>0</v>
      </c>
      <c r="U123" s="278">
        <v>0</v>
      </c>
      <c r="V123" s="278">
        <v>0</v>
      </c>
      <c r="W123" s="281">
        <v>0</v>
      </c>
      <c r="X123" s="278">
        <f t="shared" ref="X123:X186" si="55">SUM(M123:W123)</f>
        <v>1021.3753</v>
      </c>
      <c r="Y123" s="282">
        <f t="shared" si="54"/>
        <v>113.48469999999986</v>
      </c>
      <c r="Z123" s="306"/>
      <c r="AA123" s="305"/>
      <c r="AB123" s="301"/>
      <c r="AC123" s="301"/>
      <c r="AD123" s="301"/>
      <c r="AE123" s="301"/>
      <c r="AF123" s="301"/>
      <c r="AG123" s="301"/>
      <c r="AH123" s="301"/>
      <c r="AI123" s="301"/>
      <c r="AJ123" s="301"/>
      <c r="AK123" s="301"/>
      <c r="AL123" s="301"/>
      <c r="AM123" s="301"/>
      <c r="AN123" s="301"/>
      <c r="AO123" s="301"/>
      <c r="AP123" s="301"/>
      <c r="AQ123" s="301"/>
      <c r="AR123" s="301"/>
      <c r="AS123" s="301"/>
      <c r="AT123" s="301"/>
      <c r="AU123" s="301"/>
      <c r="AV123" s="301"/>
      <c r="AW123" s="301"/>
      <c r="AX123" s="301"/>
      <c r="AY123" s="301"/>
      <c r="AZ123" s="301"/>
      <c r="BA123" s="301"/>
      <c r="BB123" s="301"/>
      <c r="BC123" s="301"/>
      <c r="BD123" s="301"/>
      <c r="BE123" s="301"/>
    </row>
    <row r="124" spans="2:57" s="9" customFormat="1" ht="30.75" customHeight="1" x14ac:dyDescent="0.2">
      <c r="B124" s="275">
        <v>1112301</v>
      </c>
      <c r="C124" s="276" t="s">
        <v>44</v>
      </c>
      <c r="D124" s="277">
        <v>36300</v>
      </c>
      <c r="E124" s="280">
        <v>3986.64</v>
      </c>
      <c r="F124" s="278">
        <f t="shared" si="51"/>
        <v>398.66399999999999</v>
      </c>
      <c r="G124" s="278">
        <f t="shared" si="52"/>
        <v>3587.9759999999997</v>
      </c>
      <c r="H124" s="364">
        <v>5</v>
      </c>
      <c r="I124" s="292">
        <v>0.2</v>
      </c>
      <c r="J124" s="364">
        <v>60</v>
      </c>
      <c r="K124" s="364">
        <v>0</v>
      </c>
      <c r="L124" s="367">
        <f t="shared" si="53"/>
        <v>60</v>
      </c>
      <c r="M124" s="280">
        <f>Hoja1!Y124</f>
        <v>3587.9780000000001</v>
      </c>
      <c r="N124" s="278">
        <v>0</v>
      </c>
      <c r="O124" s="278">
        <v>0</v>
      </c>
      <c r="P124" s="281">
        <v>0</v>
      </c>
      <c r="Q124" s="278">
        <v>0</v>
      </c>
      <c r="R124" s="278">
        <v>0</v>
      </c>
      <c r="S124" s="278">
        <v>0</v>
      </c>
      <c r="T124" s="278">
        <v>0</v>
      </c>
      <c r="U124" s="278">
        <v>0</v>
      </c>
      <c r="V124" s="278">
        <v>0</v>
      </c>
      <c r="W124" s="281">
        <v>0</v>
      </c>
      <c r="X124" s="278">
        <f t="shared" si="55"/>
        <v>3587.9780000000001</v>
      </c>
      <c r="Y124" s="282">
        <f t="shared" si="54"/>
        <v>398.66199999999981</v>
      </c>
      <c r="Z124" s="306"/>
      <c r="AA124" s="305"/>
      <c r="AB124" s="301"/>
      <c r="AC124" s="301"/>
      <c r="AD124" s="301"/>
      <c r="AE124" s="301"/>
      <c r="AF124" s="301"/>
      <c r="AG124" s="301"/>
      <c r="AH124" s="301"/>
      <c r="AI124" s="301"/>
      <c r="AJ124" s="301"/>
      <c r="AK124" s="301"/>
      <c r="AL124" s="301"/>
      <c r="AM124" s="301"/>
      <c r="AN124" s="301"/>
      <c r="AO124" s="301"/>
      <c r="AP124" s="301"/>
      <c r="AQ124" s="301"/>
      <c r="AR124" s="301"/>
      <c r="AS124" s="301"/>
      <c r="AT124" s="301"/>
      <c r="AU124" s="301"/>
      <c r="AV124" s="301"/>
      <c r="AW124" s="301"/>
      <c r="AX124" s="301"/>
      <c r="AY124" s="301"/>
      <c r="AZ124" s="301"/>
      <c r="BA124" s="301"/>
      <c r="BB124" s="301"/>
      <c r="BC124" s="301"/>
      <c r="BD124" s="301"/>
      <c r="BE124" s="301"/>
    </row>
    <row r="125" spans="2:57" s="9" customFormat="1" ht="31.5" customHeight="1" x14ac:dyDescent="0.2">
      <c r="B125" s="275">
        <v>1114501</v>
      </c>
      <c r="C125" s="276" t="s">
        <v>43</v>
      </c>
      <c r="D125" s="277">
        <v>36245</v>
      </c>
      <c r="E125" s="280">
        <v>1134.8599999999999</v>
      </c>
      <c r="F125" s="278">
        <f t="shared" si="51"/>
        <v>113.48599999999999</v>
      </c>
      <c r="G125" s="278">
        <f t="shared" si="52"/>
        <v>1021.3739999999999</v>
      </c>
      <c r="H125" s="364">
        <v>5</v>
      </c>
      <c r="I125" s="292">
        <v>0.2</v>
      </c>
      <c r="J125" s="364">
        <v>60</v>
      </c>
      <c r="K125" s="364">
        <v>0</v>
      </c>
      <c r="L125" s="367">
        <f t="shared" si="53"/>
        <v>60</v>
      </c>
      <c r="M125" s="280">
        <f>Hoja1!Y125</f>
        <v>1021.3753</v>
      </c>
      <c r="N125" s="278">
        <v>0</v>
      </c>
      <c r="O125" s="278">
        <v>0</v>
      </c>
      <c r="P125" s="307">
        <v>0</v>
      </c>
      <c r="Q125" s="278">
        <v>0</v>
      </c>
      <c r="R125" s="278">
        <v>0</v>
      </c>
      <c r="S125" s="278">
        <v>0</v>
      </c>
      <c r="T125" s="278">
        <v>0</v>
      </c>
      <c r="U125" s="278">
        <v>0</v>
      </c>
      <c r="V125" s="278">
        <v>0</v>
      </c>
      <c r="W125" s="281">
        <v>0</v>
      </c>
      <c r="X125" s="278">
        <f t="shared" si="55"/>
        <v>1021.3753</v>
      </c>
      <c r="Y125" s="282">
        <f t="shared" si="54"/>
        <v>113.48469999999986</v>
      </c>
      <c r="Z125" s="306"/>
      <c r="AA125" s="305"/>
      <c r="AB125" s="301"/>
      <c r="AC125" s="301"/>
      <c r="AD125" s="301"/>
      <c r="AE125" s="301"/>
      <c r="AF125" s="301"/>
      <c r="AG125" s="301"/>
      <c r="AH125" s="301"/>
      <c r="AI125" s="301"/>
      <c r="AJ125" s="301"/>
      <c r="AK125" s="301"/>
      <c r="AL125" s="301"/>
      <c r="AM125" s="301"/>
      <c r="AN125" s="301"/>
      <c r="AO125" s="301"/>
      <c r="AP125" s="301"/>
      <c r="AQ125" s="301"/>
      <c r="AR125" s="301"/>
      <c r="AS125" s="301"/>
      <c r="AT125" s="301"/>
      <c r="AU125" s="301"/>
      <c r="AV125" s="301"/>
      <c r="AW125" s="301"/>
      <c r="AX125" s="301"/>
      <c r="AY125" s="301"/>
      <c r="AZ125" s="301"/>
      <c r="BA125" s="301"/>
      <c r="BB125" s="301"/>
      <c r="BC125" s="301"/>
      <c r="BD125" s="301"/>
      <c r="BE125" s="301"/>
    </row>
    <row r="126" spans="2:57" s="9" customFormat="1" ht="27" customHeight="1" x14ac:dyDescent="0.2">
      <c r="B126" s="275">
        <v>1014501</v>
      </c>
      <c r="C126" s="276" t="s">
        <v>43</v>
      </c>
      <c r="D126" s="277">
        <v>35064</v>
      </c>
      <c r="E126" s="280">
        <v>2284.0500000000002</v>
      </c>
      <c r="F126" s="278">
        <f t="shared" si="51"/>
        <v>228.40500000000003</v>
      </c>
      <c r="G126" s="278">
        <f t="shared" si="52"/>
        <v>2055.645</v>
      </c>
      <c r="H126" s="364">
        <v>5</v>
      </c>
      <c r="I126" s="292">
        <v>0.2</v>
      </c>
      <c r="J126" s="364">
        <v>60</v>
      </c>
      <c r="K126" s="364">
        <v>0</v>
      </c>
      <c r="L126" s="367">
        <f t="shared" si="53"/>
        <v>60</v>
      </c>
      <c r="M126" s="280">
        <f>Hoja1!Y126</f>
        <v>2055.645</v>
      </c>
      <c r="N126" s="278">
        <v>0</v>
      </c>
      <c r="O126" s="278">
        <v>0</v>
      </c>
      <c r="P126" s="307">
        <v>0</v>
      </c>
      <c r="Q126" s="278">
        <v>0</v>
      </c>
      <c r="R126" s="278">
        <v>0</v>
      </c>
      <c r="S126" s="278">
        <v>0</v>
      </c>
      <c r="T126" s="278">
        <v>0</v>
      </c>
      <c r="U126" s="278">
        <v>0</v>
      </c>
      <c r="V126" s="278">
        <v>0</v>
      </c>
      <c r="W126" s="281">
        <v>0</v>
      </c>
      <c r="X126" s="278">
        <f t="shared" si="55"/>
        <v>2055.645</v>
      </c>
      <c r="Y126" s="282">
        <f t="shared" si="54"/>
        <v>228.4050000000002</v>
      </c>
      <c r="Z126" s="306"/>
      <c r="AA126" s="305"/>
      <c r="AB126" s="301"/>
      <c r="AC126" s="301"/>
      <c r="AD126" s="301"/>
      <c r="AE126" s="301"/>
      <c r="AF126" s="301"/>
      <c r="AG126" s="301"/>
      <c r="AH126" s="301"/>
      <c r="AI126" s="301"/>
      <c r="AJ126" s="301"/>
      <c r="AK126" s="301"/>
      <c r="AL126" s="301"/>
      <c r="AM126" s="301"/>
      <c r="AN126" s="301"/>
      <c r="AO126" s="301"/>
      <c r="AP126" s="301"/>
      <c r="AQ126" s="301"/>
      <c r="AR126" s="301"/>
      <c r="AS126" s="301"/>
      <c r="AT126" s="301"/>
      <c r="AU126" s="301"/>
      <c r="AV126" s="301"/>
      <c r="AW126" s="301"/>
      <c r="AX126" s="301"/>
      <c r="AY126" s="301"/>
      <c r="AZ126" s="301"/>
      <c r="BA126" s="301"/>
      <c r="BB126" s="301"/>
      <c r="BC126" s="301"/>
      <c r="BD126" s="301"/>
      <c r="BE126" s="301"/>
    </row>
    <row r="127" spans="2:57" s="9" customFormat="1" ht="28.5" customHeight="1" x14ac:dyDescent="0.2">
      <c r="B127" s="275">
        <v>101503</v>
      </c>
      <c r="C127" s="276" t="s">
        <v>45</v>
      </c>
      <c r="D127" s="277">
        <v>35064</v>
      </c>
      <c r="E127" s="280">
        <v>642.9</v>
      </c>
      <c r="F127" s="278">
        <f t="shared" si="51"/>
        <v>64.290000000000006</v>
      </c>
      <c r="G127" s="278">
        <f t="shared" si="52"/>
        <v>578.61</v>
      </c>
      <c r="H127" s="364">
        <v>5</v>
      </c>
      <c r="I127" s="292">
        <v>0.2</v>
      </c>
      <c r="J127" s="364">
        <v>60</v>
      </c>
      <c r="K127" s="364">
        <v>0</v>
      </c>
      <c r="L127" s="367">
        <f t="shared" si="53"/>
        <v>60</v>
      </c>
      <c r="M127" s="280">
        <f>Hoja1!Y127</f>
        <v>578.61000000000013</v>
      </c>
      <c r="N127" s="278">
        <v>0</v>
      </c>
      <c r="O127" s="278">
        <v>0</v>
      </c>
      <c r="P127" s="278">
        <v>0</v>
      </c>
      <c r="Q127" s="278">
        <v>0</v>
      </c>
      <c r="R127" s="278">
        <v>0</v>
      </c>
      <c r="S127" s="278">
        <v>0</v>
      </c>
      <c r="T127" s="278">
        <v>0</v>
      </c>
      <c r="U127" s="278">
        <v>0</v>
      </c>
      <c r="V127" s="278">
        <v>0</v>
      </c>
      <c r="W127" s="281">
        <v>0</v>
      </c>
      <c r="X127" s="278">
        <f t="shared" si="55"/>
        <v>578.61000000000013</v>
      </c>
      <c r="Y127" s="282">
        <f t="shared" si="54"/>
        <v>64.28999999999985</v>
      </c>
      <c r="Z127" s="306"/>
      <c r="AA127" s="305"/>
      <c r="AB127" s="301"/>
      <c r="AC127" s="301"/>
      <c r="AD127" s="301"/>
      <c r="AE127" s="301"/>
      <c r="AF127" s="301"/>
      <c r="AG127" s="301"/>
      <c r="AH127" s="301"/>
      <c r="AI127" s="301"/>
      <c r="AJ127" s="301"/>
      <c r="AK127" s="301"/>
      <c r="AL127" s="301"/>
      <c r="AM127" s="301"/>
      <c r="AN127" s="301"/>
      <c r="AO127" s="301"/>
      <c r="AP127" s="301"/>
      <c r="AQ127" s="301"/>
      <c r="AR127" s="301"/>
      <c r="AS127" s="301"/>
      <c r="AT127" s="301"/>
      <c r="AU127" s="301"/>
      <c r="AV127" s="301"/>
      <c r="AW127" s="301"/>
      <c r="AX127" s="301"/>
      <c r="AY127" s="301"/>
      <c r="AZ127" s="301"/>
      <c r="BA127" s="301"/>
      <c r="BB127" s="301"/>
      <c r="BC127" s="301"/>
      <c r="BD127" s="301"/>
      <c r="BE127" s="301"/>
    </row>
    <row r="128" spans="2:57" s="9" customFormat="1" ht="29.25" customHeight="1" x14ac:dyDescent="0.2">
      <c r="B128" s="275">
        <v>81502</v>
      </c>
      <c r="C128" s="276" t="s">
        <v>45</v>
      </c>
      <c r="D128" s="277">
        <v>35064</v>
      </c>
      <c r="E128" s="280">
        <v>642.9</v>
      </c>
      <c r="F128" s="278">
        <f t="shared" si="51"/>
        <v>64.290000000000006</v>
      </c>
      <c r="G128" s="278">
        <f t="shared" si="52"/>
        <v>578.61</v>
      </c>
      <c r="H128" s="364">
        <v>5</v>
      </c>
      <c r="I128" s="292">
        <v>0.2</v>
      </c>
      <c r="J128" s="364">
        <v>60</v>
      </c>
      <c r="K128" s="364">
        <v>0</v>
      </c>
      <c r="L128" s="367">
        <f t="shared" si="53"/>
        <v>60</v>
      </c>
      <c r="M128" s="280">
        <f>Hoja1!Y128</f>
        <v>578.61000000000013</v>
      </c>
      <c r="N128" s="278">
        <v>0</v>
      </c>
      <c r="O128" s="278">
        <v>0</v>
      </c>
      <c r="P128" s="278">
        <v>0</v>
      </c>
      <c r="Q128" s="278">
        <v>0</v>
      </c>
      <c r="R128" s="278">
        <v>0</v>
      </c>
      <c r="S128" s="278">
        <v>0</v>
      </c>
      <c r="T128" s="278">
        <v>0</v>
      </c>
      <c r="U128" s="278">
        <v>0</v>
      </c>
      <c r="V128" s="278">
        <v>0</v>
      </c>
      <c r="W128" s="281">
        <v>0</v>
      </c>
      <c r="X128" s="278">
        <f t="shared" si="55"/>
        <v>578.61000000000013</v>
      </c>
      <c r="Y128" s="282">
        <f t="shared" si="54"/>
        <v>64.28999999999985</v>
      </c>
      <c r="Z128" s="306"/>
      <c r="AA128" s="305"/>
      <c r="AB128" s="301"/>
      <c r="AC128" s="301"/>
      <c r="AD128" s="301"/>
      <c r="AE128" s="301"/>
      <c r="AF128" s="301"/>
      <c r="AG128" s="301"/>
      <c r="AH128" s="301"/>
      <c r="AI128" s="301"/>
      <c r="AJ128" s="301"/>
      <c r="AK128" s="301"/>
      <c r="AL128" s="301"/>
      <c r="AM128" s="301"/>
      <c r="AN128" s="301"/>
      <c r="AO128" s="301"/>
      <c r="AP128" s="301"/>
      <c r="AQ128" s="301"/>
      <c r="AR128" s="301"/>
      <c r="AS128" s="301"/>
      <c r="AT128" s="301"/>
      <c r="AU128" s="301"/>
      <c r="AV128" s="301"/>
      <c r="AW128" s="301"/>
      <c r="AX128" s="301"/>
      <c r="AY128" s="301"/>
      <c r="AZ128" s="301"/>
      <c r="BA128" s="301"/>
      <c r="BB128" s="301"/>
      <c r="BC128" s="301"/>
      <c r="BD128" s="301"/>
      <c r="BE128" s="301"/>
    </row>
    <row r="129" spans="2:57" s="9" customFormat="1" ht="31.5" customHeight="1" x14ac:dyDescent="0.2">
      <c r="B129" s="275">
        <v>714502</v>
      </c>
      <c r="C129" s="276" t="s">
        <v>43</v>
      </c>
      <c r="D129" s="277">
        <v>36245</v>
      </c>
      <c r="E129" s="280">
        <v>1134.8599999999999</v>
      </c>
      <c r="F129" s="278">
        <f t="shared" si="51"/>
        <v>113.48599999999999</v>
      </c>
      <c r="G129" s="278">
        <f t="shared" si="52"/>
        <v>1021.3739999999999</v>
      </c>
      <c r="H129" s="364">
        <v>5</v>
      </c>
      <c r="I129" s="292">
        <v>0.2</v>
      </c>
      <c r="J129" s="364">
        <v>60</v>
      </c>
      <c r="K129" s="364">
        <v>0</v>
      </c>
      <c r="L129" s="367">
        <f t="shared" si="53"/>
        <v>60</v>
      </c>
      <c r="M129" s="280">
        <f>Hoja1!Y129</f>
        <v>1021.3753</v>
      </c>
      <c r="N129" s="278">
        <v>0</v>
      </c>
      <c r="O129" s="278">
        <v>0</v>
      </c>
      <c r="P129" s="278">
        <v>0</v>
      </c>
      <c r="Q129" s="278">
        <v>0</v>
      </c>
      <c r="R129" s="278">
        <v>0</v>
      </c>
      <c r="S129" s="278">
        <v>0</v>
      </c>
      <c r="T129" s="278">
        <v>0</v>
      </c>
      <c r="U129" s="278">
        <v>0</v>
      </c>
      <c r="V129" s="278">
        <v>0</v>
      </c>
      <c r="W129" s="281">
        <v>0</v>
      </c>
      <c r="X129" s="278">
        <f t="shared" si="55"/>
        <v>1021.3753</v>
      </c>
      <c r="Y129" s="282">
        <f t="shared" si="54"/>
        <v>113.48469999999986</v>
      </c>
      <c r="Z129" s="306"/>
      <c r="AA129" s="305"/>
      <c r="AB129" s="301"/>
      <c r="AC129" s="301"/>
      <c r="AD129" s="301"/>
      <c r="AE129" s="301"/>
      <c r="AF129" s="301"/>
      <c r="AG129" s="301"/>
      <c r="AH129" s="301"/>
      <c r="AI129" s="301"/>
      <c r="AJ129" s="301"/>
      <c r="AK129" s="301"/>
      <c r="AL129" s="301"/>
      <c r="AM129" s="301"/>
      <c r="AN129" s="301"/>
      <c r="AO129" s="301"/>
      <c r="AP129" s="301"/>
      <c r="AQ129" s="301"/>
      <c r="AR129" s="301"/>
      <c r="AS129" s="301"/>
      <c r="AT129" s="301"/>
      <c r="AU129" s="301"/>
      <c r="AV129" s="301"/>
      <c r="AW129" s="301"/>
      <c r="AX129" s="301"/>
      <c r="AY129" s="301"/>
      <c r="AZ129" s="301"/>
      <c r="BA129" s="301"/>
      <c r="BB129" s="301"/>
      <c r="BC129" s="301"/>
      <c r="BD129" s="301"/>
      <c r="BE129" s="301"/>
    </row>
    <row r="130" spans="2:57" s="9" customFormat="1" ht="30.75" customHeight="1" x14ac:dyDescent="0.2">
      <c r="B130" s="275">
        <v>714502</v>
      </c>
      <c r="C130" s="276" t="s">
        <v>43</v>
      </c>
      <c r="D130" s="277">
        <v>36245</v>
      </c>
      <c r="E130" s="280">
        <v>1134.8599999999999</v>
      </c>
      <c r="F130" s="278">
        <f t="shared" si="51"/>
        <v>113.48599999999999</v>
      </c>
      <c r="G130" s="278">
        <f t="shared" si="52"/>
        <v>1021.3739999999999</v>
      </c>
      <c r="H130" s="364">
        <v>5</v>
      </c>
      <c r="I130" s="292">
        <v>0.2</v>
      </c>
      <c r="J130" s="364">
        <v>60</v>
      </c>
      <c r="K130" s="364">
        <v>0</v>
      </c>
      <c r="L130" s="367">
        <f t="shared" si="53"/>
        <v>60</v>
      </c>
      <c r="M130" s="280">
        <f>Hoja1!Y130</f>
        <v>1021.3753</v>
      </c>
      <c r="N130" s="278">
        <v>0</v>
      </c>
      <c r="O130" s="278">
        <v>0</v>
      </c>
      <c r="P130" s="278">
        <v>0</v>
      </c>
      <c r="Q130" s="278">
        <v>0</v>
      </c>
      <c r="R130" s="278">
        <v>0</v>
      </c>
      <c r="S130" s="278">
        <v>0</v>
      </c>
      <c r="T130" s="278">
        <v>0</v>
      </c>
      <c r="U130" s="278">
        <v>0</v>
      </c>
      <c r="V130" s="278">
        <v>0</v>
      </c>
      <c r="W130" s="281">
        <v>0</v>
      </c>
      <c r="X130" s="278">
        <f t="shared" si="55"/>
        <v>1021.3753</v>
      </c>
      <c r="Y130" s="282">
        <f t="shared" si="54"/>
        <v>113.48469999999986</v>
      </c>
      <c r="Z130" s="306"/>
      <c r="AA130" s="305"/>
      <c r="AB130" s="301"/>
      <c r="AC130" s="301"/>
      <c r="AD130" s="301"/>
      <c r="AE130" s="301"/>
      <c r="AF130" s="301"/>
      <c r="AG130" s="301"/>
      <c r="AH130" s="301"/>
      <c r="AI130" s="301"/>
      <c r="AJ130" s="301"/>
      <c r="AK130" s="301"/>
      <c r="AL130" s="301"/>
      <c r="AM130" s="301"/>
      <c r="AN130" s="301"/>
      <c r="AO130" s="301"/>
      <c r="AP130" s="301"/>
      <c r="AQ130" s="301"/>
      <c r="AR130" s="301"/>
      <c r="AS130" s="301"/>
      <c r="AT130" s="301"/>
      <c r="AU130" s="301"/>
      <c r="AV130" s="301"/>
      <c r="AW130" s="301"/>
      <c r="AX130" s="301"/>
      <c r="AY130" s="301"/>
      <c r="AZ130" s="301"/>
      <c r="BA130" s="301"/>
      <c r="BB130" s="301"/>
      <c r="BC130" s="301"/>
      <c r="BD130" s="301"/>
      <c r="BE130" s="301"/>
    </row>
    <row r="131" spans="2:57" s="9" customFormat="1" ht="35.25" customHeight="1" x14ac:dyDescent="0.2">
      <c r="B131" s="275" t="s">
        <v>43</v>
      </c>
      <c r="C131" s="276" t="s">
        <v>46</v>
      </c>
      <c r="D131" s="277">
        <v>38114</v>
      </c>
      <c r="E131" s="280">
        <v>1432.5</v>
      </c>
      <c r="F131" s="278">
        <f t="shared" si="51"/>
        <v>143.25</v>
      </c>
      <c r="G131" s="278">
        <f t="shared" si="52"/>
        <v>1289.25</v>
      </c>
      <c r="H131" s="364">
        <v>5</v>
      </c>
      <c r="I131" s="292">
        <v>0.2</v>
      </c>
      <c r="J131" s="364">
        <v>60</v>
      </c>
      <c r="K131" s="364">
        <v>0</v>
      </c>
      <c r="L131" s="367">
        <f>SUM(J131:K131)</f>
        <v>60</v>
      </c>
      <c r="M131" s="280">
        <f>Hoja1!Y131</f>
        <v>1289.2500000000002</v>
      </c>
      <c r="N131" s="278">
        <f t="shared" ref="N131:N140" si="56">G131/12*I131*K131</f>
        <v>0</v>
      </c>
      <c r="O131" s="278">
        <v>0</v>
      </c>
      <c r="P131" s="278">
        <f t="shared" ref="P131:P140" si="57">I131/12*K131*M131</f>
        <v>0</v>
      </c>
      <c r="Q131" s="278">
        <v>0</v>
      </c>
      <c r="R131" s="278">
        <f>K131/12*M131</f>
        <v>0</v>
      </c>
      <c r="S131" s="278">
        <v>0</v>
      </c>
      <c r="T131" s="278">
        <f>M131/12*O131</f>
        <v>0</v>
      </c>
      <c r="U131" s="278">
        <v>0</v>
      </c>
      <c r="V131" s="278">
        <f>12*O131*Q131</f>
        <v>0</v>
      </c>
      <c r="W131" s="281">
        <v>0</v>
      </c>
      <c r="X131" s="278">
        <f t="shared" si="55"/>
        <v>1289.2500000000002</v>
      </c>
      <c r="Y131" s="282">
        <f t="shared" si="54"/>
        <v>143.24999999999977</v>
      </c>
      <c r="Z131" s="306"/>
      <c r="AA131" s="305"/>
      <c r="AB131" s="301"/>
      <c r="AC131" s="301"/>
      <c r="AD131" s="301"/>
      <c r="AE131" s="301"/>
      <c r="AF131" s="301"/>
      <c r="AG131" s="301"/>
      <c r="AH131" s="301"/>
      <c r="AI131" s="301"/>
      <c r="AJ131" s="301"/>
      <c r="AK131" s="301"/>
      <c r="AL131" s="301"/>
      <c r="AM131" s="301"/>
      <c r="AN131" s="301"/>
      <c r="AO131" s="301"/>
      <c r="AP131" s="301"/>
      <c r="AQ131" s="301"/>
      <c r="AR131" s="301"/>
      <c r="AS131" s="301"/>
      <c r="AT131" s="301"/>
      <c r="AU131" s="301"/>
      <c r="AV131" s="301"/>
      <c r="AW131" s="301"/>
      <c r="AX131" s="301"/>
      <c r="AY131" s="301"/>
      <c r="AZ131" s="301"/>
      <c r="BA131" s="301"/>
      <c r="BB131" s="301"/>
      <c r="BC131" s="301"/>
      <c r="BD131" s="301"/>
      <c r="BE131" s="301"/>
    </row>
    <row r="132" spans="2:57" s="9" customFormat="1" ht="38.25" customHeight="1" x14ac:dyDescent="0.2">
      <c r="B132" s="275" t="s">
        <v>43</v>
      </c>
      <c r="C132" s="276" t="s">
        <v>46</v>
      </c>
      <c r="D132" s="277">
        <v>38114</v>
      </c>
      <c r="E132" s="280">
        <v>1432.5</v>
      </c>
      <c r="F132" s="278">
        <f t="shared" si="51"/>
        <v>143.25</v>
      </c>
      <c r="G132" s="278">
        <f t="shared" si="52"/>
        <v>1289.25</v>
      </c>
      <c r="H132" s="364">
        <v>5</v>
      </c>
      <c r="I132" s="292">
        <v>0.2</v>
      </c>
      <c r="J132" s="364">
        <v>60</v>
      </c>
      <c r="K132" s="364">
        <v>0</v>
      </c>
      <c r="L132" s="367">
        <f>SUM(J132:K132)</f>
        <v>60</v>
      </c>
      <c r="M132" s="280">
        <f>Hoja1!Y132</f>
        <v>1289.2500000000002</v>
      </c>
      <c r="N132" s="278">
        <f t="shared" si="56"/>
        <v>0</v>
      </c>
      <c r="O132" s="278">
        <v>0</v>
      </c>
      <c r="P132" s="278">
        <f t="shared" si="57"/>
        <v>0</v>
      </c>
      <c r="Q132" s="278">
        <v>0</v>
      </c>
      <c r="R132" s="278">
        <f t="shared" ref="R132:R140" si="58">K132/12*M132</f>
        <v>0</v>
      </c>
      <c r="S132" s="278">
        <v>0</v>
      </c>
      <c r="T132" s="278">
        <f t="shared" ref="T132:T140" si="59">M132/12*O132</f>
        <v>0</v>
      </c>
      <c r="U132" s="278">
        <v>0</v>
      </c>
      <c r="V132" s="278">
        <f t="shared" ref="V132:V140" si="60">12*O132*Q132</f>
        <v>0</v>
      </c>
      <c r="W132" s="281">
        <v>0</v>
      </c>
      <c r="X132" s="278">
        <f t="shared" si="55"/>
        <v>1289.2500000000002</v>
      </c>
      <c r="Y132" s="282">
        <f t="shared" si="54"/>
        <v>143.24999999999977</v>
      </c>
      <c r="Z132" s="306"/>
      <c r="AA132" s="305"/>
      <c r="AB132" s="301"/>
      <c r="AC132" s="301"/>
      <c r="AD132" s="301"/>
      <c r="AE132" s="301"/>
      <c r="AF132" s="301"/>
      <c r="AG132" s="301"/>
      <c r="AH132" s="301"/>
      <c r="AI132" s="301"/>
      <c r="AJ132" s="301"/>
      <c r="AK132" s="301"/>
      <c r="AL132" s="301"/>
      <c r="AM132" s="301"/>
      <c r="AN132" s="301"/>
      <c r="AO132" s="301"/>
      <c r="AP132" s="301"/>
      <c r="AQ132" s="301"/>
      <c r="AR132" s="301"/>
      <c r="AS132" s="301"/>
      <c r="AT132" s="301"/>
      <c r="AU132" s="301"/>
      <c r="AV132" s="301"/>
      <c r="AW132" s="301"/>
      <c r="AX132" s="301"/>
      <c r="AY132" s="301"/>
      <c r="AZ132" s="301"/>
      <c r="BA132" s="301"/>
      <c r="BB132" s="301"/>
      <c r="BC132" s="301"/>
      <c r="BD132" s="301"/>
      <c r="BE132" s="301"/>
    </row>
    <row r="133" spans="2:57" s="9" customFormat="1" ht="33.75" customHeight="1" x14ac:dyDescent="0.2">
      <c r="B133" s="275"/>
      <c r="C133" s="276" t="s">
        <v>47</v>
      </c>
      <c r="D133" s="277">
        <v>38046</v>
      </c>
      <c r="E133" s="280">
        <v>959</v>
      </c>
      <c r="F133" s="278">
        <f t="shared" si="51"/>
        <v>95.9</v>
      </c>
      <c r="G133" s="278">
        <f t="shared" si="52"/>
        <v>863.1</v>
      </c>
      <c r="H133" s="364">
        <v>5</v>
      </c>
      <c r="I133" s="292">
        <v>0.2</v>
      </c>
      <c r="J133" s="364">
        <v>60</v>
      </c>
      <c r="K133" s="364">
        <v>0</v>
      </c>
      <c r="L133" s="367">
        <f t="shared" ref="L133:L143" si="61">SUM(J133:K133)</f>
        <v>60</v>
      </c>
      <c r="M133" s="280">
        <f>Hoja1!Y133</f>
        <v>863.11</v>
      </c>
      <c r="N133" s="278">
        <f t="shared" si="56"/>
        <v>0</v>
      </c>
      <c r="O133" s="278">
        <v>0</v>
      </c>
      <c r="P133" s="278">
        <f t="shared" si="57"/>
        <v>0</v>
      </c>
      <c r="Q133" s="278">
        <v>0</v>
      </c>
      <c r="R133" s="278">
        <f t="shared" si="58"/>
        <v>0</v>
      </c>
      <c r="S133" s="278">
        <v>0</v>
      </c>
      <c r="T133" s="278">
        <f t="shared" si="59"/>
        <v>0</v>
      </c>
      <c r="U133" s="278">
        <v>0</v>
      </c>
      <c r="V133" s="278">
        <f t="shared" si="60"/>
        <v>0</v>
      </c>
      <c r="W133" s="281">
        <v>0</v>
      </c>
      <c r="X133" s="278">
        <f t="shared" si="55"/>
        <v>863.11</v>
      </c>
      <c r="Y133" s="282">
        <f t="shared" si="54"/>
        <v>95.889999999999986</v>
      </c>
      <c r="Z133" s="306"/>
      <c r="AA133" s="305"/>
      <c r="AB133" s="301"/>
      <c r="AC133" s="301"/>
      <c r="AD133" s="301"/>
      <c r="AE133" s="301"/>
      <c r="AF133" s="301"/>
      <c r="AG133" s="301"/>
      <c r="AH133" s="301"/>
      <c r="AI133" s="301"/>
      <c r="AJ133" s="301"/>
      <c r="AK133" s="301"/>
      <c r="AL133" s="301"/>
      <c r="AM133" s="301"/>
      <c r="AN133" s="301"/>
      <c r="AO133" s="301"/>
      <c r="AP133" s="301"/>
      <c r="AQ133" s="301"/>
      <c r="AR133" s="301"/>
      <c r="AS133" s="301"/>
      <c r="AT133" s="301"/>
      <c r="AU133" s="301"/>
      <c r="AV133" s="301"/>
      <c r="AW133" s="301"/>
      <c r="AX133" s="301"/>
      <c r="AY133" s="301"/>
      <c r="AZ133" s="301"/>
      <c r="BA133" s="301"/>
      <c r="BB133" s="301"/>
      <c r="BC133" s="301"/>
      <c r="BD133" s="301"/>
      <c r="BE133" s="301"/>
    </row>
    <row r="134" spans="2:57" s="9" customFormat="1" ht="30" customHeight="1" x14ac:dyDescent="0.2">
      <c r="B134" s="275"/>
      <c r="C134" s="276" t="s">
        <v>48</v>
      </c>
      <c r="D134" s="277">
        <v>38051</v>
      </c>
      <c r="E134" s="280">
        <v>1473.68</v>
      </c>
      <c r="F134" s="278">
        <f t="shared" si="51"/>
        <v>147.36800000000002</v>
      </c>
      <c r="G134" s="278">
        <f t="shared" si="52"/>
        <v>1326.3120000000001</v>
      </c>
      <c r="H134" s="364">
        <v>5</v>
      </c>
      <c r="I134" s="292">
        <v>0.2</v>
      </c>
      <c r="J134" s="364">
        <v>60</v>
      </c>
      <c r="K134" s="364">
        <v>0</v>
      </c>
      <c r="L134" s="367">
        <f t="shared" si="61"/>
        <v>60</v>
      </c>
      <c r="M134" s="280">
        <f>Hoja1!Y134</f>
        <v>1326.3096000000003</v>
      </c>
      <c r="N134" s="278">
        <f t="shared" si="56"/>
        <v>0</v>
      </c>
      <c r="O134" s="278">
        <v>0</v>
      </c>
      <c r="P134" s="278">
        <f t="shared" si="57"/>
        <v>0</v>
      </c>
      <c r="Q134" s="278">
        <v>0</v>
      </c>
      <c r="R134" s="278">
        <f t="shared" si="58"/>
        <v>0</v>
      </c>
      <c r="S134" s="278">
        <v>0</v>
      </c>
      <c r="T134" s="278">
        <f t="shared" si="59"/>
        <v>0</v>
      </c>
      <c r="U134" s="278">
        <v>0</v>
      </c>
      <c r="V134" s="278">
        <f t="shared" si="60"/>
        <v>0</v>
      </c>
      <c r="W134" s="281">
        <v>0</v>
      </c>
      <c r="X134" s="278">
        <f t="shared" si="55"/>
        <v>1326.3096000000003</v>
      </c>
      <c r="Y134" s="282">
        <f t="shared" si="54"/>
        <v>147.37039999999979</v>
      </c>
      <c r="Z134" s="306"/>
      <c r="AA134" s="305"/>
      <c r="AB134" s="301"/>
      <c r="AC134" s="301"/>
      <c r="AD134" s="301"/>
      <c r="AE134" s="301"/>
      <c r="AF134" s="301"/>
      <c r="AG134" s="301"/>
      <c r="AH134" s="301"/>
      <c r="AI134" s="301"/>
      <c r="AJ134" s="301"/>
      <c r="AK134" s="301"/>
      <c r="AL134" s="301"/>
      <c r="AM134" s="301"/>
      <c r="AN134" s="301"/>
      <c r="AO134" s="301"/>
      <c r="AP134" s="301"/>
      <c r="AQ134" s="301"/>
      <c r="AR134" s="301"/>
      <c r="AS134" s="301"/>
      <c r="AT134" s="301"/>
      <c r="AU134" s="301"/>
      <c r="AV134" s="301"/>
      <c r="AW134" s="301"/>
      <c r="AX134" s="301"/>
      <c r="AY134" s="301"/>
      <c r="AZ134" s="301"/>
      <c r="BA134" s="301"/>
      <c r="BB134" s="301"/>
      <c r="BC134" s="301"/>
      <c r="BD134" s="301"/>
      <c r="BE134" s="301"/>
    </row>
    <row r="135" spans="2:57" s="9" customFormat="1" ht="32.25" customHeight="1" x14ac:dyDescent="0.2">
      <c r="B135" s="275" t="s">
        <v>43</v>
      </c>
      <c r="C135" s="276" t="s">
        <v>49</v>
      </c>
      <c r="D135" s="277">
        <v>38072</v>
      </c>
      <c r="E135" s="280">
        <v>1200</v>
      </c>
      <c r="F135" s="278">
        <f t="shared" si="51"/>
        <v>120</v>
      </c>
      <c r="G135" s="278">
        <f t="shared" si="52"/>
        <v>1080</v>
      </c>
      <c r="H135" s="364">
        <v>5</v>
      </c>
      <c r="I135" s="292">
        <v>0.2</v>
      </c>
      <c r="J135" s="364">
        <v>60</v>
      </c>
      <c r="K135" s="364">
        <v>0</v>
      </c>
      <c r="L135" s="367">
        <f t="shared" si="61"/>
        <v>60</v>
      </c>
      <c r="M135" s="280">
        <f>Hoja1!Y135</f>
        <v>1080</v>
      </c>
      <c r="N135" s="278">
        <f t="shared" si="56"/>
        <v>0</v>
      </c>
      <c r="O135" s="278">
        <v>0</v>
      </c>
      <c r="P135" s="278">
        <f t="shared" si="57"/>
        <v>0</v>
      </c>
      <c r="Q135" s="278">
        <v>0</v>
      </c>
      <c r="R135" s="278">
        <f t="shared" si="58"/>
        <v>0</v>
      </c>
      <c r="S135" s="278">
        <v>0</v>
      </c>
      <c r="T135" s="278">
        <f t="shared" si="59"/>
        <v>0</v>
      </c>
      <c r="U135" s="278">
        <v>0</v>
      </c>
      <c r="V135" s="278">
        <f t="shared" si="60"/>
        <v>0</v>
      </c>
      <c r="W135" s="281">
        <v>0</v>
      </c>
      <c r="X135" s="278">
        <f t="shared" si="55"/>
        <v>1080</v>
      </c>
      <c r="Y135" s="282">
        <f t="shared" si="54"/>
        <v>120</v>
      </c>
      <c r="Z135" s="306"/>
      <c r="AA135" s="305"/>
      <c r="AB135" s="301"/>
      <c r="AC135" s="301"/>
      <c r="AD135" s="301"/>
      <c r="AE135" s="301"/>
      <c r="AF135" s="301"/>
      <c r="AG135" s="301"/>
      <c r="AH135" s="301"/>
      <c r="AI135" s="301"/>
      <c r="AJ135" s="301"/>
      <c r="AK135" s="301"/>
      <c r="AL135" s="301"/>
      <c r="AM135" s="301"/>
      <c r="AN135" s="301"/>
      <c r="AO135" s="301"/>
      <c r="AP135" s="301"/>
      <c r="AQ135" s="301"/>
      <c r="AR135" s="301"/>
      <c r="AS135" s="301"/>
      <c r="AT135" s="301"/>
      <c r="AU135" s="301"/>
      <c r="AV135" s="301"/>
      <c r="AW135" s="301"/>
      <c r="AX135" s="301"/>
      <c r="AY135" s="301"/>
      <c r="AZ135" s="301"/>
      <c r="BA135" s="301"/>
      <c r="BB135" s="301"/>
      <c r="BC135" s="301"/>
      <c r="BD135" s="301"/>
      <c r="BE135" s="301"/>
    </row>
    <row r="136" spans="2:57" s="9" customFormat="1" ht="28.5" customHeight="1" x14ac:dyDescent="0.2">
      <c r="B136" s="275" t="s">
        <v>43</v>
      </c>
      <c r="C136" s="276" t="s">
        <v>49</v>
      </c>
      <c r="D136" s="277">
        <v>38072</v>
      </c>
      <c r="E136" s="280">
        <v>1200</v>
      </c>
      <c r="F136" s="278">
        <f t="shared" si="51"/>
        <v>120</v>
      </c>
      <c r="G136" s="278">
        <f t="shared" si="52"/>
        <v>1080</v>
      </c>
      <c r="H136" s="364">
        <v>5</v>
      </c>
      <c r="I136" s="292">
        <v>0.2</v>
      </c>
      <c r="J136" s="364">
        <v>60</v>
      </c>
      <c r="K136" s="364">
        <v>0</v>
      </c>
      <c r="L136" s="367">
        <f t="shared" si="61"/>
        <v>60</v>
      </c>
      <c r="M136" s="280">
        <f>Hoja1!Y136</f>
        <v>1080</v>
      </c>
      <c r="N136" s="278">
        <f t="shared" si="56"/>
        <v>0</v>
      </c>
      <c r="O136" s="278">
        <v>0</v>
      </c>
      <c r="P136" s="278">
        <f t="shared" si="57"/>
        <v>0</v>
      </c>
      <c r="Q136" s="278">
        <v>0</v>
      </c>
      <c r="R136" s="278">
        <f t="shared" si="58"/>
        <v>0</v>
      </c>
      <c r="S136" s="278">
        <v>0</v>
      </c>
      <c r="T136" s="278">
        <f t="shared" si="59"/>
        <v>0</v>
      </c>
      <c r="U136" s="278">
        <v>0</v>
      </c>
      <c r="V136" s="278">
        <f t="shared" si="60"/>
        <v>0</v>
      </c>
      <c r="W136" s="281">
        <v>0</v>
      </c>
      <c r="X136" s="278">
        <f t="shared" si="55"/>
        <v>1080</v>
      </c>
      <c r="Y136" s="282">
        <f t="shared" si="54"/>
        <v>120</v>
      </c>
      <c r="Z136" s="306"/>
      <c r="AA136" s="305"/>
      <c r="AB136" s="301"/>
      <c r="AC136" s="301"/>
      <c r="AD136" s="301"/>
      <c r="AE136" s="301"/>
      <c r="AF136" s="301"/>
      <c r="AG136" s="301"/>
      <c r="AH136" s="301"/>
      <c r="AI136" s="301"/>
      <c r="AJ136" s="301"/>
      <c r="AK136" s="301"/>
      <c r="AL136" s="301"/>
      <c r="AM136" s="301"/>
      <c r="AN136" s="301"/>
      <c r="AO136" s="301"/>
      <c r="AP136" s="301"/>
      <c r="AQ136" s="301"/>
      <c r="AR136" s="301"/>
      <c r="AS136" s="301"/>
      <c r="AT136" s="301"/>
      <c r="AU136" s="301"/>
      <c r="AV136" s="301"/>
      <c r="AW136" s="301"/>
      <c r="AX136" s="301"/>
      <c r="AY136" s="301"/>
      <c r="AZ136" s="301"/>
      <c r="BA136" s="301"/>
      <c r="BB136" s="301"/>
      <c r="BC136" s="301"/>
      <c r="BD136" s="301"/>
      <c r="BE136" s="301"/>
    </row>
    <row r="137" spans="2:57" s="9" customFormat="1" ht="28.5" customHeight="1" x14ac:dyDescent="0.2">
      <c r="B137" s="275" t="s">
        <v>43</v>
      </c>
      <c r="C137" s="276" t="s">
        <v>49</v>
      </c>
      <c r="D137" s="277">
        <v>38072</v>
      </c>
      <c r="E137" s="280">
        <v>1200</v>
      </c>
      <c r="F137" s="278">
        <f t="shared" si="51"/>
        <v>120</v>
      </c>
      <c r="G137" s="278">
        <f t="shared" si="52"/>
        <v>1080</v>
      </c>
      <c r="H137" s="364">
        <v>5</v>
      </c>
      <c r="I137" s="292">
        <v>0.2</v>
      </c>
      <c r="J137" s="364">
        <v>60</v>
      </c>
      <c r="K137" s="364">
        <v>0</v>
      </c>
      <c r="L137" s="367">
        <f t="shared" si="61"/>
        <v>60</v>
      </c>
      <c r="M137" s="280">
        <f>Hoja1!Y137</f>
        <v>1080</v>
      </c>
      <c r="N137" s="278">
        <f t="shared" si="56"/>
        <v>0</v>
      </c>
      <c r="O137" s="278">
        <v>0</v>
      </c>
      <c r="P137" s="278">
        <f t="shared" si="57"/>
        <v>0</v>
      </c>
      <c r="Q137" s="278">
        <v>0</v>
      </c>
      <c r="R137" s="278">
        <f t="shared" si="58"/>
        <v>0</v>
      </c>
      <c r="S137" s="278">
        <v>0</v>
      </c>
      <c r="T137" s="278">
        <f t="shared" si="59"/>
        <v>0</v>
      </c>
      <c r="U137" s="278">
        <v>0</v>
      </c>
      <c r="V137" s="278">
        <f t="shared" si="60"/>
        <v>0</v>
      </c>
      <c r="W137" s="281">
        <v>0</v>
      </c>
      <c r="X137" s="278">
        <f t="shared" si="55"/>
        <v>1080</v>
      </c>
      <c r="Y137" s="282">
        <f t="shared" si="54"/>
        <v>120</v>
      </c>
      <c r="Z137" s="306"/>
      <c r="AA137" s="305"/>
      <c r="AB137" s="301"/>
      <c r="AC137" s="301"/>
      <c r="AD137" s="301"/>
      <c r="AE137" s="301"/>
      <c r="AF137" s="301"/>
      <c r="AG137" s="301"/>
      <c r="AH137" s="301"/>
      <c r="AI137" s="301"/>
      <c r="AJ137" s="301"/>
      <c r="AK137" s="301"/>
      <c r="AL137" s="301"/>
      <c r="AM137" s="301"/>
      <c r="AN137" s="301"/>
      <c r="AO137" s="301"/>
      <c r="AP137" s="301"/>
      <c r="AQ137" s="301"/>
      <c r="AR137" s="301"/>
      <c r="AS137" s="301"/>
      <c r="AT137" s="301"/>
      <c r="AU137" s="301"/>
      <c r="AV137" s="301"/>
      <c r="AW137" s="301"/>
      <c r="AX137" s="301"/>
      <c r="AY137" s="301"/>
      <c r="AZ137" s="301"/>
      <c r="BA137" s="301"/>
      <c r="BB137" s="301"/>
      <c r="BC137" s="301"/>
      <c r="BD137" s="301"/>
      <c r="BE137" s="301"/>
    </row>
    <row r="138" spans="2:57" s="9" customFormat="1" ht="23.1" customHeight="1" x14ac:dyDescent="0.2">
      <c r="B138" s="275" t="s">
        <v>43</v>
      </c>
      <c r="C138" s="276" t="s">
        <v>49</v>
      </c>
      <c r="D138" s="277">
        <v>38072</v>
      </c>
      <c r="E138" s="280">
        <v>1200</v>
      </c>
      <c r="F138" s="278">
        <f t="shared" si="51"/>
        <v>120</v>
      </c>
      <c r="G138" s="278">
        <f t="shared" si="52"/>
        <v>1080</v>
      </c>
      <c r="H138" s="364">
        <v>5</v>
      </c>
      <c r="I138" s="292">
        <v>0.2</v>
      </c>
      <c r="J138" s="364">
        <v>60</v>
      </c>
      <c r="K138" s="364">
        <v>0</v>
      </c>
      <c r="L138" s="367">
        <f t="shared" si="61"/>
        <v>60</v>
      </c>
      <c r="M138" s="280">
        <f>Hoja1!Y138</f>
        <v>1080</v>
      </c>
      <c r="N138" s="278">
        <f t="shared" si="56"/>
        <v>0</v>
      </c>
      <c r="O138" s="278">
        <v>0</v>
      </c>
      <c r="P138" s="278">
        <f t="shared" si="57"/>
        <v>0</v>
      </c>
      <c r="Q138" s="278">
        <v>0</v>
      </c>
      <c r="R138" s="278">
        <f t="shared" si="58"/>
        <v>0</v>
      </c>
      <c r="S138" s="278">
        <v>0</v>
      </c>
      <c r="T138" s="278">
        <f t="shared" si="59"/>
        <v>0</v>
      </c>
      <c r="U138" s="278">
        <v>0</v>
      </c>
      <c r="V138" s="278">
        <f t="shared" si="60"/>
        <v>0</v>
      </c>
      <c r="W138" s="281">
        <v>0</v>
      </c>
      <c r="X138" s="278">
        <f t="shared" si="55"/>
        <v>1080</v>
      </c>
      <c r="Y138" s="282">
        <f t="shared" si="54"/>
        <v>120</v>
      </c>
      <c r="Z138" s="306"/>
      <c r="AA138" s="305"/>
      <c r="AB138" s="301"/>
      <c r="AC138" s="301"/>
      <c r="AD138" s="301"/>
      <c r="AE138" s="301"/>
      <c r="AF138" s="301"/>
      <c r="AG138" s="301"/>
      <c r="AH138" s="301"/>
      <c r="AI138" s="301"/>
      <c r="AJ138" s="301"/>
      <c r="AK138" s="301"/>
      <c r="AL138" s="301"/>
      <c r="AM138" s="301"/>
      <c r="AN138" s="301"/>
      <c r="AO138" s="301"/>
      <c r="AP138" s="301"/>
      <c r="AQ138" s="301"/>
      <c r="AR138" s="301"/>
      <c r="AS138" s="301"/>
      <c r="AT138" s="301"/>
      <c r="AU138" s="301"/>
      <c r="AV138" s="301"/>
      <c r="AW138" s="301"/>
      <c r="AX138" s="301"/>
      <c r="AY138" s="301"/>
      <c r="AZ138" s="301"/>
      <c r="BA138" s="301"/>
      <c r="BB138" s="301"/>
      <c r="BC138" s="301"/>
      <c r="BD138" s="301"/>
      <c r="BE138" s="301"/>
    </row>
    <row r="139" spans="2:57" s="9" customFormat="1" ht="26.25" customHeight="1" x14ac:dyDescent="0.2">
      <c r="B139" s="275" t="s">
        <v>43</v>
      </c>
      <c r="C139" s="276" t="s">
        <v>49</v>
      </c>
      <c r="D139" s="277">
        <v>38072</v>
      </c>
      <c r="E139" s="280">
        <v>1200</v>
      </c>
      <c r="F139" s="278">
        <f t="shared" si="51"/>
        <v>120</v>
      </c>
      <c r="G139" s="278">
        <f t="shared" si="52"/>
        <v>1080</v>
      </c>
      <c r="H139" s="364">
        <v>5</v>
      </c>
      <c r="I139" s="292">
        <v>0.2</v>
      </c>
      <c r="J139" s="364">
        <v>60</v>
      </c>
      <c r="K139" s="364">
        <v>0</v>
      </c>
      <c r="L139" s="367">
        <f t="shared" si="61"/>
        <v>60</v>
      </c>
      <c r="M139" s="280">
        <f>Hoja1!Y139</f>
        <v>1080</v>
      </c>
      <c r="N139" s="278">
        <f t="shared" si="56"/>
        <v>0</v>
      </c>
      <c r="O139" s="278">
        <v>0</v>
      </c>
      <c r="P139" s="278">
        <f t="shared" si="57"/>
        <v>0</v>
      </c>
      <c r="Q139" s="278">
        <v>0</v>
      </c>
      <c r="R139" s="278">
        <f t="shared" si="58"/>
        <v>0</v>
      </c>
      <c r="S139" s="278">
        <v>0</v>
      </c>
      <c r="T139" s="278">
        <f t="shared" si="59"/>
        <v>0</v>
      </c>
      <c r="U139" s="278">
        <v>0</v>
      </c>
      <c r="V139" s="278">
        <f t="shared" si="60"/>
        <v>0</v>
      </c>
      <c r="W139" s="281">
        <v>0</v>
      </c>
      <c r="X139" s="278">
        <f t="shared" si="55"/>
        <v>1080</v>
      </c>
      <c r="Y139" s="282">
        <f t="shared" si="54"/>
        <v>120</v>
      </c>
      <c r="Z139" s="306"/>
      <c r="AA139" s="305"/>
      <c r="AB139" s="301"/>
      <c r="AC139" s="301"/>
      <c r="AD139" s="301"/>
      <c r="AE139" s="301"/>
      <c r="AF139" s="301"/>
      <c r="AG139" s="301"/>
      <c r="AH139" s="301"/>
      <c r="AI139" s="301"/>
      <c r="AJ139" s="301"/>
      <c r="AK139" s="301"/>
      <c r="AL139" s="301"/>
      <c r="AM139" s="301"/>
      <c r="AN139" s="301"/>
      <c r="AO139" s="301"/>
      <c r="AP139" s="301"/>
      <c r="AQ139" s="301"/>
      <c r="AR139" s="301"/>
      <c r="AS139" s="301"/>
      <c r="AT139" s="301"/>
      <c r="AU139" s="301"/>
      <c r="AV139" s="301"/>
      <c r="AW139" s="301"/>
      <c r="AX139" s="301"/>
      <c r="AY139" s="301"/>
      <c r="AZ139" s="301"/>
      <c r="BA139" s="301"/>
      <c r="BB139" s="301"/>
      <c r="BC139" s="301"/>
      <c r="BD139" s="301"/>
      <c r="BE139" s="301"/>
    </row>
    <row r="140" spans="2:57" s="9" customFormat="1" ht="29.25" customHeight="1" x14ac:dyDescent="0.2">
      <c r="B140" s="275" t="s">
        <v>43</v>
      </c>
      <c r="C140" s="276" t="s">
        <v>49</v>
      </c>
      <c r="D140" s="277">
        <v>38072</v>
      </c>
      <c r="E140" s="280">
        <v>1200</v>
      </c>
      <c r="F140" s="278">
        <f t="shared" si="51"/>
        <v>120</v>
      </c>
      <c r="G140" s="278">
        <f t="shared" si="52"/>
        <v>1080</v>
      </c>
      <c r="H140" s="364">
        <v>5</v>
      </c>
      <c r="I140" s="292">
        <v>0.2</v>
      </c>
      <c r="J140" s="364">
        <v>60</v>
      </c>
      <c r="K140" s="364">
        <v>0</v>
      </c>
      <c r="L140" s="367">
        <f t="shared" si="61"/>
        <v>60</v>
      </c>
      <c r="M140" s="280">
        <f>Hoja1!Y140</f>
        <v>1080</v>
      </c>
      <c r="N140" s="278">
        <f t="shared" si="56"/>
        <v>0</v>
      </c>
      <c r="O140" s="278">
        <v>0</v>
      </c>
      <c r="P140" s="278">
        <f t="shared" si="57"/>
        <v>0</v>
      </c>
      <c r="Q140" s="278">
        <v>0</v>
      </c>
      <c r="R140" s="278">
        <f t="shared" si="58"/>
        <v>0</v>
      </c>
      <c r="S140" s="278">
        <v>0</v>
      </c>
      <c r="T140" s="278">
        <f t="shared" si="59"/>
        <v>0</v>
      </c>
      <c r="U140" s="278">
        <v>0</v>
      </c>
      <c r="V140" s="278">
        <f t="shared" si="60"/>
        <v>0</v>
      </c>
      <c r="W140" s="281">
        <v>0</v>
      </c>
      <c r="X140" s="278">
        <f t="shared" si="55"/>
        <v>1080</v>
      </c>
      <c r="Y140" s="282">
        <f t="shared" si="54"/>
        <v>120</v>
      </c>
      <c r="Z140" s="306"/>
      <c r="AA140" s="305"/>
      <c r="AB140" s="301"/>
      <c r="AC140" s="301"/>
      <c r="AD140" s="301"/>
      <c r="AE140" s="301"/>
      <c r="AF140" s="301"/>
      <c r="AG140" s="301"/>
      <c r="AH140" s="301"/>
      <c r="AI140" s="301"/>
      <c r="AJ140" s="301"/>
      <c r="AK140" s="301"/>
      <c r="AL140" s="301"/>
      <c r="AM140" s="301"/>
      <c r="AN140" s="301"/>
      <c r="AO140" s="301"/>
      <c r="AP140" s="301"/>
      <c r="AQ140" s="301"/>
      <c r="AR140" s="301"/>
      <c r="AS140" s="301"/>
      <c r="AT140" s="301"/>
      <c r="AU140" s="301"/>
      <c r="AV140" s="301"/>
      <c r="AW140" s="301"/>
      <c r="AX140" s="301"/>
      <c r="AY140" s="301"/>
      <c r="AZ140" s="301"/>
      <c r="BA140" s="301"/>
      <c r="BB140" s="301"/>
      <c r="BC140" s="301"/>
      <c r="BD140" s="301"/>
      <c r="BE140" s="301"/>
    </row>
    <row r="141" spans="2:57" s="9" customFormat="1" ht="31.5" customHeight="1" x14ac:dyDescent="0.2">
      <c r="B141" s="275" t="s">
        <v>50</v>
      </c>
      <c r="C141" s="276" t="s">
        <v>51</v>
      </c>
      <c r="D141" s="277">
        <v>38369</v>
      </c>
      <c r="E141" s="280">
        <v>1274.24</v>
      </c>
      <c r="F141" s="278">
        <f t="shared" si="51"/>
        <v>127.42400000000001</v>
      </c>
      <c r="G141" s="278">
        <f t="shared" si="52"/>
        <v>1146.816</v>
      </c>
      <c r="H141" s="364">
        <v>5</v>
      </c>
      <c r="I141" s="292">
        <v>0.2</v>
      </c>
      <c r="J141" s="364">
        <v>60</v>
      </c>
      <c r="K141" s="364">
        <v>0</v>
      </c>
      <c r="L141" s="367">
        <f t="shared" si="61"/>
        <v>60</v>
      </c>
      <c r="M141" s="280">
        <f>Hoja1!Y141</f>
        <v>1127.6995999999999</v>
      </c>
      <c r="N141" s="281">
        <v>19.11</v>
      </c>
      <c r="O141" s="278">
        <v>0</v>
      </c>
      <c r="P141" s="278">
        <v>0</v>
      </c>
      <c r="Q141" s="278">
        <v>0</v>
      </c>
      <c r="R141" s="278">
        <v>0</v>
      </c>
      <c r="S141" s="278">
        <v>0</v>
      </c>
      <c r="T141" s="278">
        <v>0</v>
      </c>
      <c r="U141" s="278">
        <v>0</v>
      </c>
      <c r="V141" s="278">
        <v>0</v>
      </c>
      <c r="W141" s="281">
        <v>0</v>
      </c>
      <c r="X141" s="278">
        <f t="shared" si="55"/>
        <v>1146.8095999999998</v>
      </c>
      <c r="Y141" s="308">
        <f t="shared" si="54"/>
        <v>127.43040000000019</v>
      </c>
      <c r="Z141" s="306"/>
      <c r="AA141" s="305"/>
      <c r="AB141" s="301"/>
      <c r="AC141" s="301"/>
      <c r="AD141" s="301"/>
      <c r="AE141" s="301"/>
      <c r="AF141" s="301"/>
      <c r="AG141" s="301"/>
      <c r="AH141" s="301"/>
      <c r="AI141" s="301"/>
      <c r="AJ141" s="301"/>
      <c r="AK141" s="301"/>
      <c r="AL141" s="301"/>
      <c r="AM141" s="301"/>
      <c r="AN141" s="301"/>
      <c r="AO141" s="301"/>
      <c r="AP141" s="301"/>
      <c r="AQ141" s="301"/>
      <c r="AR141" s="301"/>
      <c r="AS141" s="301"/>
      <c r="AT141" s="301"/>
      <c r="AU141" s="301"/>
      <c r="AV141" s="301"/>
      <c r="AW141" s="301"/>
      <c r="AX141" s="301"/>
      <c r="AY141" s="301"/>
      <c r="AZ141" s="301"/>
      <c r="BA141" s="301"/>
      <c r="BB141" s="301"/>
      <c r="BC141" s="301"/>
      <c r="BD141" s="301"/>
      <c r="BE141" s="301"/>
    </row>
    <row r="142" spans="2:57" s="9" customFormat="1" ht="34.5" customHeight="1" x14ac:dyDescent="0.2">
      <c r="B142" s="275" t="s">
        <v>44</v>
      </c>
      <c r="C142" s="276" t="s">
        <v>52</v>
      </c>
      <c r="D142" s="277">
        <v>38549</v>
      </c>
      <c r="E142" s="280">
        <v>1400</v>
      </c>
      <c r="F142" s="278">
        <f t="shared" si="51"/>
        <v>140</v>
      </c>
      <c r="G142" s="278">
        <f t="shared" si="52"/>
        <v>1260</v>
      </c>
      <c r="H142" s="364">
        <v>5</v>
      </c>
      <c r="I142" s="292">
        <v>0.2</v>
      </c>
      <c r="J142" s="364">
        <v>60</v>
      </c>
      <c r="K142" s="364">
        <v>0</v>
      </c>
      <c r="L142" s="367">
        <f t="shared" si="61"/>
        <v>60</v>
      </c>
      <c r="M142" s="280">
        <f>Hoja1!Y142</f>
        <v>1113</v>
      </c>
      <c r="N142" s="281">
        <v>147</v>
      </c>
      <c r="O142" s="278">
        <v>0</v>
      </c>
      <c r="P142" s="278">
        <v>0</v>
      </c>
      <c r="Q142" s="278">
        <v>0</v>
      </c>
      <c r="R142" s="278">
        <v>0</v>
      </c>
      <c r="S142" s="278">
        <v>0</v>
      </c>
      <c r="T142" s="278">
        <v>0</v>
      </c>
      <c r="U142" s="278">
        <v>0</v>
      </c>
      <c r="V142" s="278">
        <v>0</v>
      </c>
      <c r="W142" s="281">
        <v>0</v>
      </c>
      <c r="X142" s="278">
        <f t="shared" si="55"/>
        <v>1260</v>
      </c>
      <c r="Y142" s="308">
        <f t="shared" si="54"/>
        <v>140</v>
      </c>
      <c r="Z142" s="306"/>
      <c r="AA142" s="305"/>
      <c r="AB142" s="301"/>
      <c r="AC142" s="301"/>
      <c r="AD142" s="301"/>
      <c r="AE142" s="301"/>
      <c r="AF142" s="301"/>
      <c r="AG142" s="301"/>
      <c r="AH142" s="301"/>
      <c r="AI142" s="301"/>
      <c r="AJ142" s="301"/>
      <c r="AK142" s="301"/>
      <c r="AL142" s="301"/>
      <c r="AM142" s="301"/>
      <c r="AN142" s="301"/>
      <c r="AO142" s="301"/>
      <c r="AP142" s="301"/>
      <c r="AQ142" s="301"/>
      <c r="AR142" s="301"/>
      <c r="AS142" s="301"/>
      <c r="AT142" s="301"/>
      <c r="AU142" s="301"/>
      <c r="AV142" s="301"/>
      <c r="AW142" s="301"/>
      <c r="AX142" s="301"/>
      <c r="AY142" s="301"/>
      <c r="AZ142" s="301"/>
      <c r="BA142" s="301"/>
      <c r="BB142" s="301"/>
      <c r="BC142" s="301"/>
      <c r="BD142" s="301"/>
      <c r="BE142" s="301"/>
    </row>
    <row r="143" spans="2:57" s="9" customFormat="1" ht="35.25" customHeight="1" x14ac:dyDescent="0.2">
      <c r="B143" s="275" t="s">
        <v>53</v>
      </c>
      <c r="C143" s="276" t="s">
        <v>54</v>
      </c>
      <c r="D143" s="277">
        <v>38989</v>
      </c>
      <c r="E143" s="280">
        <v>650</v>
      </c>
      <c r="F143" s="278">
        <f t="shared" si="51"/>
        <v>65</v>
      </c>
      <c r="G143" s="278">
        <f t="shared" si="52"/>
        <v>585</v>
      </c>
      <c r="H143" s="364">
        <v>5</v>
      </c>
      <c r="I143" s="292">
        <v>0.2</v>
      </c>
      <c r="J143" s="364">
        <v>60</v>
      </c>
      <c r="K143" s="364">
        <v>0</v>
      </c>
      <c r="L143" s="367">
        <f t="shared" si="61"/>
        <v>60</v>
      </c>
      <c r="M143" s="280">
        <f>Hoja1!Y143</f>
        <v>380.25</v>
      </c>
      <c r="N143" s="281">
        <v>117</v>
      </c>
      <c r="O143" s="278">
        <v>87.75</v>
      </c>
      <c r="P143" s="309">
        <f>G143/12*I143*K143</f>
        <v>0</v>
      </c>
      <c r="Q143" s="309">
        <v>0</v>
      </c>
      <c r="R143" s="309">
        <v>0</v>
      </c>
      <c r="S143" s="309">
        <v>0</v>
      </c>
      <c r="T143" s="309">
        <v>0</v>
      </c>
      <c r="U143" s="309">
        <v>0</v>
      </c>
      <c r="V143" s="309">
        <v>0</v>
      </c>
      <c r="W143" s="281">
        <v>0</v>
      </c>
      <c r="X143" s="278">
        <f t="shared" si="55"/>
        <v>585</v>
      </c>
      <c r="Y143" s="282">
        <f t="shared" si="54"/>
        <v>65</v>
      </c>
      <c r="Z143" s="306"/>
      <c r="AA143" s="305"/>
      <c r="AB143" s="301"/>
      <c r="AC143" s="301"/>
      <c r="AD143" s="301"/>
      <c r="AE143" s="301"/>
      <c r="AF143" s="301"/>
      <c r="AG143" s="301"/>
      <c r="AH143" s="301"/>
      <c r="AI143" s="301"/>
      <c r="AJ143" s="301"/>
      <c r="AK143" s="301"/>
      <c r="AL143" s="301"/>
      <c r="AM143" s="301"/>
      <c r="AN143" s="301"/>
      <c r="AO143" s="301"/>
      <c r="AP143" s="301"/>
      <c r="AQ143" s="301"/>
      <c r="AR143" s="301"/>
      <c r="AS143" s="301"/>
      <c r="AT143" s="301"/>
      <c r="AU143" s="301"/>
      <c r="AV143" s="301"/>
      <c r="AW143" s="301"/>
      <c r="AX143" s="301"/>
      <c r="AY143" s="301"/>
      <c r="AZ143" s="301"/>
      <c r="BA143" s="301"/>
      <c r="BB143" s="301"/>
      <c r="BC143" s="301"/>
      <c r="BD143" s="301"/>
      <c r="BE143" s="301"/>
    </row>
    <row r="144" spans="2:57" s="9" customFormat="1" ht="34.5" customHeight="1" x14ac:dyDescent="0.2">
      <c r="B144" s="275" t="s">
        <v>53</v>
      </c>
      <c r="C144" s="276" t="s">
        <v>54</v>
      </c>
      <c r="D144" s="277">
        <v>38989</v>
      </c>
      <c r="E144" s="280">
        <v>650</v>
      </c>
      <c r="F144" s="278">
        <f t="shared" si="51"/>
        <v>65</v>
      </c>
      <c r="G144" s="278">
        <f t="shared" si="52"/>
        <v>585</v>
      </c>
      <c r="H144" s="364">
        <v>5</v>
      </c>
      <c r="I144" s="292">
        <v>0.2</v>
      </c>
      <c r="J144" s="364">
        <v>60</v>
      </c>
      <c r="K144" s="364">
        <v>0</v>
      </c>
      <c r="L144" s="367">
        <f>SUM(J144:K144)</f>
        <v>60</v>
      </c>
      <c r="M144" s="280">
        <f>Hoja1!Y144</f>
        <v>380.25</v>
      </c>
      <c r="N144" s="281">
        <v>117</v>
      </c>
      <c r="O144" s="278">
        <v>87.75</v>
      </c>
      <c r="P144" s="309">
        <f>G144/12*I144*K144</f>
        <v>0</v>
      </c>
      <c r="Q144" s="278">
        <v>0</v>
      </c>
      <c r="R144" s="278">
        <v>0</v>
      </c>
      <c r="S144" s="278">
        <v>0</v>
      </c>
      <c r="T144" s="278">
        <v>0</v>
      </c>
      <c r="U144" s="278">
        <v>0</v>
      </c>
      <c r="V144" s="278">
        <v>0</v>
      </c>
      <c r="W144" s="281">
        <v>0</v>
      </c>
      <c r="X144" s="278">
        <f t="shared" si="55"/>
        <v>585</v>
      </c>
      <c r="Y144" s="282">
        <f t="shared" si="54"/>
        <v>65</v>
      </c>
      <c r="Z144" s="306"/>
      <c r="AA144" s="305"/>
      <c r="AB144" s="301"/>
      <c r="AC144" s="301"/>
      <c r="AD144" s="301"/>
      <c r="AE144" s="301"/>
      <c r="AF144" s="301"/>
      <c r="AG144" s="301"/>
      <c r="AH144" s="301"/>
      <c r="AI144" s="301"/>
      <c r="AJ144" s="301"/>
      <c r="AK144" s="301"/>
      <c r="AL144" s="301"/>
      <c r="AM144" s="301"/>
      <c r="AN144" s="301"/>
      <c r="AO144" s="301"/>
      <c r="AP144" s="301"/>
      <c r="AQ144" s="301"/>
      <c r="AR144" s="301"/>
      <c r="AS144" s="301"/>
      <c r="AT144" s="301"/>
      <c r="AU144" s="301"/>
      <c r="AV144" s="301"/>
      <c r="AW144" s="301"/>
      <c r="AX144" s="301"/>
      <c r="AY144" s="301"/>
      <c r="AZ144" s="301"/>
      <c r="BA144" s="301"/>
      <c r="BB144" s="301"/>
      <c r="BC144" s="301"/>
      <c r="BD144" s="301"/>
      <c r="BE144" s="301"/>
    </row>
    <row r="145" spans="1:57" s="9" customFormat="1" ht="30.75" customHeight="1" x14ac:dyDescent="0.2">
      <c r="B145" s="275" t="s">
        <v>55</v>
      </c>
      <c r="C145" s="276" t="s">
        <v>56</v>
      </c>
      <c r="D145" s="277">
        <v>38982</v>
      </c>
      <c r="E145" s="280">
        <v>1634.41</v>
      </c>
      <c r="F145" s="278">
        <f t="shared" si="51"/>
        <v>163.44100000000003</v>
      </c>
      <c r="G145" s="278">
        <f t="shared" si="52"/>
        <v>1470.9690000000001</v>
      </c>
      <c r="H145" s="364">
        <v>5</v>
      </c>
      <c r="I145" s="292">
        <v>0.2</v>
      </c>
      <c r="J145" s="364">
        <v>60</v>
      </c>
      <c r="K145" s="364">
        <v>0</v>
      </c>
      <c r="L145" s="367">
        <f>SUM(J145:K145)</f>
        <v>60</v>
      </c>
      <c r="M145" s="280">
        <f>Hoja1!Y145</f>
        <v>956.12380000000007</v>
      </c>
      <c r="N145" s="281">
        <v>294.19</v>
      </c>
      <c r="O145" s="278">
        <v>220.65</v>
      </c>
      <c r="P145" s="309">
        <f>G145/12*I145*K145</f>
        <v>0</v>
      </c>
      <c r="Q145" s="278">
        <v>0</v>
      </c>
      <c r="R145" s="278">
        <v>0</v>
      </c>
      <c r="S145" s="278">
        <v>0</v>
      </c>
      <c r="T145" s="278">
        <v>0</v>
      </c>
      <c r="U145" s="278">
        <v>0</v>
      </c>
      <c r="V145" s="278">
        <v>0</v>
      </c>
      <c r="W145" s="281">
        <v>0</v>
      </c>
      <c r="X145" s="278">
        <f t="shared" si="55"/>
        <v>1470.9638000000002</v>
      </c>
      <c r="Y145" s="282">
        <f t="shared" si="54"/>
        <v>163.44619999999986</v>
      </c>
      <c r="Z145" s="306"/>
      <c r="AA145" s="305"/>
      <c r="AB145" s="301"/>
      <c r="AC145" s="301"/>
      <c r="AD145" s="301"/>
      <c r="AE145" s="301"/>
      <c r="AF145" s="301"/>
      <c r="AG145" s="301"/>
      <c r="AH145" s="301"/>
      <c r="AI145" s="301"/>
      <c r="AJ145" s="301"/>
      <c r="AK145" s="301"/>
      <c r="AL145" s="301"/>
      <c r="AM145" s="301"/>
      <c r="AN145" s="301"/>
      <c r="AO145" s="301"/>
      <c r="AP145" s="301"/>
      <c r="AQ145" s="301"/>
      <c r="AR145" s="301"/>
      <c r="AS145" s="301"/>
      <c r="AT145" s="301"/>
      <c r="AU145" s="301"/>
      <c r="AV145" s="301"/>
      <c r="AW145" s="301"/>
      <c r="AX145" s="301"/>
      <c r="AY145" s="301"/>
      <c r="AZ145" s="301"/>
      <c r="BA145" s="301"/>
      <c r="BB145" s="301"/>
      <c r="BC145" s="301"/>
      <c r="BD145" s="301"/>
      <c r="BE145" s="301"/>
    </row>
    <row r="146" spans="1:57" s="9" customFormat="1" ht="30.75" customHeight="1" x14ac:dyDescent="0.2">
      <c r="B146" s="275" t="s">
        <v>55</v>
      </c>
      <c r="C146" s="276" t="s">
        <v>56</v>
      </c>
      <c r="D146" s="277">
        <v>38982</v>
      </c>
      <c r="E146" s="280">
        <v>1634.41</v>
      </c>
      <c r="F146" s="278">
        <f t="shared" si="51"/>
        <v>163.44100000000003</v>
      </c>
      <c r="G146" s="278">
        <f t="shared" si="52"/>
        <v>1470.9690000000001</v>
      </c>
      <c r="H146" s="364">
        <v>5</v>
      </c>
      <c r="I146" s="292">
        <v>0.2</v>
      </c>
      <c r="J146" s="364">
        <v>60</v>
      </c>
      <c r="K146" s="364">
        <v>0</v>
      </c>
      <c r="L146" s="367">
        <f>SUM(J146:K146)</f>
        <v>60</v>
      </c>
      <c r="M146" s="280">
        <f>Hoja1!Y146</f>
        <v>956.11999999999989</v>
      </c>
      <c r="N146" s="281">
        <v>294.19</v>
      </c>
      <c r="O146" s="278">
        <v>220.65</v>
      </c>
      <c r="P146" s="309">
        <f>G146/12*I146*K146</f>
        <v>0</v>
      </c>
      <c r="Q146" s="278">
        <v>0</v>
      </c>
      <c r="R146" s="278">
        <v>0</v>
      </c>
      <c r="S146" s="278">
        <v>0</v>
      </c>
      <c r="T146" s="278">
        <v>0</v>
      </c>
      <c r="U146" s="278">
        <v>0</v>
      </c>
      <c r="V146" s="278">
        <v>0</v>
      </c>
      <c r="W146" s="281">
        <v>0</v>
      </c>
      <c r="X146" s="278">
        <f t="shared" si="55"/>
        <v>1470.96</v>
      </c>
      <c r="Y146" s="282">
        <f t="shared" si="54"/>
        <v>163.45000000000005</v>
      </c>
      <c r="Z146" s="306"/>
      <c r="AA146" s="305"/>
      <c r="AB146" s="301"/>
      <c r="AC146" s="301"/>
      <c r="AD146" s="301"/>
      <c r="AE146" s="301"/>
      <c r="AF146" s="301"/>
      <c r="AG146" s="301"/>
      <c r="AH146" s="301"/>
      <c r="AI146" s="301"/>
      <c r="AJ146" s="301"/>
      <c r="AK146" s="301"/>
      <c r="AL146" s="301"/>
      <c r="AM146" s="301"/>
      <c r="AN146" s="301"/>
      <c r="AO146" s="301"/>
      <c r="AP146" s="301"/>
      <c r="AQ146" s="301"/>
      <c r="AR146" s="301"/>
      <c r="AS146" s="301"/>
      <c r="AT146" s="301"/>
      <c r="AU146" s="301"/>
      <c r="AV146" s="301"/>
      <c r="AW146" s="301"/>
      <c r="AX146" s="301"/>
      <c r="AY146" s="301"/>
      <c r="AZ146" s="301"/>
      <c r="BA146" s="301"/>
      <c r="BB146" s="301"/>
      <c r="BC146" s="301"/>
      <c r="BD146" s="301"/>
      <c r="BE146" s="301"/>
    </row>
    <row r="147" spans="1:57" s="9" customFormat="1" ht="28.5" customHeight="1" x14ac:dyDescent="0.2">
      <c r="B147" s="275" t="s">
        <v>57</v>
      </c>
      <c r="C147" s="276" t="s">
        <v>58</v>
      </c>
      <c r="D147" s="277">
        <v>39322</v>
      </c>
      <c r="E147" s="280">
        <v>2745.9</v>
      </c>
      <c r="F147" s="278">
        <f t="shared" si="51"/>
        <v>274.59000000000003</v>
      </c>
      <c r="G147" s="278">
        <f t="shared" si="52"/>
        <v>2471.31</v>
      </c>
      <c r="H147" s="364">
        <v>5</v>
      </c>
      <c r="I147" s="292">
        <v>0.2</v>
      </c>
      <c r="J147" s="364">
        <v>60</v>
      </c>
      <c r="K147" s="364">
        <v>0</v>
      </c>
      <c r="L147" s="367">
        <f t="shared" ref="L147:L184" si="62">SUM(J147:K147)</f>
        <v>60</v>
      </c>
      <c r="M147" s="280">
        <f>Hoja1!Y147</f>
        <v>1153.2719999999999</v>
      </c>
      <c r="N147" s="281">
        <v>494.26</v>
      </c>
      <c r="O147" s="278">
        <v>494.26</v>
      </c>
      <c r="P147" s="309">
        <v>329.51</v>
      </c>
      <c r="Q147" s="278">
        <f t="shared" ref="Q147:Q152" si="63">G147/12*I147*K147</f>
        <v>0</v>
      </c>
      <c r="R147" s="278">
        <v>0</v>
      </c>
      <c r="S147" s="278">
        <v>0</v>
      </c>
      <c r="T147" s="278">
        <v>0</v>
      </c>
      <c r="U147" s="278">
        <v>0</v>
      </c>
      <c r="V147" s="278">
        <v>0</v>
      </c>
      <c r="W147" s="281">
        <v>0</v>
      </c>
      <c r="X147" s="278">
        <f t="shared" si="55"/>
        <v>2471.3019999999997</v>
      </c>
      <c r="Y147" s="282">
        <f t="shared" si="54"/>
        <v>274.59800000000041</v>
      </c>
      <c r="Z147" s="306"/>
      <c r="AA147" s="305"/>
      <c r="AB147" s="301"/>
      <c r="AC147" s="301"/>
      <c r="AD147" s="301"/>
      <c r="AE147" s="301"/>
      <c r="AF147" s="301"/>
      <c r="AG147" s="301"/>
      <c r="AH147" s="301"/>
      <c r="AI147" s="301"/>
      <c r="AJ147" s="301"/>
      <c r="AK147" s="301"/>
      <c r="AL147" s="301"/>
      <c r="AM147" s="301"/>
      <c r="AN147" s="301"/>
      <c r="AO147" s="301"/>
      <c r="AP147" s="301"/>
      <c r="AQ147" s="301"/>
      <c r="AR147" s="301"/>
      <c r="AS147" s="301"/>
      <c r="AT147" s="301"/>
      <c r="AU147" s="301"/>
      <c r="AV147" s="301"/>
      <c r="AW147" s="301"/>
      <c r="AX147" s="301"/>
      <c r="AY147" s="301"/>
      <c r="AZ147" s="301"/>
      <c r="BA147" s="301"/>
      <c r="BB147" s="301"/>
      <c r="BC147" s="301"/>
      <c r="BD147" s="301"/>
      <c r="BE147" s="301"/>
    </row>
    <row r="148" spans="1:57" s="9" customFormat="1" ht="30.75" customHeight="1" x14ac:dyDescent="0.2">
      <c r="B148" s="275" t="s">
        <v>59</v>
      </c>
      <c r="C148" s="276">
        <v>16</v>
      </c>
      <c r="D148" s="277">
        <v>39322</v>
      </c>
      <c r="E148" s="280">
        <v>1654.11</v>
      </c>
      <c r="F148" s="278">
        <f t="shared" si="51"/>
        <v>165.411</v>
      </c>
      <c r="G148" s="278">
        <f t="shared" si="52"/>
        <v>1488.6989999999998</v>
      </c>
      <c r="H148" s="364">
        <v>5</v>
      </c>
      <c r="I148" s="292">
        <v>0.2</v>
      </c>
      <c r="J148" s="364">
        <v>60</v>
      </c>
      <c r="K148" s="364">
        <v>0</v>
      </c>
      <c r="L148" s="367">
        <f t="shared" si="62"/>
        <v>60</v>
      </c>
      <c r="M148" s="280">
        <f>Hoja1!Y148</f>
        <v>694.72980000000007</v>
      </c>
      <c r="N148" s="281">
        <v>297.74</v>
      </c>
      <c r="O148" s="278">
        <v>297.74</v>
      </c>
      <c r="P148" s="309">
        <v>198.49</v>
      </c>
      <c r="Q148" s="278">
        <f t="shared" si="63"/>
        <v>0</v>
      </c>
      <c r="R148" s="278">
        <v>0</v>
      </c>
      <c r="S148" s="278">
        <v>0</v>
      </c>
      <c r="T148" s="278">
        <v>0</v>
      </c>
      <c r="U148" s="278">
        <v>0</v>
      </c>
      <c r="V148" s="278">
        <v>0</v>
      </c>
      <c r="W148" s="281">
        <v>0</v>
      </c>
      <c r="X148" s="278">
        <f t="shared" si="55"/>
        <v>1488.6998000000001</v>
      </c>
      <c r="Y148" s="282">
        <f t="shared" si="54"/>
        <v>165.4101999999998</v>
      </c>
      <c r="Z148" s="306"/>
      <c r="AA148" s="305"/>
      <c r="AB148" s="301"/>
      <c r="AC148" s="301"/>
      <c r="AD148" s="301"/>
      <c r="AE148" s="301"/>
      <c r="AF148" s="301"/>
      <c r="AG148" s="301"/>
      <c r="AH148" s="301"/>
      <c r="AI148" s="301"/>
      <c r="AJ148" s="301"/>
      <c r="AK148" s="301"/>
      <c r="AL148" s="301"/>
      <c r="AM148" s="301"/>
      <c r="AN148" s="301"/>
      <c r="AO148" s="301"/>
      <c r="AP148" s="301"/>
      <c r="AQ148" s="301"/>
      <c r="AR148" s="301"/>
      <c r="AS148" s="301"/>
      <c r="AT148" s="301"/>
      <c r="AU148" s="301"/>
      <c r="AV148" s="301"/>
      <c r="AW148" s="301"/>
      <c r="AX148" s="301"/>
      <c r="AY148" s="301"/>
      <c r="AZ148" s="301"/>
      <c r="BA148" s="301"/>
      <c r="BB148" s="301"/>
      <c r="BC148" s="301"/>
      <c r="BD148" s="301"/>
      <c r="BE148" s="301"/>
    </row>
    <row r="149" spans="1:57" s="9" customFormat="1" ht="33.75" customHeight="1" x14ac:dyDescent="0.2">
      <c r="B149" s="275" t="s">
        <v>43</v>
      </c>
      <c r="C149" s="276" t="s">
        <v>60</v>
      </c>
      <c r="D149" s="277">
        <v>39258</v>
      </c>
      <c r="E149" s="280">
        <v>1400</v>
      </c>
      <c r="F149" s="278">
        <f t="shared" si="51"/>
        <v>140</v>
      </c>
      <c r="G149" s="278">
        <f t="shared" si="52"/>
        <v>1260</v>
      </c>
      <c r="H149" s="364">
        <v>5</v>
      </c>
      <c r="I149" s="292">
        <v>0.2</v>
      </c>
      <c r="J149" s="364">
        <v>60</v>
      </c>
      <c r="K149" s="364">
        <v>0</v>
      </c>
      <c r="L149" s="367">
        <f t="shared" si="62"/>
        <v>60</v>
      </c>
      <c r="M149" s="280">
        <f>Hoja1!Y149</f>
        <v>630</v>
      </c>
      <c r="N149" s="281">
        <v>252</v>
      </c>
      <c r="O149" s="278">
        <v>252</v>
      </c>
      <c r="P149" s="309">
        <v>126</v>
      </c>
      <c r="Q149" s="278">
        <f t="shared" si="63"/>
        <v>0</v>
      </c>
      <c r="R149" s="278">
        <v>0</v>
      </c>
      <c r="S149" s="278">
        <v>0</v>
      </c>
      <c r="T149" s="278">
        <v>0</v>
      </c>
      <c r="U149" s="278">
        <v>0</v>
      </c>
      <c r="V149" s="278">
        <v>0</v>
      </c>
      <c r="W149" s="281">
        <v>0</v>
      </c>
      <c r="X149" s="278">
        <f t="shared" si="55"/>
        <v>1260</v>
      </c>
      <c r="Y149" s="282">
        <f t="shared" si="54"/>
        <v>140</v>
      </c>
      <c r="Z149" s="306"/>
      <c r="AA149" s="305"/>
      <c r="AB149" s="301"/>
      <c r="AC149" s="301"/>
      <c r="AD149" s="301"/>
      <c r="AE149" s="301"/>
      <c r="AF149" s="301"/>
      <c r="AG149" s="301"/>
      <c r="AH149" s="301"/>
      <c r="AI149" s="301"/>
      <c r="AJ149" s="301"/>
      <c r="AK149" s="301"/>
      <c r="AL149" s="301"/>
      <c r="AM149" s="301"/>
      <c r="AN149" s="301"/>
      <c r="AO149" s="301"/>
      <c r="AP149" s="301"/>
      <c r="AQ149" s="301"/>
      <c r="AR149" s="301"/>
      <c r="AS149" s="301"/>
      <c r="AT149" s="301"/>
      <c r="AU149" s="301"/>
      <c r="AV149" s="301"/>
      <c r="AW149" s="301"/>
      <c r="AX149" s="301"/>
      <c r="AY149" s="301"/>
      <c r="AZ149" s="301"/>
      <c r="BA149" s="301"/>
      <c r="BB149" s="301"/>
      <c r="BC149" s="301"/>
      <c r="BD149" s="301"/>
      <c r="BE149" s="301"/>
    </row>
    <row r="150" spans="1:57" s="9" customFormat="1" ht="30" customHeight="1" x14ac:dyDescent="0.2">
      <c r="B150" s="275" t="s">
        <v>43</v>
      </c>
      <c r="C150" s="276" t="s">
        <v>60</v>
      </c>
      <c r="D150" s="277">
        <v>39258</v>
      </c>
      <c r="E150" s="280">
        <v>1400</v>
      </c>
      <c r="F150" s="278">
        <f t="shared" si="51"/>
        <v>140</v>
      </c>
      <c r="G150" s="278">
        <f t="shared" si="52"/>
        <v>1260</v>
      </c>
      <c r="H150" s="364">
        <v>5</v>
      </c>
      <c r="I150" s="292">
        <v>0.2</v>
      </c>
      <c r="J150" s="364">
        <v>60</v>
      </c>
      <c r="K150" s="364">
        <v>0</v>
      </c>
      <c r="L150" s="367">
        <f t="shared" si="62"/>
        <v>60</v>
      </c>
      <c r="M150" s="280">
        <f>Hoja1!Y150</f>
        <v>630</v>
      </c>
      <c r="N150" s="281">
        <v>252</v>
      </c>
      <c r="O150" s="278">
        <v>252</v>
      </c>
      <c r="P150" s="309">
        <v>126</v>
      </c>
      <c r="Q150" s="278">
        <f t="shared" si="63"/>
        <v>0</v>
      </c>
      <c r="R150" s="278">
        <v>0</v>
      </c>
      <c r="S150" s="278">
        <v>0</v>
      </c>
      <c r="T150" s="278">
        <v>0</v>
      </c>
      <c r="U150" s="278">
        <v>0</v>
      </c>
      <c r="V150" s="278">
        <v>0</v>
      </c>
      <c r="W150" s="281">
        <v>0</v>
      </c>
      <c r="X150" s="278">
        <f t="shared" si="55"/>
        <v>1260</v>
      </c>
      <c r="Y150" s="282">
        <f t="shared" si="54"/>
        <v>140</v>
      </c>
      <c r="Z150" s="306"/>
      <c r="AA150" s="305"/>
      <c r="AB150" s="301"/>
      <c r="AC150" s="301"/>
      <c r="AD150" s="301"/>
      <c r="AE150" s="301"/>
      <c r="AF150" s="301"/>
      <c r="AG150" s="301"/>
      <c r="AH150" s="301"/>
      <c r="AI150" s="301"/>
      <c r="AJ150" s="301"/>
      <c r="AK150" s="301"/>
      <c r="AL150" s="301"/>
      <c r="AM150" s="301"/>
      <c r="AN150" s="301"/>
      <c r="AO150" s="301"/>
      <c r="AP150" s="301"/>
      <c r="AQ150" s="301"/>
      <c r="AR150" s="301"/>
      <c r="AS150" s="301"/>
      <c r="AT150" s="301"/>
      <c r="AU150" s="301"/>
      <c r="AV150" s="301"/>
      <c r="AW150" s="301"/>
      <c r="AX150" s="301"/>
      <c r="AY150" s="301"/>
      <c r="AZ150" s="301"/>
      <c r="BA150" s="301"/>
      <c r="BB150" s="301"/>
      <c r="BC150" s="301"/>
      <c r="BD150" s="301"/>
      <c r="BE150" s="301"/>
    </row>
    <row r="151" spans="1:57" s="9" customFormat="1" ht="34.5" customHeight="1" x14ac:dyDescent="0.2">
      <c r="B151" s="275" t="s">
        <v>43</v>
      </c>
      <c r="C151" s="276" t="s">
        <v>60</v>
      </c>
      <c r="D151" s="277">
        <v>39258</v>
      </c>
      <c r="E151" s="280">
        <v>1400</v>
      </c>
      <c r="F151" s="278">
        <f t="shared" si="51"/>
        <v>140</v>
      </c>
      <c r="G151" s="278">
        <f t="shared" si="52"/>
        <v>1260</v>
      </c>
      <c r="H151" s="364">
        <v>5</v>
      </c>
      <c r="I151" s="292">
        <v>0.2</v>
      </c>
      <c r="J151" s="364">
        <v>60</v>
      </c>
      <c r="K151" s="364">
        <v>0</v>
      </c>
      <c r="L151" s="367">
        <f t="shared" si="62"/>
        <v>60</v>
      </c>
      <c r="M151" s="280">
        <f>Hoja1!Y151</f>
        <v>630</v>
      </c>
      <c r="N151" s="281">
        <v>252</v>
      </c>
      <c r="O151" s="278">
        <v>252</v>
      </c>
      <c r="P151" s="309">
        <v>126</v>
      </c>
      <c r="Q151" s="278">
        <f t="shared" si="63"/>
        <v>0</v>
      </c>
      <c r="R151" s="278">
        <v>0</v>
      </c>
      <c r="S151" s="278">
        <v>0</v>
      </c>
      <c r="T151" s="278">
        <v>0</v>
      </c>
      <c r="U151" s="278">
        <v>0</v>
      </c>
      <c r="V151" s="278">
        <v>0</v>
      </c>
      <c r="W151" s="281">
        <v>0</v>
      </c>
      <c r="X151" s="278">
        <f t="shared" si="55"/>
        <v>1260</v>
      </c>
      <c r="Y151" s="282">
        <f t="shared" si="54"/>
        <v>140</v>
      </c>
      <c r="Z151" s="306"/>
      <c r="AA151" s="305"/>
      <c r="AB151" s="301"/>
      <c r="AC151" s="301"/>
      <c r="AD151" s="301"/>
      <c r="AE151" s="301"/>
      <c r="AF151" s="301"/>
      <c r="AG151" s="301"/>
      <c r="AH151" s="301"/>
      <c r="AI151" s="301"/>
      <c r="AJ151" s="301"/>
      <c r="AK151" s="301"/>
      <c r="AL151" s="301"/>
      <c r="AM151" s="301"/>
      <c r="AN151" s="301"/>
      <c r="AO151" s="301"/>
      <c r="AP151" s="301"/>
      <c r="AQ151" s="301"/>
      <c r="AR151" s="301"/>
      <c r="AS151" s="301"/>
      <c r="AT151" s="301"/>
      <c r="AU151" s="301"/>
      <c r="AV151" s="301"/>
      <c r="AW151" s="301"/>
      <c r="AX151" s="301"/>
      <c r="AY151" s="301"/>
      <c r="AZ151" s="301"/>
      <c r="BA151" s="301"/>
      <c r="BB151" s="301"/>
      <c r="BC151" s="301"/>
      <c r="BD151" s="301"/>
      <c r="BE151" s="301"/>
    </row>
    <row r="152" spans="1:57" s="9" customFormat="1" ht="23.1" customHeight="1" x14ac:dyDescent="0.2">
      <c r="A152" s="363"/>
      <c r="B152" s="275" t="s">
        <v>61</v>
      </c>
      <c r="C152" s="276" t="s">
        <v>62</v>
      </c>
      <c r="D152" s="298">
        <v>39436</v>
      </c>
      <c r="E152" s="309">
        <v>687.49</v>
      </c>
      <c r="F152" s="309">
        <f t="shared" si="51"/>
        <v>68.749000000000009</v>
      </c>
      <c r="G152" s="309">
        <f t="shared" si="52"/>
        <v>618.74099999999999</v>
      </c>
      <c r="H152" s="364">
        <v>5</v>
      </c>
      <c r="I152" s="292">
        <v>0.2</v>
      </c>
      <c r="J152" s="364">
        <v>60</v>
      </c>
      <c r="K152" s="364">
        <v>0</v>
      </c>
      <c r="L152" s="367">
        <f>SUM(J152:K152)</f>
        <v>60</v>
      </c>
      <c r="M152" s="280">
        <f>Hoja1!Y152</f>
        <v>257.8082</v>
      </c>
      <c r="N152" s="281">
        <v>123.75</v>
      </c>
      <c r="O152" s="278">
        <v>123.75</v>
      </c>
      <c r="P152" s="309">
        <v>113.44</v>
      </c>
      <c r="Q152" s="278">
        <f t="shared" si="63"/>
        <v>0</v>
      </c>
      <c r="R152" s="278">
        <v>0</v>
      </c>
      <c r="S152" s="278">
        <v>0</v>
      </c>
      <c r="T152" s="278">
        <v>0</v>
      </c>
      <c r="U152" s="278">
        <v>0</v>
      </c>
      <c r="V152" s="278">
        <v>0</v>
      </c>
      <c r="W152" s="281">
        <v>0</v>
      </c>
      <c r="X152" s="278">
        <f t="shared" si="55"/>
        <v>618.7482</v>
      </c>
      <c r="Y152" s="282">
        <f t="shared" si="54"/>
        <v>68.741800000000012</v>
      </c>
      <c r="Z152" s="306"/>
      <c r="AA152" s="305"/>
      <c r="AB152" s="301"/>
      <c r="AC152" s="301"/>
      <c r="AD152" s="301"/>
      <c r="AE152" s="301"/>
      <c r="AF152" s="301"/>
      <c r="AG152" s="301"/>
      <c r="AH152" s="301"/>
      <c r="AI152" s="301"/>
      <c r="AJ152" s="301"/>
      <c r="AK152" s="301"/>
      <c r="AL152" s="301"/>
      <c r="AM152" s="301"/>
      <c r="AN152" s="301"/>
      <c r="AO152" s="301"/>
      <c r="AP152" s="301"/>
      <c r="AQ152" s="301"/>
      <c r="AR152" s="301"/>
      <c r="AS152" s="301"/>
      <c r="AT152" s="301"/>
      <c r="AU152" s="301"/>
      <c r="AV152" s="301"/>
      <c r="AW152" s="301"/>
      <c r="AX152" s="301"/>
      <c r="AY152" s="301"/>
      <c r="AZ152" s="301"/>
      <c r="BA152" s="301"/>
      <c r="BB152" s="301"/>
      <c r="BC152" s="301"/>
      <c r="BD152" s="301"/>
      <c r="BE152" s="301"/>
    </row>
    <row r="153" spans="1:57" s="9" customFormat="1" ht="35.25" customHeight="1" x14ac:dyDescent="0.2">
      <c r="B153" s="275" t="s">
        <v>63</v>
      </c>
      <c r="C153" s="276" t="s">
        <v>64</v>
      </c>
      <c r="D153" s="298">
        <v>39645</v>
      </c>
      <c r="E153" s="309">
        <v>1137.53</v>
      </c>
      <c r="F153" s="309">
        <f t="shared" si="51"/>
        <v>113.753</v>
      </c>
      <c r="G153" s="309">
        <f t="shared" si="52"/>
        <v>1023.7769999999999</v>
      </c>
      <c r="H153" s="364">
        <v>5</v>
      </c>
      <c r="I153" s="292">
        <v>0.2</v>
      </c>
      <c r="J153" s="364">
        <v>60</v>
      </c>
      <c r="K153" s="364">
        <v>0</v>
      </c>
      <c r="L153" s="367">
        <f>SUM(J153:K153)</f>
        <v>60</v>
      </c>
      <c r="M153" s="280">
        <f>Hoja1!Y153</f>
        <v>307.14</v>
      </c>
      <c r="N153" s="281">
        <v>204.76</v>
      </c>
      <c r="O153" s="278">
        <v>204.76</v>
      </c>
      <c r="P153" s="309">
        <v>204.76</v>
      </c>
      <c r="Q153" s="309">
        <v>102.38</v>
      </c>
      <c r="R153" s="278">
        <v>0</v>
      </c>
      <c r="S153" s="278">
        <v>0</v>
      </c>
      <c r="T153" s="278">
        <v>0</v>
      </c>
      <c r="U153" s="278">
        <v>0</v>
      </c>
      <c r="V153" s="278">
        <v>0</v>
      </c>
      <c r="W153" s="281">
        <v>0</v>
      </c>
      <c r="X153" s="278">
        <f t="shared" si="55"/>
        <v>1023.8</v>
      </c>
      <c r="Y153" s="282">
        <f t="shared" si="54"/>
        <v>113.73000000000002</v>
      </c>
      <c r="Z153" s="306"/>
      <c r="AA153" s="305"/>
      <c r="AB153" s="301"/>
      <c r="AC153" s="301"/>
      <c r="AD153" s="301"/>
      <c r="AE153" s="301"/>
      <c r="AF153" s="301"/>
      <c r="AG153" s="301"/>
      <c r="AH153" s="301"/>
      <c r="AI153" s="301"/>
      <c r="AJ153" s="301"/>
      <c r="AK153" s="301"/>
      <c r="AL153" s="301"/>
      <c r="AM153" s="301"/>
      <c r="AN153" s="301"/>
      <c r="AO153" s="301"/>
      <c r="AP153" s="301"/>
      <c r="AQ153" s="301"/>
      <c r="AR153" s="301"/>
      <c r="AS153" s="301"/>
      <c r="AT153" s="301"/>
      <c r="AU153" s="301"/>
      <c r="AV153" s="301"/>
      <c r="AW153" s="301"/>
      <c r="AX153" s="301"/>
      <c r="AY153" s="301"/>
      <c r="AZ153" s="301"/>
      <c r="BA153" s="301"/>
      <c r="BB153" s="301"/>
      <c r="BC153" s="301"/>
      <c r="BD153" s="301"/>
      <c r="BE153" s="301"/>
    </row>
    <row r="154" spans="1:57" s="9" customFormat="1" ht="35.25" customHeight="1" x14ac:dyDescent="0.2">
      <c r="B154" s="275" t="s">
        <v>65</v>
      </c>
      <c r="C154" s="276" t="s">
        <v>66</v>
      </c>
      <c r="D154" s="298">
        <v>39645</v>
      </c>
      <c r="E154" s="309">
        <v>825</v>
      </c>
      <c r="F154" s="309">
        <f t="shared" si="51"/>
        <v>82.5</v>
      </c>
      <c r="G154" s="309">
        <f t="shared" si="52"/>
        <v>742.5</v>
      </c>
      <c r="H154" s="364">
        <v>5</v>
      </c>
      <c r="I154" s="292">
        <v>0.2</v>
      </c>
      <c r="J154" s="364">
        <v>60</v>
      </c>
      <c r="K154" s="364">
        <v>0</v>
      </c>
      <c r="L154" s="367">
        <v>60</v>
      </c>
      <c r="M154" s="280">
        <f>Hoja1!Y154</f>
        <v>222.75</v>
      </c>
      <c r="N154" s="281">
        <v>148.5</v>
      </c>
      <c r="O154" s="278">
        <v>148.5</v>
      </c>
      <c r="P154" s="309">
        <v>148.5</v>
      </c>
      <c r="Q154" s="309">
        <f>G154/12*I154*K154</f>
        <v>0</v>
      </c>
      <c r="R154" s="278">
        <v>0</v>
      </c>
      <c r="S154" s="278">
        <v>0</v>
      </c>
      <c r="T154" s="278">
        <v>0</v>
      </c>
      <c r="U154" s="278">
        <v>0</v>
      </c>
      <c r="V154" s="278">
        <v>0</v>
      </c>
      <c r="W154" s="281">
        <v>0</v>
      </c>
      <c r="X154" s="278">
        <f t="shared" si="55"/>
        <v>668.25</v>
      </c>
      <c r="Y154" s="282">
        <f t="shared" si="54"/>
        <v>156.75</v>
      </c>
      <c r="Z154" s="306"/>
      <c r="AA154" s="305"/>
      <c r="AB154" s="301"/>
      <c r="AC154" s="301"/>
      <c r="AD154" s="301"/>
      <c r="AE154" s="301"/>
      <c r="AF154" s="301"/>
      <c r="AG154" s="301"/>
      <c r="AH154" s="301"/>
      <c r="AI154" s="301"/>
      <c r="AJ154" s="301"/>
      <c r="AK154" s="301"/>
      <c r="AL154" s="301"/>
      <c r="AM154" s="301"/>
      <c r="AN154" s="301"/>
      <c r="AO154" s="301"/>
      <c r="AP154" s="301"/>
      <c r="AQ154" s="301"/>
      <c r="AR154" s="301"/>
      <c r="AS154" s="301"/>
      <c r="AT154" s="301"/>
      <c r="AU154" s="301"/>
      <c r="AV154" s="301"/>
      <c r="AW154" s="301"/>
      <c r="AX154" s="301"/>
      <c r="AY154" s="301"/>
      <c r="AZ154" s="301"/>
      <c r="BA154" s="301"/>
      <c r="BB154" s="301"/>
      <c r="BC154" s="301"/>
      <c r="BD154" s="301"/>
      <c r="BE154" s="301"/>
    </row>
    <row r="155" spans="1:57" s="9" customFormat="1" ht="33.75" customHeight="1" x14ac:dyDescent="0.2">
      <c r="B155" s="275" t="s">
        <v>67</v>
      </c>
      <c r="C155" s="276" t="s">
        <v>68</v>
      </c>
      <c r="D155" s="298">
        <v>39645</v>
      </c>
      <c r="E155" s="309">
        <v>1915.71</v>
      </c>
      <c r="F155" s="309">
        <f t="shared" si="51"/>
        <v>191.57100000000003</v>
      </c>
      <c r="G155" s="309">
        <f t="shared" si="52"/>
        <v>1724.1390000000001</v>
      </c>
      <c r="H155" s="364">
        <v>5</v>
      </c>
      <c r="I155" s="292">
        <v>0.2</v>
      </c>
      <c r="J155" s="364">
        <v>60</v>
      </c>
      <c r="K155" s="364">
        <v>0</v>
      </c>
      <c r="L155" s="367">
        <f t="shared" si="62"/>
        <v>60</v>
      </c>
      <c r="M155" s="280">
        <f>Hoja1!Y155</f>
        <v>545.97955000000002</v>
      </c>
      <c r="N155" s="281">
        <v>344.83</v>
      </c>
      <c r="O155" s="278">
        <v>344.83</v>
      </c>
      <c r="P155" s="309">
        <v>344.83</v>
      </c>
      <c r="Q155" s="309">
        <v>143.68</v>
      </c>
      <c r="R155" s="278">
        <v>0</v>
      </c>
      <c r="S155" s="278">
        <v>0</v>
      </c>
      <c r="T155" s="278">
        <v>0</v>
      </c>
      <c r="U155" s="278">
        <v>0</v>
      </c>
      <c r="V155" s="278">
        <v>0</v>
      </c>
      <c r="W155" s="281">
        <v>0</v>
      </c>
      <c r="X155" s="278">
        <f t="shared" si="55"/>
        <v>1724.1495499999999</v>
      </c>
      <c r="Y155" s="282">
        <f t="shared" si="54"/>
        <v>191.56045000000017</v>
      </c>
      <c r="Z155" s="306"/>
      <c r="AA155" s="305"/>
      <c r="AB155" s="301"/>
      <c r="AC155" s="301"/>
      <c r="AD155" s="301"/>
      <c r="AE155" s="301"/>
      <c r="AF155" s="301"/>
      <c r="AG155" s="301"/>
      <c r="AH155" s="301"/>
      <c r="AI155" s="301"/>
      <c r="AJ155" s="301"/>
      <c r="AK155" s="301"/>
      <c r="AL155" s="301"/>
      <c r="AM155" s="301"/>
      <c r="AN155" s="301"/>
      <c r="AO155" s="301"/>
      <c r="AP155" s="301"/>
      <c r="AQ155" s="301"/>
      <c r="AR155" s="301"/>
      <c r="AS155" s="301"/>
      <c r="AT155" s="301"/>
      <c r="AU155" s="301"/>
      <c r="AV155" s="301"/>
      <c r="AW155" s="301"/>
      <c r="AX155" s="301"/>
      <c r="AY155" s="301"/>
      <c r="AZ155" s="301"/>
      <c r="BA155" s="301"/>
      <c r="BB155" s="301"/>
      <c r="BC155" s="301"/>
      <c r="BD155" s="301"/>
      <c r="BE155" s="301"/>
    </row>
    <row r="156" spans="1:57" s="9" customFormat="1" ht="29.25" customHeight="1" x14ac:dyDescent="0.2">
      <c r="B156" s="275" t="s">
        <v>43</v>
      </c>
      <c r="C156" s="276" t="s">
        <v>93</v>
      </c>
      <c r="D156" s="298">
        <v>39864</v>
      </c>
      <c r="E156" s="309">
        <v>1294</v>
      </c>
      <c r="F156" s="309">
        <f t="shared" si="51"/>
        <v>129.4</v>
      </c>
      <c r="G156" s="309">
        <f t="shared" si="52"/>
        <v>1164.5999999999999</v>
      </c>
      <c r="H156" s="364">
        <v>5</v>
      </c>
      <c r="I156" s="292">
        <v>0.2</v>
      </c>
      <c r="J156" s="364">
        <v>60</v>
      </c>
      <c r="K156" s="364">
        <v>0</v>
      </c>
      <c r="L156" s="367">
        <f t="shared" si="62"/>
        <v>60</v>
      </c>
      <c r="M156" s="280">
        <f>Hoja1!Y156</f>
        <v>213.51</v>
      </c>
      <c r="N156" s="281">
        <v>232.92</v>
      </c>
      <c r="O156" s="278">
        <v>232.92</v>
      </c>
      <c r="P156" s="309">
        <v>232.92</v>
      </c>
      <c r="Q156" s="309">
        <v>232.92</v>
      </c>
      <c r="R156" s="278">
        <v>19.41</v>
      </c>
      <c r="S156" s="278">
        <v>0</v>
      </c>
      <c r="T156" s="278">
        <v>0</v>
      </c>
      <c r="U156" s="278">
        <v>0</v>
      </c>
      <c r="V156" s="278">
        <v>0</v>
      </c>
      <c r="W156" s="281">
        <v>0</v>
      </c>
      <c r="X156" s="278">
        <f t="shared" si="55"/>
        <v>1164.5999999999999</v>
      </c>
      <c r="Y156" s="282">
        <f t="shared" si="54"/>
        <v>129.40000000000009</v>
      </c>
      <c r="Z156" s="306"/>
      <c r="AA156" s="305"/>
      <c r="AB156" s="301"/>
      <c r="AC156" s="301"/>
      <c r="AD156" s="301"/>
      <c r="AE156" s="301"/>
      <c r="AF156" s="301"/>
      <c r="AG156" s="301"/>
      <c r="AH156" s="301"/>
      <c r="AI156" s="301"/>
      <c r="AJ156" s="301"/>
      <c r="AK156" s="301"/>
      <c r="AL156" s="301"/>
      <c r="AM156" s="301"/>
      <c r="AN156" s="301"/>
      <c r="AO156" s="301"/>
      <c r="AP156" s="301"/>
      <c r="AQ156" s="301"/>
      <c r="AR156" s="301"/>
      <c r="AS156" s="301"/>
      <c r="AT156" s="301"/>
      <c r="AU156" s="301"/>
      <c r="AV156" s="301"/>
      <c r="AW156" s="301"/>
      <c r="AX156" s="301"/>
      <c r="AY156" s="301"/>
      <c r="AZ156" s="301"/>
      <c r="BA156" s="301"/>
      <c r="BB156" s="301"/>
      <c r="BC156" s="301"/>
      <c r="BD156" s="301"/>
      <c r="BE156" s="301"/>
    </row>
    <row r="157" spans="1:57" s="9" customFormat="1" ht="31.5" customHeight="1" x14ac:dyDescent="0.2">
      <c r="B157" s="275" t="s">
        <v>43</v>
      </c>
      <c r="C157" s="276" t="s">
        <v>93</v>
      </c>
      <c r="D157" s="298">
        <v>39864</v>
      </c>
      <c r="E157" s="309">
        <v>1294</v>
      </c>
      <c r="F157" s="309">
        <f t="shared" si="51"/>
        <v>129.4</v>
      </c>
      <c r="G157" s="309">
        <f t="shared" si="52"/>
        <v>1164.5999999999999</v>
      </c>
      <c r="H157" s="364">
        <v>5</v>
      </c>
      <c r="I157" s="292">
        <v>0.2</v>
      </c>
      <c r="J157" s="364">
        <v>60</v>
      </c>
      <c r="K157" s="364">
        <v>0</v>
      </c>
      <c r="L157" s="367">
        <f t="shared" si="62"/>
        <v>60</v>
      </c>
      <c r="M157" s="280">
        <f>Hoja1!Y157</f>
        <v>213.51</v>
      </c>
      <c r="N157" s="281">
        <v>232.92</v>
      </c>
      <c r="O157" s="278">
        <v>232.92</v>
      </c>
      <c r="P157" s="309">
        <v>232.92</v>
      </c>
      <c r="Q157" s="309">
        <v>232.92</v>
      </c>
      <c r="R157" s="278">
        <v>19.41</v>
      </c>
      <c r="S157" s="278">
        <v>0</v>
      </c>
      <c r="T157" s="278">
        <v>0</v>
      </c>
      <c r="U157" s="278">
        <v>0</v>
      </c>
      <c r="V157" s="278">
        <v>0</v>
      </c>
      <c r="W157" s="281">
        <v>0</v>
      </c>
      <c r="X157" s="278">
        <f t="shared" si="55"/>
        <v>1164.5999999999999</v>
      </c>
      <c r="Y157" s="282">
        <f t="shared" si="54"/>
        <v>129.40000000000009</v>
      </c>
      <c r="Z157" s="306"/>
      <c r="AA157" s="305"/>
      <c r="AB157" s="301"/>
      <c r="AC157" s="301"/>
      <c r="AD157" s="301"/>
      <c r="AE157" s="301"/>
      <c r="AF157" s="301"/>
      <c r="AG157" s="301"/>
      <c r="AH157" s="301"/>
      <c r="AI157" s="301"/>
      <c r="AJ157" s="301"/>
      <c r="AK157" s="301"/>
      <c r="AL157" s="301"/>
      <c r="AM157" s="301"/>
      <c r="AN157" s="301"/>
      <c r="AO157" s="301"/>
      <c r="AP157" s="301"/>
      <c r="AQ157" s="301"/>
      <c r="AR157" s="301"/>
      <c r="AS157" s="301"/>
      <c r="AT157" s="301"/>
      <c r="AU157" s="301"/>
      <c r="AV157" s="301"/>
      <c r="AW157" s="301"/>
      <c r="AX157" s="301"/>
      <c r="AY157" s="301"/>
      <c r="AZ157" s="301"/>
      <c r="BA157" s="301"/>
      <c r="BB157" s="301"/>
      <c r="BC157" s="301"/>
      <c r="BD157" s="301"/>
      <c r="BE157" s="301"/>
    </row>
    <row r="158" spans="1:57" s="9" customFormat="1" ht="28.5" customHeight="1" x14ac:dyDescent="0.2">
      <c r="B158" s="275" t="s">
        <v>43</v>
      </c>
      <c r="C158" s="276" t="s">
        <v>93</v>
      </c>
      <c r="D158" s="298">
        <v>39864</v>
      </c>
      <c r="E158" s="309">
        <v>1294</v>
      </c>
      <c r="F158" s="309">
        <f t="shared" si="51"/>
        <v>129.4</v>
      </c>
      <c r="G158" s="309">
        <f t="shared" si="52"/>
        <v>1164.5999999999999</v>
      </c>
      <c r="H158" s="364">
        <v>5</v>
      </c>
      <c r="I158" s="292">
        <v>0.2</v>
      </c>
      <c r="J158" s="364">
        <v>60</v>
      </c>
      <c r="K158" s="364">
        <v>0</v>
      </c>
      <c r="L158" s="367">
        <f t="shared" si="62"/>
        <v>60</v>
      </c>
      <c r="M158" s="280">
        <f>Hoja1!Y158</f>
        <v>213.51</v>
      </c>
      <c r="N158" s="281">
        <v>232.92</v>
      </c>
      <c r="O158" s="278">
        <v>232.92</v>
      </c>
      <c r="P158" s="309">
        <v>232.92</v>
      </c>
      <c r="Q158" s="309">
        <v>232.92</v>
      </c>
      <c r="R158" s="278">
        <v>19.41</v>
      </c>
      <c r="S158" s="278">
        <v>0</v>
      </c>
      <c r="T158" s="278">
        <v>0</v>
      </c>
      <c r="U158" s="278">
        <v>0</v>
      </c>
      <c r="V158" s="278">
        <v>0</v>
      </c>
      <c r="W158" s="281">
        <v>0</v>
      </c>
      <c r="X158" s="278">
        <f t="shared" si="55"/>
        <v>1164.5999999999999</v>
      </c>
      <c r="Y158" s="282">
        <f t="shared" si="54"/>
        <v>129.40000000000009</v>
      </c>
      <c r="Z158" s="306"/>
      <c r="AA158" s="305"/>
      <c r="AB158" s="301"/>
      <c r="AC158" s="301"/>
      <c r="AD158" s="301"/>
      <c r="AE158" s="301"/>
      <c r="AF158" s="301"/>
      <c r="AG158" s="301"/>
      <c r="AH158" s="301"/>
      <c r="AI158" s="301"/>
      <c r="AJ158" s="301"/>
      <c r="AK158" s="301"/>
      <c r="AL158" s="301"/>
      <c r="AM158" s="301"/>
      <c r="AN158" s="301"/>
      <c r="AO158" s="301"/>
      <c r="AP158" s="301"/>
      <c r="AQ158" s="301"/>
      <c r="AR158" s="301"/>
      <c r="AS158" s="301"/>
      <c r="AT158" s="301"/>
      <c r="AU158" s="301"/>
      <c r="AV158" s="301"/>
      <c r="AW158" s="301"/>
      <c r="AX158" s="301"/>
      <c r="AY158" s="301"/>
      <c r="AZ158" s="301"/>
      <c r="BA158" s="301"/>
      <c r="BB158" s="301"/>
      <c r="BC158" s="301"/>
      <c r="BD158" s="301"/>
      <c r="BE158" s="301"/>
    </row>
    <row r="159" spans="1:57" s="9" customFormat="1" ht="27.75" customHeight="1" x14ac:dyDescent="0.2">
      <c r="B159" s="275" t="s">
        <v>43</v>
      </c>
      <c r="C159" s="276" t="s">
        <v>94</v>
      </c>
      <c r="D159" s="298">
        <v>40241</v>
      </c>
      <c r="E159" s="309">
        <v>820</v>
      </c>
      <c r="F159" s="309">
        <f t="shared" si="51"/>
        <v>82</v>
      </c>
      <c r="G159" s="309">
        <f t="shared" si="52"/>
        <v>738</v>
      </c>
      <c r="H159" s="364">
        <v>5</v>
      </c>
      <c r="I159" s="292">
        <v>0.2</v>
      </c>
      <c r="J159" s="364">
        <v>60</v>
      </c>
      <c r="K159" s="364">
        <v>0</v>
      </c>
      <c r="L159" s="367">
        <v>60</v>
      </c>
      <c r="M159" s="280">
        <f>Hoja1!Y159</f>
        <v>0</v>
      </c>
      <c r="N159" s="281">
        <v>86.1</v>
      </c>
      <c r="O159" s="278">
        <v>147.6</v>
      </c>
      <c r="P159" s="309">
        <v>147.6</v>
      </c>
      <c r="Q159" s="309">
        <v>147.6</v>
      </c>
      <c r="R159" s="278">
        <v>147.6</v>
      </c>
      <c r="S159" s="278">
        <v>61.5</v>
      </c>
      <c r="T159" s="278">
        <v>0</v>
      </c>
      <c r="U159" s="278">
        <v>0</v>
      </c>
      <c r="V159" s="278">
        <v>0</v>
      </c>
      <c r="W159" s="281">
        <v>0</v>
      </c>
      <c r="X159" s="278">
        <f t="shared" si="55"/>
        <v>738</v>
      </c>
      <c r="Y159" s="282">
        <f t="shared" si="54"/>
        <v>82</v>
      </c>
      <c r="Z159" s="306"/>
      <c r="AA159" s="305"/>
      <c r="AB159" s="301"/>
      <c r="AC159" s="301"/>
      <c r="AD159" s="301"/>
      <c r="AE159" s="301"/>
      <c r="AF159" s="301"/>
      <c r="AG159" s="301"/>
      <c r="AH159" s="301"/>
      <c r="AI159" s="301"/>
      <c r="AJ159" s="301"/>
      <c r="AK159" s="301"/>
      <c r="AL159" s="301"/>
      <c r="AM159" s="301"/>
      <c r="AN159" s="301"/>
      <c r="AO159" s="301"/>
      <c r="AP159" s="301"/>
      <c r="AQ159" s="301"/>
      <c r="AR159" s="301"/>
      <c r="AS159" s="301"/>
      <c r="AT159" s="301"/>
      <c r="AU159" s="301"/>
      <c r="AV159" s="301"/>
      <c r="AW159" s="301"/>
      <c r="AX159" s="301"/>
      <c r="AY159" s="301"/>
      <c r="AZ159" s="301"/>
      <c r="BA159" s="301"/>
      <c r="BB159" s="301"/>
      <c r="BC159" s="301"/>
      <c r="BD159" s="301"/>
      <c r="BE159" s="301"/>
    </row>
    <row r="160" spans="1:57" s="9" customFormat="1" ht="30" customHeight="1" x14ac:dyDescent="0.2">
      <c r="B160" s="275" t="s">
        <v>43</v>
      </c>
      <c r="C160" s="276" t="s">
        <v>94</v>
      </c>
      <c r="D160" s="298">
        <v>40241</v>
      </c>
      <c r="E160" s="309">
        <v>820</v>
      </c>
      <c r="F160" s="309">
        <f t="shared" si="51"/>
        <v>82</v>
      </c>
      <c r="G160" s="309">
        <f t="shared" si="52"/>
        <v>738</v>
      </c>
      <c r="H160" s="364">
        <v>5</v>
      </c>
      <c r="I160" s="292">
        <v>0.2</v>
      </c>
      <c r="J160" s="364">
        <v>60</v>
      </c>
      <c r="K160" s="364">
        <v>0</v>
      </c>
      <c r="L160" s="367">
        <v>60</v>
      </c>
      <c r="M160" s="280">
        <f>Hoja1!Y160</f>
        <v>0</v>
      </c>
      <c r="N160" s="281">
        <v>86.1</v>
      </c>
      <c r="O160" s="278">
        <v>147.6</v>
      </c>
      <c r="P160" s="309">
        <v>147.6</v>
      </c>
      <c r="Q160" s="309">
        <v>147.6</v>
      </c>
      <c r="R160" s="278">
        <v>147.6</v>
      </c>
      <c r="S160" s="278">
        <v>61.5</v>
      </c>
      <c r="T160" s="278">
        <v>0</v>
      </c>
      <c r="U160" s="278">
        <v>0</v>
      </c>
      <c r="V160" s="278">
        <v>0</v>
      </c>
      <c r="W160" s="281">
        <v>0</v>
      </c>
      <c r="X160" s="278">
        <f t="shared" si="55"/>
        <v>738</v>
      </c>
      <c r="Y160" s="282">
        <f t="shared" si="54"/>
        <v>82</v>
      </c>
      <c r="Z160" s="306"/>
      <c r="AA160" s="305"/>
      <c r="AB160" s="301"/>
      <c r="AC160" s="301"/>
      <c r="AD160" s="301"/>
      <c r="AE160" s="301"/>
      <c r="AF160" s="301"/>
      <c r="AG160" s="301"/>
      <c r="AH160" s="301"/>
      <c r="AI160" s="301"/>
      <c r="AJ160" s="301"/>
      <c r="AK160" s="301"/>
      <c r="AL160" s="301"/>
      <c r="AM160" s="301"/>
      <c r="AN160" s="301"/>
      <c r="AO160" s="301"/>
      <c r="AP160" s="301"/>
      <c r="AQ160" s="301"/>
      <c r="AR160" s="301"/>
      <c r="AS160" s="301"/>
      <c r="AT160" s="301"/>
      <c r="AU160" s="301"/>
      <c r="AV160" s="301"/>
      <c r="AW160" s="301"/>
      <c r="AX160" s="301"/>
      <c r="AY160" s="301"/>
      <c r="AZ160" s="301"/>
      <c r="BA160" s="301"/>
      <c r="BB160" s="301"/>
      <c r="BC160" s="301"/>
      <c r="BD160" s="301"/>
      <c r="BE160" s="301"/>
    </row>
    <row r="161" spans="1:57" s="9" customFormat="1" ht="23.1" customHeight="1" x14ac:dyDescent="0.2">
      <c r="B161" s="275" t="s">
        <v>43</v>
      </c>
      <c r="C161" s="276" t="s">
        <v>94</v>
      </c>
      <c r="D161" s="298">
        <v>40241</v>
      </c>
      <c r="E161" s="309">
        <v>820</v>
      </c>
      <c r="F161" s="309">
        <f t="shared" si="51"/>
        <v>82</v>
      </c>
      <c r="G161" s="309">
        <f t="shared" si="52"/>
        <v>738</v>
      </c>
      <c r="H161" s="364">
        <v>5</v>
      </c>
      <c r="I161" s="292">
        <v>0.2</v>
      </c>
      <c r="J161" s="364">
        <v>60</v>
      </c>
      <c r="K161" s="364">
        <v>0</v>
      </c>
      <c r="L161" s="367">
        <v>60</v>
      </c>
      <c r="M161" s="280">
        <f>Hoja1!Y161</f>
        <v>0</v>
      </c>
      <c r="N161" s="281">
        <v>86.1</v>
      </c>
      <c r="O161" s="278">
        <v>147.6</v>
      </c>
      <c r="P161" s="309">
        <v>147.6</v>
      </c>
      <c r="Q161" s="309">
        <v>147.6</v>
      </c>
      <c r="R161" s="278">
        <v>147.6</v>
      </c>
      <c r="S161" s="278">
        <v>61.5</v>
      </c>
      <c r="T161" s="278">
        <v>0</v>
      </c>
      <c r="U161" s="278">
        <v>0</v>
      </c>
      <c r="V161" s="278">
        <v>0</v>
      </c>
      <c r="W161" s="281">
        <v>0</v>
      </c>
      <c r="X161" s="278">
        <f t="shared" si="55"/>
        <v>738</v>
      </c>
      <c r="Y161" s="282">
        <f t="shared" si="54"/>
        <v>82</v>
      </c>
      <c r="Z161" s="306"/>
      <c r="AA161" s="305"/>
      <c r="AB161" s="301"/>
      <c r="AC161" s="301"/>
      <c r="AD161" s="301"/>
      <c r="AE161" s="301"/>
      <c r="AF161" s="301"/>
      <c r="AG161" s="301"/>
      <c r="AH161" s="301"/>
      <c r="AI161" s="301"/>
      <c r="AJ161" s="301"/>
      <c r="AK161" s="301"/>
      <c r="AL161" s="301"/>
      <c r="AM161" s="301"/>
      <c r="AN161" s="301"/>
      <c r="AO161" s="301"/>
      <c r="AP161" s="301"/>
      <c r="AQ161" s="301"/>
      <c r="AR161" s="301"/>
      <c r="AS161" s="301"/>
      <c r="AT161" s="301"/>
      <c r="AU161" s="301"/>
      <c r="AV161" s="301"/>
      <c r="AW161" s="301"/>
      <c r="AX161" s="301"/>
      <c r="AY161" s="301"/>
      <c r="AZ161" s="301"/>
      <c r="BA161" s="301"/>
      <c r="BB161" s="301"/>
      <c r="BC161" s="301"/>
      <c r="BD161" s="301"/>
      <c r="BE161" s="301"/>
    </row>
    <row r="162" spans="1:57" s="9" customFormat="1" ht="32.25" customHeight="1" x14ac:dyDescent="0.2">
      <c r="B162" s="275" t="s">
        <v>43</v>
      </c>
      <c r="C162" s="276" t="s">
        <v>94</v>
      </c>
      <c r="D162" s="298">
        <v>40241</v>
      </c>
      <c r="E162" s="309">
        <v>820</v>
      </c>
      <c r="F162" s="309">
        <f t="shared" si="51"/>
        <v>82</v>
      </c>
      <c r="G162" s="309">
        <f t="shared" si="52"/>
        <v>738</v>
      </c>
      <c r="H162" s="364">
        <v>5</v>
      </c>
      <c r="I162" s="292">
        <v>0.2</v>
      </c>
      <c r="J162" s="364">
        <v>60</v>
      </c>
      <c r="K162" s="364">
        <v>0</v>
      </c>
      <c r="L162" s="367">
        <v>60</v>
      </c>
      <c r="M162" s="280">
        <f>Hoja1!Y162</f>
        <v>0</v>
      </c>
      <c r="N162" s="281">
        <v>86.1</v>
      </c>
      <c r="O162" s="278">
        <v>147.6</v>
      </c>
      <c r="P162" s="309">
        <v>147.6</v>
      </c>
      <c r="Q162" s="309">
        <v>147.6</v>
      </c>
      <c r="R162" s="278">
        <v>147.6</v>
      </c>
      <c r="S162" s="278">
        <v>61.5</v>
      </c>
      <c r="T162" s="278">
        <v>0</v>
      </c>
      <c r="U162" s="278">
        <v>0</v>
      </c>
      <c r="V162" s="278">
        <v>0</v>
      </c>
      <c r="W162" s="281">
        <v>0</v>
      </c>
      <c r="X162" s="278">
        <f t="shared" si="55"/>
        <v>738</v>
      </c>
      <c r="Y162" s="282">
        <f t="shared" si="54"/>
        <v>82</v>
      </c>
      <c r="Z162" s="306"/>
      <c r="AA162" s="305"/>
      <c r="AB162" s="301"/>
      <c r="AC162" s="301"/>
      <c r="AD162" s="301"/>
      <c r="AE162" s="301"/>
      <c r="AF162" s="301"/>
      <c r="AG162" s="301"/>
      <c r="AH162" s="301"/>
      <c r="AI162" s="301"/>
      <c r="AJ162" s="301"/>
      <c r="AK162" s="301"/>
      <c r="AL162" s="301"/>
      <c r="AM162" s="301"/>
      <c r="AN162" s="301"/>
      <c r="AO162" s="301"/>
      <c r="AP162" s="301"/>
      <c r="AQ162" s="301"/>
      <c r="AR162" s="301"/>
      <c r="AS162" s="301"/>
      <c r="AT162" s="301"/>
      <c r="AU162" s="301"/>
      <c r="AV162" s="301"/>
      <c r="AW162" s="301"/>
      <c r="AX162" s="301"/>
      <c r="AY162" s="301"/>
      <c r="AZ162" s="301"/>
      <c r="BA162" s="301"/>
      <c r="BB162" s="301"/>
      <c r="BC162" s="301"/>
      <c r="BD162" s="301"/>
      <c r="BE162" s="301"/>
    </row>
    <row r="163" spans="1:57" s="9" customFormat="1" ht="29.25" customHeight="1" x14ac:dyDescent="0.2">
      <c r="B163" s="275" t="s">
        <v>43</v>
      </c>
      <c r="C163" s="276" t="s">
        <v>94</v>
      </c>
      <c r="D163" s="298">
        <v>40241</v>
      </c>
      <c r="E163" s="309">
        <v>820</v>
      </c>
      <c r="F163" s="309">
        <f t="shared" si="51"/>
        <v>82</v>
      </c>
      <c r="G163" s="309">
        <f t="shared" si="52"/>
        <v>738</v>
      </c>
      <c r="H163" s="364">
        <v>5</v>
      </c>
      <c r="I163" s="292">
        <v>0.2</v>
      </c>
      <c r="J163" s="364">
        <v>60</v>
      </c>
      <c r="K163" s="364">
        <v>0</v>
      </c>
      <c r="L163" s="367">
        <v>60</v>
      </c>
      <c r="M163" s="280">
        <f>Hoja1!Y163</f>
        <v>0</v>
      </c>
      <c r="N163" s="281">
        <v>86.1</v>
      </c>
      <c r="O163" s="278">
        <v>147.6</v>
      </c>
      <c r="P163" s="309">
        <v>147.6</v>
      </c>
      <c r="Q163" s="309">
        <v>147.6</v>
      </c>
      <c r="R163" s="278">
        <v>147.6</v>
      </c>
      <c r="S163" s="278">
        <v>61.5</v>
      </c>
      <c r="T163" s="278">
        <v>0</v>
      </c>
      <c r="U163" s="278">
        <v>0</v>
      </c>
      <c r="V163" s="278">
        <v>0</v>
      </c>
      <c r="W163" s="281">
        <v>0</v>
      </c>
      <c r="X163" s="278">
        <f t="shared" si="55"/>
        <v>738</v>
      </c>
      <c r="Y163" s="282">
        <f t="shared" si="54"/>
        <v>82</v>
      </c>
      <c r="Z163" s="306"/>
      <c r="AA163" s="305"/>
      <c r="AB163" s="301"/>
      <c r="AC163" s="301"/>
      <c r="AD163" s="301"/>
      <c r="AE163" s="301"/>
      <c r="AF163" s="301"/>
      <c r="AG163" s="301"/>
      <c r="AH163" s="301"/>
      <c r="AI163" s="301"/>
      <c r="AJ163" s="301"/>
      <c r="AK163" s="301"/>
      <c r="AL163" s="301"/>
      <c r="AM163" s="301"/>
      <c r="AN163" s="301"/>
      <c r="AO163" s="301"/>
      <c r="AP163" s="301"/>
      <c r="AQ163" s="301"/>
      <c r="AR163" s="301"/>
      <c r="AS163" s="301"/>
      <c r="AT163" s="301"/>
      <c r="AU163" s="301"/>
      <c r="AV163" s="301"/>
      <c r="AW163" s="301"/>
      <c r="AX163" s="301"/>
      <c r="AY163" s="301"/>
      <c r="AZ163" s="301"/>
      <c r="BA163" s="301"/>
      <c r="BB163" s="301"/>
      <c r="BC163" s="301"/>
      <c r="BD163" s="301"/>
      <c r="BE163" s="301"/>
    </row>
    <row r="164" spans="1:57" s="9" customFormat="1" ht="32.25" customHeight="1" x14ac:dyDescent="0.2">
      <c r="B164" s="275" t="s">
        <v>44</v>
      </c>
      <c r="C164" s="276" t="s">
        <v>95</v>
      </c>
      <c r="D164" s="298">
        <v>40431</v>
      </c>
      <c r="E164" s="309">
        <v>2179.23</v>
      </c>
      <c r="F164" s="309">
        <f t="shared" si="51"/>
        <v>217.923</v>
      </c>
      <c r="G164" s="309">
        <f t="shared" si="52"/>
        <v>1961.307</v>
      </c>
      <c r="H164" s="364">
        <v>5</v>
      </c>
      <c r="I164" s="292">
        <v>0.2</v>
      </c>
      <c r="J164" s="364">
        <v>60</v>
      </c>
      <c r="K164" s="364">
        <v>0</v>
      </c>
      <c r="L164" s="367">
        <v>60</v>
      </c>
      <c r="M164" s="280">
        <f>Hoja1!Y164</f>
        <v>0</v>
      </c>
      <c r="N164" s="281">
        <v>130.75</v>
      </c>
      <c r="O164" s="278">
        <v>392.26</v>
      </c>
      <c r="P164" s="309">
        <v>392.26</v>
      </c>
      <c r="Q164" s="309">
        <v>392.26</v>
      </c>
      <c r="R164" s="278">
        <v>392.26</v>
      </c>
      <c r="S164" s="278">
        <v>261.51</v>
      </c>
      <c r="T164" s="278">
        <v>0</v>
      </c>
      <c r="U164" s="278">
        <v>0</v>
      </c>
      <c r="V164" s="278">
        <v>0</v>
      </c>
      <c r="W164" s="281">
        <v>0</v>
      </c>
      <c r="X164" s="278">
        <f t="shared" si="55"/>
        <v>1961.3</v>
      </c>
      <c r="Y164" s="282">
        <f t="shared" si="54"/>
        <v>217.93000000000006</v>
      </c>
      <c r="Z164" s="306"/>
      <c r="AA164" s="305"/>
      <c r="AB164" s="301"/>
      <c r="AC164" s="301"/>
      <c r="AD164" s="301"/>
      <c r="AE164" s="301"/>
      <c r="AF164" s="301"/>
      <c r="AG164" s="301"/>
      <c r="AH164" s="301"/>
      <c r="AI164" s="301"/>
      <c r="AJ164" s="301"/>
      <c r="AK164" s="301"/>
      <c r="AL164" s="301"/>
      <c r="AM164" s="301"/>
      <c r="AN164" s="301"/>
      <c r="AO164" s="301"/>
      <c r="AP164" s="301"/>
      <c r="AQ164" s="301"/>
      <c r="AR164" s="301"/>
      <c r="AS164" s="301"/>
      <c r="AT164" s="301"/>
      <c r="AU164" s="301"/>
      <c r="AV164" s="301"/>
      <c r="AW164" s="301"/>
      <c r="AX164" s="301"/>
      <c r="AY164" s="301"/>
      <c r="AZ164" s="301"/>
      <c r="BA164" s="301"/>
      <c r="BB164" s="301"/>
      <c r="BC164" s="301"/>
      <c r="BD164" s="301"/>
      <c r="BE164" s="301"/>
    </row>
    <row r="165" spans="1:57" s="9" customFormat="1" ht="28.5" customHeight="1" x14ac:dyDescent="0.2">
      <c r="B165" s="275" t="s">
        <v>44</v>
      </c>
      <c r="C165" s="276" t="s">
        <v>96</v>
      </c>
      <c r="D165" s="298">
        <v>41044</v>
      </c>
      <c r="E165" s="309">
        <v>2200</v>
      </c>
      <c r="F165" s="309">
        <f t="shared" si="51"/>
        <v>220</v>
      </c>
      <c r="G165" s="309">
        <f t="shared" si="52"/>
        <v>1980</v>
      </c>
      <c r="H165" s="364">
        <v>5</v>
      </c>
      <c r="I165" s="292">
        <v>0.2</v>
      </c>
      <c r="J165" s="364">
        <v>60</v>
      </c>
      <c r="K165" s="364">
        <v>0</v>
      </c>
      <c r="L165" s="367">
        <f t="shared" si="62"/>
        <v>60</v>
      </c>
      <c r="M165" s="280">
        <f>Hoja1!Y165</f>
        <v>0</v>
      </c>
      <c r="N165" s="281">
        <v>0</v>
      </c>
      <c r="O165" s="278">
        <v>0</v>
      </c>
      <c r="P165" s="310">
        <v>264</v>
      </c>
      <c r="Q165" s="309">
        <v>396</v>
      </c>
      <c r="R165" s="278">
        <v>396</v>
      </c>
      <c r="S165" s="278">
        <v>396</v>
      </c>
      <c r="T165" s="309">
        <v>396</v>
      </c>
      <c r="U165" s="311">
        <v>396</v>
      </c>
      <c r="V165" s="278">
        <v>0</v>
      </c>
      <c r="W165" s="281">
        <v>0</v>
      </c>
      <c r="X165" s="278">
        <f t="shared" si="55"/>
        <v>2244</v>
      </c>
      <c r="Y165" s="282">
        <f>G165-X165</f>
        <v>-264</v>
      </c>
      <c r="Z165" s="306"/>
      <c r="AA165" s="305"/>
      <c r="AB165" s="301"/>
      <c r="AC165" s="301"/>
      <c r="AD165" s="301"/>
      <c r="AE165" s="301"/>
      <c r="AF165" s="301"/>
      <c r="AG165" s="301"/>
      <c r="AH165" s="301"/>
      <c r="AI165" s="301"/>
      <c r="AJ165" s="301"/>
      <c r="AK165" s="301"/>
      <c r="AL165" s="301"/>
      <c r="AM165" s="301"/>
      <c r="AN165" s="301"/>
      <c r="AO165" s="301"/>
      <c r="AP165" s="301"/>
      <c r="AQ165" s="301"/>
      <c r="AR165" s="301"/>
      <c r="AS165" s="301"/>
      <c r="AT165" s="301"/>
      <c r="AU165" s="301"/>
      <c r="AV165" s="301"/>
      <c r="AW165" s="301"/>
      <c r="AX165" s="301"/>
      <c r="AY165" s="301"/>
      <c r="AZ165" s="301"/>
      <c r="BA165" s="301"/>
      <c r="BB165" s="301"/>
      <c r="BC165" s="301"/>
      <c r="BD165" s="301"/>
      <c r="BE165" s="301"/>
    </row>
    <row r="166" spans="1:57" s="9" customFormat="1" ht="29.25" customHeight="1" x14ac:dyDescent="0.2">
      <c r="B166" s="275" t="s">
        <v>97</v>
      </c>
      <c r="C166" s="276" t="s">
        <v>98</v>
      </c>
      <c r="D166" s="298">
        <v>39234</v>
      </c>
      <c r="E166" s="309">
        <v>4219.4399999999996</v>
      </c>
      <c r="F166" s="309">
        <v>421.94</v>
      </c>
      <c r="G166" s="309">
        <v>3797.5</v>
      </c>
      <c r="H166" s="364">
        <v>2</v>
      </c>
      <c r="I166" s="292">
        <v>0.5</v>
      </c>
      <c r="J166" s="364">
        <v>24</v>
      </c>
      <c r="K166" s="364">
        <v>0</v>
      </c>
      <c r="L166" s="367">
        <v>0</v>
      </c>
      <c r="M166" s="280">
        <f>Hoja1!Y166</f>
        <v>0</v>
      </c>
      <c r="N166" s="281">
        <f>G166/12*I166*K166</f>
        <v>0</v>
      </c>
      <c r="O166" s="278">
        <f>G166/12*I166*K166</f>
        <v>0</v>
      </c>
      <c r="P166" s="309">
        <f>G166/12*I166*K166</f>
        <v>0</v>
      </c>
      <c r="Q166" s="278">
        <v>0</v>
      </c>
      <c r="R166" s="278">
        <v>0</v>
      </c>
      <c r="S166" s="278">
        <v>0</v>
      </c>
      <c r="T166" s="278">
        <v>0</v>
      </c>
      <c r="U166" s="281">
        <v>0</v>
      </c>
      <c r="V166" s="278">
        <v>0</v>
      </c>
      <c r="W166" s="281">
        <v>0</v>
      </c>
      <c r="X166" s="278">
        <f t="shared" si="55"/>
        <v>0</v>
      </c>
      <c r="Y166" s="282">
        <f>F166-X166</f>
        <v>421.94</v>
      </c>
      <c r="Z166" s="306"/>
      <c r="AA166" s="305"/>
      <c r="AB166" s="301"/>
      <c r="AC166" s="301"/>
      <c r="AD166" s="301"/>
      <c r="AE166" s="301"/>
      <c r="AF166" s="301"/>
      <c r="AG166" s="301"/>
      <c r="AH166" s="301"/>
      <c r="AI166" s="301"/>
      <c r="AJ166" s="301"/>
      <c r="AK166" s="301"/>
      <c r="AL166" s="301"/>
      <c r="AM166" s="301"/>
      <c r="AN166" s="301"/>
      <c r="AO166" s="301"/>
      <c r="AP166" s="301"/>
      <c r="AQ166" s="301"/>
      <c r="AR166" s="301"/>
      <c r="AS166" s="301"/>
      <c r="AT166" s="301"/>
      <c r="AU166" s="301"/>
      <c r="AV166" s="301"/>
      <c r="AW166" s="301"/>
      <c r="AX166" s="301"/>
      <c r="AY166" s="301"/>
      <c r="AZ166" s="301"/>
      <c r="BA166" s="301"/>
      <c r="BB166" s="301"/>
      <c r="BC166" s="301"/>
      <c r="BD166" s="301"/>
      <c r="BE166" s="301"/>
    </row>
    <row r="167" spans="1:57" s="9" customFormat="1" ht="23.1" customHeight="1" x14ac:dyDescent="0.2">
      <c r="B167" s="275" t="s">
        <v>99</v>
      </c>
      <c r="C167" s="276" t="s">
        <v>100</v>
      </c>
      <c r="D167" s="277">
        <v>40900</v>
      </c>
      <c r="E167" s="278">
        <v>3435.2</v>
      </c>
      <c r="F167" s="278">
        <f t="shared" ref="F167:F184" si="64">E167*0.1</f>
        <v>343.52</v>
      </c>
      <c r="G167" s="278">
        <f t="shared" ref="G167:G184" si="65">E167-F167</f>
        <v>3091.68</v>
      </c>
      <c r="H167" s="364">
        <v>5</v>
      </c>
      <c r="I167" s="292">
        <v>0.2</v>
      </c>
      <c r="J167" s="364">
        <v>60</v>
      </c>
      <c r="K167" s="367">
        <v>0</v>
      </c>
      <c r="L167" s="367">
        <f t="shared" si="62"/>
        <v>60</v>
      </c>
      <c r="M167" s="280">
        <f>Hoja1!Y167</f>
        <v>0</v>
      </c>
      <c r="N167" s="278">
        <v>0</v>
      </c>
      <c r="O167" s="278">
        <v>0</v>
      </c>
      <c r="P167" s="278">
        <f>G167/12*I167*K167</f>
        <v>0</v>
      </c>
      <c r="Q167" s="309">
        <v>618.34</v>
      </c>
      <c r="R167" s="312">
        <v>618.34</v>
      </c>
      <c r="S167" s="278">
        <v>618.34</v>
      </c>
      <c r="T167" s="309">
        <v>618.34</v>
      </c>
      <c r="U167" s="310">
        <v>274.8</v>
      </c>
      <c r="V167" s="309">
        <v>0</v>
      </c>
      <c r="W167" s="281">
        <v>0</v>
      </c>
      <c r="X167" s="278">
        <f t="shared" si="55"/>
        <v>2748.1600000000003</v>
      </c>
      <c r="Y167" s="282">
        <f>G167-X167</f>
        <v>343.51999999999953</v>
      </c>
      <c r="Z167" s="284"/>
      <c r="AA167" s="285"/>
    </row>
    <row r="168" spans="1:57" s="9" customFormat="1" ht="39.75" customHeight="1" x14ac:dyDescent="0.2">
      <c r="B168" s="275" t="s">
        <v>101</v>
      </c>
      <c r="C168" s="276" t="s">
        <v>102</v>
      </c>
      <c r="D168" s="277">
        <v>40900</v>
      </c>
      <c r="E168" s="278">
        <v>3051</v>
      </c>
      <c r="F168" s="278">
        <f t="shared" si="64"/>
        <v>305.10000000000002</v>
      </c>
      <c r="G168" s="278">
        <f t="shared" si="65"/>
        <v>2745.9</v>
      </c>
      <c r="H168" s="364">
        <v>5</v>
      </c>
      <c r="I168" s="292">
        <v>0.2</v>
      </c>
      <c r="J168" s="364">
        <v>60</v>
      </c>
      <c r="K168" s="367">
        <v>0</v>
      </c>
      <c r="L168" s="367">
        <f t="shared" si="62"/>
        <v>60</v>
      </c>
      <c r="M168" s="280">
        <f>Hoja1!Y168</f>
        <v>0</v>
      </c>
      <c r="N168" s="278">
        <v>0</v>
      </c>
      <c r="O168" s="278">
        <v>0</v>
      </c>
      <c r="P168" s="278">
        <v>548.98</v>
      </c>
      <c r="Q168" s="309">
        <v>549.23</v>
      </c>
      <c r="R168" s="278">
        <v>549.23</v>
      </c>
      <c r="S168" s="278">
        <v>549.23</v>
      </c>
      <c r="T168" s="309">
        <v>549.23</v>
      </c>
      <c r="U168" s="310">
        <v>0</v>
      </c>
      <c r="V168" s="309">
        <v>0</v>
      </c>
      <c r="W168" s="281">
        <v>0</v>
      </c>
      <c r="X168" s="278">
        <f t="shared" si="55"/>
        <v>2745.9</v>
      </c>
      <c r="Y168" s="282">
        <f t="shared" ref="Y168:Y194" si="66">E168-X168</f>
        <v>305.09999999999991</v>
      </c>
      <c r="Z168" s="284"/>
      <c r="AA168" s="285"/>
    </row>
    <row r="169" spans="1:57" s="9" customFormat="1" ht="29.25" customHeight="1" x14ac:dyDescent="0.2">
      <c r="A169" s="9" t="s">
        <v>141</v>
      </c>
      <c r="B169" s="275" t="s">
        <v>43</v>
      </c>
      <c r="C169" s="276" t="s">
        <v>103</v>
      </c>
      <c r="D169" s="277">
        <v>41489</v>
      </c>
      <c r="E169" s="278">
        <v>759</v>
      </c>
      <c r="F169" s="278">
        <f t="shared" si="64"/>
        <v>75.900000000000006</v>
      </c>
      <c r="G169" s="278">
        <f t="shared" si="65"/>
        <v>683.1</v>
      </c>
      <c r="H169" s="364">
        <v>5</v>
      </c>
      <c r="I169" s="292">
        <v>0.2</v>
      </c>
      <c r="J169" s="364">
        <v>53</v>
      </c>
      <c r="K169" s="297">
        <v>7</v>
      </c>
      <c r="L169" s="367">
        <f>SUM(J169:K169)</f>
        <v>60</v>
      </c>
      <c r="M169" s="280">
        <f>Hoja1!Y169</f>
        <v>0</v>
      </c>
      <c r="N169" s="278">
        <v>0</v>
      </c>
      <c r="O169" s="278">
        <v>0</v>
      </c>
      <c r="P169" s="278">
        <v>0</v>
      </c>
      <c r="Q169" s="309">
        <v>56.93</v>
      </c>
      <c r="R169" s="278">
        <v>136.6</v>
      </c>
      <c r="S169" s="281">
        <v>136.62</v>
      </c>
      <c r="T169" s="309">
        <v>136.62</v>
      </c>
      <c r="U169" s="310">
        <v>136.62</v>
      </c>
      <c r="V169" s="309">
        <v>136.62</v>
      </c>
      <c r="W169" s="310">
        <f>G169/12*I169*K169</f>
        <v>79.695000000000007</v>
      </c>
      <c r="X169" s="278">
        <f t="shared" si="55"/>
        <v>819.70500000000004</v>
      </c>
      <c r="Y169" s="282">
        <f t="shared" si="66"/>
        <v>-60.705000000000041</v>
      </c>
      <c r="Z169" s="284"/>
      <c r="AA169" s="285"/>
    </row>
    <row r="170" spans="1:57" s="9" customFormat="1" ht="34.5" customHeight="1" x14ac:dyDescent="0.2">
      <c r="B170" s="275" t="s">
        <v>43</v>
      </c>
      <c r="C170" s="276" t="s">
        <v>103</v>
      </c>
      <c r="D170" s="277">
        <v>41489</v>
      </c>
      <c r="E170" s="278">
        <v>759</v>
      </c>
      <c r="F170" s="278">
        <f t="shared" si="64"/>
        <v>75.900000000000006</v>
      </c>
      <c r="G170" s="278">
        <f t="shared" si="65"/>
        <v>683.1</v>
      </c>
      <c r="H170" s="364">
        <v>5</v>
      </c>
      <c r="I170" s="292">
        <v>0.2</v>
      </c>
      <c r="J170" s="364">
        <v>53</v>
      </c>
      <c r="K170" s="367">
        <v>7</v>
      </c>
      <c r="L170" s="367">
        <f t="shared" si="62"/>
        <v>60</v>
      </c>
      <c r="M170" s="280">
        <f>Hoja1!Y170</f>
        <v>0</v>
      </c>
      <c r="N170" s="278">
        <v>0</v>
      </c>
      <c r="O170" s="278">
        <v>0</v>
      </c>
      <c r="P170" s="278">
        <v>0</v>
      </c>
      <c r="Q170" s="309">
        <v>56.93</v>
      </c>
      <c r="R170" s="278">
        <v>136.62</v>
      </c>
      <c r="S170" s="278">
        <v>136.62</v>
      </c>
      <c r="T170" s="278">
        <v>136.62</v>
      </c>
      <c r="U170" s="281">
        <v>136.62</v>
      </c>
      <c r="V170" s="278">
        <v>136.62</v>
      </c>
      <c r="W170" s="310">
        <f>G170/12*I170*K170</f>
        <v>79.695000000000007</v>
      </c>
      <c r="X170" s="278">
        <f t="shared" si="55"/>
        <v>819.72500000000014</v>
      </c>
      <c r="Y170" s="282">
        <f t="shared" si="66"/>
        <v>-60.725000000000136</v>
      </c>
      <c r="Z170" s="284"/>
      <c r="AA170" s="285"/>
    </row>
    <row r="171" spans="1:57" s="9" customFormat="1" ht="33.75" customHeight="1" x14ac:dyDescent="0.2">
      <c r="B171" s="275" t="s">
        <v>43</v>
      </c>
      <c r="C171" s="276" t="s">
        <v>103</v>
      </c>
      <c r="D171" s="277">
        <v>41489</v>
      </c>
      <c r="E171" s="278">
        <v>908.5</v>
      </c>
      <c r="F171" s="278">
        <f t="shared" si="64"/>
        <v>90.850000000000009</v>
      </c>
      <c r="G171" s="278">
        <f t="shared" si="65"/>
        <v>817.65</v>
      </c>
      <c r="H171" s="364">
        <v>5</v>
      </c>
      <c r="I171" s="292">
        <v>0.2</v>
      </c>
      <c r="J171" s="364">
        <v>53</v>
      </c>
      <c r="K171" s="367">
        <v>7</v>
      </c>
      <c r="L171" s="367">
        <f t="shared" si="62"/>
        <v>60</v>
      </c>
      <c r="M171" s="280">
        <f>Hoja1!Y171</f>
        <v>0</v>
      </c>
      <c r="N171" s="278">
        <v>0</v>
      </c>
      <c r="O171" s="278">
        <v>0</v>
      </c>
      <c r="P171" s="278">
        <v>0</v>
      </c>
      <c r="Q171" s="309">
        <v>68.14</v>
      </c>
      <c r="R171" s="278">
        <v>163.53</v>
      </c>
      <c r="S171" s="278">
        <v>163.53</v>
      </c>
      <c r="T171" s="278">
        <v>163.53</v>
      </c>
      <c r="U171" s="281">
        <v>163.53</v>
      </c>
      <c r="V171" s="278">
        <v>163.53</v>
      </c>
      <c r="W171" s="310">
        <f>G171/12*I171*K171</f>
        <v>95.392500000000013</v>
      </c>
      <c r="X171" s="278">
        <f t="shared" si="55"/>
        <v>981.1825</v>
      </c>
      <c r="Y171" s="282">
        <f t="shared" si="66"/>
        <v>-72.682500000000005</v>
      </c>
      <c r="Z171" s="284"/>
      <c r="AA171" s="285"/>
    </row>
    <row r="172" spans="1:57" s="9" customFormat="1" ht="23.1" customHeight="1" x14ac:dyDescent="0.2">
      <c r="B172" s="275" t="s">
        <v>43</v>
      </c>
      <c r="C172" s="276" t="s">
        <v>103</v>
      </c>
      <c r="D172" s="277">
        <v>41489</v>
      </c>
      <c r="E172" s="278">
        <v>908.5</v>
      </c>
      <c r="F172" s="278">
        <f t="shared" si="64"/>
        <v>90.850000000000009</v>
      </c>
      <c r="G172" s="278">
        <f t="shared" si="65"/>
        <v>817.65</v>
      </c>
      <c r="H172" s="364">
        <v>5</v>
      </c>
      <c r="I172" s="292">
        <v>0.2</v>
      </c>
      <c r="J172" s="364">
        <v>53</v>
      </c>
      <c r="K172" s="367">
        <v>7</v>
      </c>
      <c r="L172" s="367">
        <f t="shared" si="62"/>
        <v>60</v>
      </c>
      <c r="M172" s="280">
        <f>Hoja1!Y172</f>
        <v>0</v>
      </c>
      <c r="N172" s="278">
        <v>0</v>
      </c>
      <c r="O172" s="278">
        <v>0</v>
      </c>
      <c r="P172" s="278">
        <v>0</v>
      </c>
      <c r="Q172" s="309">
        <v>68.14</v>
      </c>
      <c r="R172" s="278">
        <v>163.53</v>
      </c>
      <c r="S172" s="278">
        <v>163.53</v>
      </c>
      <c r="T172" s="278">
        <v>163.53</v>
      </c>
      <c r="U172" s="281">
        <v>163.53</v>
      </c>
      <c r="V172" s="278">
        <v>163.53</v>
      </c>
      <c r="W172" s="310">
        <f>G172/12*I172*K172</f>
        <v>95.392500000000013</v>
      </c>
      <c r="X172" s="278">
        <f t="shared" si="55"/>
        <v>981.1825</v>
      </c>
      <c r="Y172" s="282">
        <f t="shared" si="66"/>
        <v>-72.682500000000005</v>
      </c>
      <c r="Z172" s="284"/>
      <c r="AA172" s="285"/>
    </row>
    <row r="173" spans="1:57" s="9" customFormat="1" ht="23.1" customHeight="1" x14ac:dyDescent="0.2">
      <c r="B173" s="275" t="s">
        <v>43</v>
      </c>
      <c r="C173" s="276" t="s">
        <v>103</v>
      </c>
      <c r="D173" s="277">
        <v>41489</v>
      </c>
      <c r="E173" s="278">
        <v>908.5</v>
      </c>
      <c r="F173" s="278">
        <f t="shared" si="64"/>
        <v>90.850000000000009</v>
      </c>
      <c r="G173" s="278">
        <f t="shared" si="65"/>
        <v>817.65</v>
      </c>
      <c r="H173" s="364">
        <v>5</v>
      </c>
      <c r="I173" s="292">
        <v>0.2</v>
      </c>
      <c r="J173" s="364">
        <v>41</v>
      </c>
      <c r="K173" s="367">
        <v>12</v>
      </c>
      <c r="L173" s="367">
        <f t="shared" si="62"/>
        <v>53</v>
      </c>
      <c r="M173" s="280">
        <f>Hoja1!Y173</f>
        <v>0</v>
      </c>
      <c r="N173" s="278">
        <v>0</v>
      </c>
      <c r="O173" s="278">
        <v>0</v>
      </c>
      <c r="P173" s="278">
        <v>0</v>
      </c>
      <c r="Q173" s="309">
        <v>68.14</v>
      </c>
      <c r="R173" s="310">
        <f>G173/12*I173*K173</f>
        <v>163.53000000000003</v>
      </c>
      <c r="S173" s="310">
        <f>G173/12*I173*K173</f>
        <v>163.53000000000003</v>
      </c>
      <c r="T173" s="310">
        <f t="shared" ref="T173:T179" si="67">G173/12*I173*K173</f>
        <v>163.53000000000003</v>
      </c>
      <c r="U173" s="310">
        <f>G173/12*I173*K173</f>
        <v>163.53000000000003</v>
      </c>
      <c r="V173" s="310">
        <f>G173/12*I173*K173</f>
        <v>163.53000000000003</v>
      </c>
      <c r="W173" s="310">
        <f t="shared" ref="W173:W195" si="68">G173/12*I173*K173</f>
        <v>163.53000000000003</v>
      </c>
      <c r="X173" s="278">
        <f t="shared" si="55"/>
        <v>1049.32</v>
      </c>
      <c r="Y173" s="282">
        <f t="shared" si="66"/>
        <v>-140.81999999999994</v>
      </c>
      <c r="Z173" s="306"/>
      <c r="AA173" s="305"/>
      <c r="AB173" s="301"/>
      <c r="AC173" s="301"/>
      <c r="AD173" s="301"/>
      <c r="AE173" s="301"/>
      <c r="AF173" s="301"/>
      <c r="AG173" s="301"/>
      <c r="AH173" s="301"/>
      <c r="AI173" s="301"/>
      <c r="AJ173" s="301"/>
      <c r="AK173" s="301"/>
      <c r="AL173" s="301"/>
      <c r="AM173" s="301"/>
      <c r="AN173" s="301"/>
      <c r="AO173" s="301"/>
      <c r="AP173" s="301"/>
      <c r="AQ173" s="301"/>
      <c r="AR173" s="301"/>
      <c r="AS173" s="301"/>
      <c r="AT173" s="301"/>
      <c r="AU173" s="301"/>
      <c r="AV173" s="301"/>
      <c r="AW173" s="301"/>
      <c r="AX173" s="301"/>
      <c r="AY173" s="301"/>
      <c r="AZ173" s="301"/>
      <c r="BA173" s="301"/>
      <c r="BB173" s="301"/>
      <c r="BC173" s="301"/>
      <c r="BD173" s="301"/>
      <c r="BE173" s="301"/>
    </row>
    <row r="174" spans="1:57" s="313" customFormat="1" ht="23.1" customHeight="1" x14ac:dyDescent="0.2">
      <c r="B174" s="295" t="s">
        <v>43</v>
      </c>
      <c r="C174" s="299" t="s">
        <v>104</v>
      </c>
      <c r="D174" s="302">
        <v>41709</v>
      </c>
      <c r="E174" s="281">
        <v>1200</v>
      </c>
      <c r="F174" s="281">
        <f t="shared" si="64"/>
        <v>120</v>
      </c>
      <c r="G174" s="281">
        <f t="shared" si="65"/>
        <v>1080</v>
      </c>
      <c r="H174" s="296">
        <v>5</v>
      </c>
      <c r="I174" s="314">
        <v>0.2</v>
      </c>
      <c r="J174" s="296">
        <v>46</v>
      </c>
      <c r="K174" s="297">
        <v>12</v>
      </c>
      <c r="L174" s="297">
        <f t="shared" si="62"/>
        <v>58</v>
      </c>
      <c r="M174" s="280">
        <f>Hoja1!Y174</f>
        <v>0</v>
      </c>
      <c r="N174" s="281">
        <v>0</v>
      </c>
      <c r="O174" s="281">
        <v>0</v>
      </c>
      <c r="P174" s="281">
        <v>0</v>
      </c>
      <c r="Q174" s="281">
        <v>0</v>
      </c>
      <c r="R174" s="281">
        <v>180</v>
      </c>
      <c r="S174" s="281">
        <v>216</v>
      </c>
      <c r="T174" s="310">
        <f t="shared" si="67"/>
        <v>216</v>
      </c>
      <c r="U174" s="310">
        <f t="shared" ref="U174:U184" si="69">G174/12*I174*K174</f>
        <v>216</v>
      </c>
      <c r="V174" s="310">
        <f t="shared" ref="V174:V195" si="70">G174/12*I174*K174</f>
        <v>216</v>
      </c>
      <c r="W174" s="310">
        <f t="shared" si="68"/>
        <v>216</v>
      </c>
      <c r="X174" s="278">
        <f t="shared" si="55"/>
        <v>1260</v>
      </c>
      <c r="Y174" s="315">
        <f t="shared" si="66"/>
        <v>-60</v>
      </c>
      <c r="Z174" s="316"/>
      <c r="AA174" s="317"/>
      <c r="AB174" s="318"/>
      <c r="AC174" s="318"/>
      <c r="AD174" s="318"/>
      <c r="AE174" s="318"/>
      <c r="AF174" s="318"/>
      <c r="AG174" s="318"/>
      <c r="AH174" s="318"/>
      <c r="AI174" s="318"/>
      <c r="AJ174" s="318"/>
      <c r="AK174" s="318"/>
      <c r="AL174" s="318"/>
      <c r="AM174" s="318"/>
      <c r="AN174" s="318"/>
      <c r="AO174" s="318"/>
      <c r="AP174" s="318"/>
      <c r="AQ174" s="318"/>
      <c r="AR174" s="318"/>
      <c r="AS174" s="318"/>
      <c r="AT174" s="318"/>
      <c r="AU174" s="318"/>
      <c r="AV174" s="318"/>
      <c r="AW174" s="318"/>
      <c r="AX174" s="318"/>
      <c r="AY174" s="318"/>
      <c r="AZ174" s="318"/>
      <c r="BA174" s="318"/>
      <c r="BB174" s="318"/>
      <c r="BC174" s="318"/>
      <c r="BD174" s="318"/>
      <c r="BE174" s="318"/>
    </row>
    <row r="175" spans="1:57" s="9" customFormat="1" ht="23.1" customHeight="1" x14ac:dyDescent="0.2">
      <c r="B175" s="275" t="s">
        <v>43</v>
      </c>
      <c r="C175" s="276" t="s">
        <v>105</v>
      </c>
      <c r="D175" s="277">
        <v>41709</v>
      </c>
      <c r="E175" s="278">
        <v>1030</v>
      </c>
      <c r="F175" s="278">
        <f t="shared" si="64"/>
        <v>103</v>
      </c>
      <c r="G175" s="278">
        <f t="shared" si="65"/>
        <v>927</v>
      </c>
      <c r="H175" s="364">
        <v>5</v>
      </c>
      <c r="I175" s="292">
        <v>0.2</v>
      </c>
      <c r="J175" s="364">
        <v>46</v>
      </c>
      <c r="K175" s="367">
        <v>12</v>
      </c>
      <c r="L175" s="367">
        <f t="shared" si="62"/>
        <v>58</v>
      </c>
      <c r="M175" s="280">
        <f>Hoja1!Y175</f>
        <v>0</v>
      </c>
      <c r="N175" s="278">
        <v>0</v>
      </c>
      <c r="O175" s="278">
        <v>0</v>
      </c>
      <c r="P175" s="278">
        <v>0</v>
      </c>
      <c r="Q175" s="278">
        <v>0</v>
      </c>
      <c r="R175" s="278">
        <v>157.4</v>
      </c>
      <c r="S175" s="278">
        <v>185.4</v>
      </c>
      <c r="T175" s="309">
        <f t="shared" si="67"/>
        <v>185.4</v>
      </c>
      <c r="U175" s="310">
        <f t="shared" si="69"/>
        <v>185.4</v>
      </c>
      <c r="V175" s="309">
        <f t="shared" si="70"/>
        <v>185.4</v>
      </c>
      <c r="W175" s="310">
        <f t="shared" si="68"/>
        <v>185.4</v>
      </c>
      <c r="X175" s="278">
        <f t="shared" si="55"/>
        <v>1084.4000000000001</v>
      </c>
      <c r="Y175" s="282">
        <f t="shared" si="66"/>
        <v>-54.400000000000091</v>
      </c>
      <c r="Z175" s="306"/>
      <c r="AA175" s="305"/>
      <c r="AB175" s="301"/>
      <c r="AC175" s="301"/>
      <c r="AD175" s="301"/>
      <c r="AE175" s="301"/>
      <c r="AF175" s="301"/>
      <c r="AG175" s="301"/>
      <c r="AH175" s="301"/>
      <c r="AI175" s="301"/>
      <c r="AJ175" s="301"/>
      <c r="AK175" s="301"/>
      <c r="AL175" s="301"/>
      <c r="AM175" s="301"/>
      <c r="AN175" s="301"/>
      <c r="AO175" s="301"/>
      <c r="AP175" s="301"/>
      <c r="AQ175" s="301"/>
      <c r="AR175" s="301"/>
      <c r="AS175" s="301"/>
      <c r="AT175" s="301"/>
      <c r="AU175" s="301"/>
      <c r="AV175" s="301"/>
      <c r="AW175" s="301"/>
      <c r="AX175" s="301"/>
      <c r="AY175" s="301"/>
      <c r="AZ175" s="301"/>
      <c r="BA175" s="301"/>
      <c r="BB175" s="301"/>
      <c r="BC175" s="301"/>
      <c r="BD175" s="301"/>
      <c r="BE175" s="301"/>
    </row>
    <row r="176" spans="1:57" s="9" customFormat="1" ht="25.5" customHeight="1" x14ac:dyDescent="0.2">
      <c r="B176" s="275" t="s">
        <v>43</v>
      </c>
      <c r="C176" s="276" t="s">
        <v>105</v>
      </c>
      <c r="D176" s="277">
        <v>41709</v>
      </c>
      <c r="E176" s="278">
        <v>1030</v>
      </c>
      <c r="F176" s="278">
        <f t="shared" si="64"/>
        <v>103</v>
      </c>
      <c r="G176" s="278">
        <f t="shared" si="65"/>
        <v>927</v>
      </c>
      <c r="H176" s="364">
        <v>5</v>
      </c>
      <c r="I176" s="292">
        <v>0.2</v>
      </c>
      <c r="J176" s="364">
        <v>46</v>
      </c>
      <c r="K176" s="367">
        <v>12</v>
      </c>
      <c r="L176" s="367">
        <f t="shared" si="62"/>
        <v>58</v>
      </c>
      <c r="M176" s="280">
        <f>Hoja1!Y176</f>
        <v>0</v>
      </c>
      <c r="N176" s="278">
        <v>0</v>
      </c>
      <c r="O176" s="278">
        <v>0</v>
      </c>
      <c r="P176" s="278">
        <v>0</v>
      </c>
      <c r="Q176" s="278">
        <v>0</v>
      </c>
      <c r="R176" s="278">
        <v>157.4</v>
      </c>
      <c r="S176" s="278">
        <v>185.4</v>
      </c>
      <c r="T176" s="309">
        <f t="shared" si="67"/>
        <v>185.4</v>
      </c>
      <c r="U176" s="310">
        <f t="shared" si="69"/>
        <v>185.4</v>
      </c>
      <c r="V176" s="309">
        <f t="shared" si="70"/>
        <v>185.4</v>
      </c>
      <c r="W176" s="310">
        <f t="shared" si="68"/>
        <v>185.4</v>
      </c>
      <c r="X176" s="278">
        <f t="shared" si="55"/>
        <v>1084.4000000000001</v>
      </c>
      <c r="Y176" s="282">
        <f t="shared" si="66"/>
        <v>-54.400000000000091</v>
      </c>
      <c r="Z176" s="306"/>
      <c r="AA176" s="305"/>
      <c r="AB176" s="301"/>
      <c r="AC176" s="301"/>
      <c r="AD176" s="301"/>
      <c r="AE176" s="301"/>
      <c r="AF176" s="301"/>
      <c r="AG176" s="301"/>
      <c r="AH176" s="301"/>
      <c r="AI176" s="301"/>
      <c r="AJ176" s="301"/>
      <c r="AK176" s="301"/>
      <c r="AL176" s="301"/>
      <c r="AM176" s="301"/>
      <c r="AN176" s="301"/>
      <c r="AO176" s="301"/>
      <c r="AP176" s="301"/>
      <c r="AQ176" s="301"/>
      <c r="AR176" s="301"/>
      <c r="AS176" s="301"/>
      <c r="AT176" s="301"/>
      <c r="AU176" s="301"/>
      <c r="AV176" s="301"/>
      <c r="AW176" s="301"/>
      <c r="AX176" s="301"/>
      <c r="AY176" s="301"/>
      <c r="AZ176" s="301"/>
      <c r="BA176" s="301"/>
      <c r="BB176" s="301"/>
      <c r="BC176" s="301"/>
      <c r="BD176" s="301"/>
      <c r="BE176" s="301"/>
    </row>
    <row r="177" spans="1:57" s="313" customFormat="1" ht="29.25" customHeight="1" x14ac:dyDescent="0.2">
      <c r="B177" s="295" t="s">
        <v>43</v>
      </c>
      <c r="C177" s="299" t="s">
        <v>106</v>
      </c>
      <c r="D177" s="302">
        <v>41709</v>
      </c>
      <c r="E177" s="281">
        <v>1049</v>
      </c>
      <c r="F177" s="281">
        <f t="shared" si="64"/>
        <v>104.9</v>
      </c>
      <c r="G177" s="281">
        <f t="shared" si="65"/>
        <v>944.1</v>
      </c>
      <c r="H177" s="296">
        <v>5</v>
      </c>
      <c r="I177" s="314">
        <v>0.2</v>
      </c>
      <c r="J177" s="296">
        <v>46</v>
      </c>
      <c r="K177" s="297">
        <v>12</v>
      </c>
      <c r="L177" s="297">
        <f t="shared" si="62"/>
        <v>58</v>
      </c>
      <c r="M177" s="280">
        <f>Hoja1!Y177</f>
        <v>0</v>
      </c>
      <c r="N177" s="281">
        <v>0</v>
      </c>
      <c r="O177" s="281">
        <v>0</v>
      </c>
      <c r="P177" s="281">
        <v>0</v>
      </c>
      <c r="Q177" s="281">
        <v>0</v>
      </c>
      <c r="R177" s="281">
        <v>157.4</v>
      </c>
      <c r="S177" s="281">
        <v>188.82</v>
      </c>
      <c r="T177" s="310">
        <f t="shared" si="67"/>
        <v>188.82</v>
      </c>
      <c r="U177" s="310">
        <f t="shared" si="69"/>
        <v>188.82</v>
      </c>
      <c r="V177" s="310">
        <f t="shared" si="70"/>
        <v>188.82</v>
      </c>
      <c r="W177" s="310">
        <f t="shared" si="68"/>
        <v>188.82</v>
      </c>
      <c r="X177" s="278">
        <f t="shared" si="55"/>
        <v>1101.4999999999998</v>
      </c>
      <c r="Y177" s="315">
        <f t="shared" si="66"/>
        <v>-52.499999999999773</v>
      </c>
      <c r="Z177" s="316"/>
      <c r="AA177" s="317"/>
      <c r="AB177" s="318"/>
      <c r="AC177" s="318"/>
      <c r="AD177" s="318"/>
      <c r="AE177" s="318"/>
      <c r="AF177" s="318"/>
      <c r="AG177" s="318"/>
      <c r="AH177" s="318"/>
      <c r="AI177" s="318"/>
      <c r="AJ177" s="318"/>
      <c r="AK177" s="318"/>
      <c r="AL177" s="318"/>
      <c r="AM177" s="318"/>
      <c r="AN177" s="318"/>
      <c r="AO177" s="318"/>
      <c r="AP177" s="318"/>
      <c r="AQ177" s="318"/>
      <c r="AR177" s="318"/>
      <c r="AS177" s="318"/>
      <c r="AT177" s="318"/>
      <c r="AU177" s="318"/>
      <c r="AV177" s="318"/>
      <c r="AW177" s="318"/>
      <c r="AX177" s="318"/>
      <c r="AY177" s="318"/>
      <c r="AZ177" s="318"/>
      <c r="BA177" s="318"/>
      <c r="BB177" s="318"/>
      <c r="BC177" s="318"/>
      <c r="BD177" s="318"/>
      <c r="BE177" s="318"/>
    </row>
    <row r="178" spans="1:57" s="9" customFormat="1" ht="27" customHeight="1" x14ac:dyDescent="0.2">
      <c r="B178" s="275" t="s">
        <v>43</v>
      </c>
      <c r="C178" s="276" t="s">
        <v>107</v>
      </c>
      <c r="D178" s="277">
        <v>42332</v>
      </c>
      <c r="E178" s="278">
        <v>1018.2</v>
      </c>
      <c r="F178" s="278">
        <f t="shared" si="64"/>
        <v>101.82000000000001</v>
      </c>
      <c r="G178" s="278">
        <f t="shared" si="65"/>
        <v>916.38</v>
      </c>
      <c r="H178" s="364">
        <v>5</v>
      </c>
      <c r="I178" s="292">
        <v>0.2</v>
      </c>
      <c r="J178" s="364">
        <v>37</v>
      </c>
      <c r="K178" s="367">
        <v>12</v>
      </c>
      <c r="L178" s="367">
        <f t="shared" si="62"/>
        <v>49</v>
      </c>
      <c r="M178" s="280">
        <f>Hoja1!Y178</f>
        <v>0</v>
      </c>
      <c r="N178" s="278">
        <v>0</v>
      </c>
      <c r="O178" s="278">
        <v>0</v>
      </c>
      <c r="P178" s="278">
        <v>0</v>
      </c>
      <c r="Q178" s="278">
        <v>0</v>
      </c>
      <c r="R178" s="278">
        <v>0</v>
      </c>
      <c r="S178" s="278">
        <v>15.27</v>
      </c>
      <c r="T178" s="309">
        <f t="shared" si="67"/>
        <v>183.27600000000001</v>
      </c>
      <c r="U178" s="310">
        <f t="shared" si="69"/>
        <v>183.27600000000001</v>
      </c>
      <c r="V178" s="309">
        <f t="shared" si="70"/>
        <v>183.27600000000001</v>
      </c>
      <c r="W178" s="310">
        <f t="shared" si="68"/>
        <v>183.27600000000001</v>
      </c>
      <c r="X178" s="278">
        <f t="shared" si="55"/>
        <v>748.37400000000002</v>
      </c>
      <c r="Y178" s="282">
        <f t="shared" si="66"/>
        <v>269.82600000000002</v>
      </c>
      <c r="Z178" s="306"/>
      <c r="AA178" s="305"/>
      <c r="AB178" s="301"/>
      <c r="AC178" s="301"/>
      <c r="AD178" s="301"/>
      <c r="AE178" s="301"/>
      <c r="AF178" s="301"/>
      <c r="AG178" s="301"/>
      <c r="AH178" s="301"/>
      <c r="AI178" s="301"/>
      <c r="AJ178" s="301"/>
      <c r="AK178" s="301"/>
      <c r="AL178" s="301"/>
      <c r="AM178" s="301"/>
      <c r="AN178" s="301"/>
      <c r="AO178" s="301"/>
      <c r="AP178" s="301"/>
      <c r="AQ178" s="301"/>
      <c r="AR178" s="301"/>
      <c r="AS178" s="301"/>
      <c r="AT178" s="301"/>
      <c r="AU178" s="301"/>
      <c r="AV178" s="301"/>
      <c r="AW178" s="301"/>
      <c r="AX178" s="301"/>
      <c r="AY178" s="301"/>
      <c r="AZ178" s="301"/>
      <c r="BA178" s="301"/>
      <c r="BB178" s="301"/>
      <c r="BC178" s="301"/>
      <c r="BD178" s="301"/>
      <c r="BE178" s="301"/>
    </row>
    <row r="179" spans="1:57" s="9" customFormat="1" ht="23.1" customHeight="1" x14ac:dyDescent="0.2">
      <c r="B179" s="275" t="s">
        <v>43</v>
      </c>
      <c r="C179" s="276" t="s">
        <v>108</v>
      </c>
      <c r="D179" s="277">
        <v>42338</v>
      </c>
      <c r="E179" s="278">
        <v>715</v>
      </c>
      <c r="F179" s="278">
        <f t="shared" si="64"/>
        <v>71.5</v>
      </c>
      <c r="G179" s="278">
        <f t="shared" si="65"/>
        <v>643.5</v>
      </c>
      <c r="H179" s="364">
        <v>5</v>
      </c>
      <c r="I179" s="292">
        <v>0.2</v>
      </c>
      <c r="J179" s="364">
        <v>37</v>
      </c>
      <c r="K179" s="367">
        <v>12</v>
      </c>
      <c r="L179" s="367">
        <f t="shared" si="62"/>
        <v>49</v>
      </c>
      <c r="M179" s="280">
        <f>Hoja1!Y179</f>
        <v>0</v>
      </c>
      <c r="N179" s="278">
        <v>0</v>
      </c>
      <c r="O179" s="278">
        <v>0</v>
      </c>
      <c r="P179" s="278">
        <v>0</v>
      </c>
      <c r="Q179" s="278">
        <v>0</v>
      </c>
      <c r="R179" s="278">
        <v>0</v>
      </c>
      <c r="S179" s="278">
        <v>21.46</v>
      </c>
      <c r="T179" s="309">
        <f t="shared" si="67"/>
        <v>128.70000000000002</v>
      </c>
      <c r="U179" s="310">
        <f t="shared" si="69"/>
        <v>128.70000000000002</v>
      </c>
      <c r="V179" s="309">
        <f t="shared" si="70"/>
        <v>128.70000000000002</v>
      </c>
      <c r="W179" s="310">
        <f t="shared" si="68"/>
        <v>128.70000000000002</v>
      </c>
      <c r="X179" s="278">
        <f t="shared" si="55"/>
        <v>536.2600000000001</v>
      </c>
      <c r="Y179" s="282">
        <f t="shared" si="66"/>
        <v>178.7399999999999</v>
      </c>
      <c r="Z179" s="306"/>
      <c r="AA179" s="305"/>
      <c r="AB179" s="301"/>
      <c r="AC179" s="301"/>
      <c r="AD179" s="301"/>
      <c r="AE179" s="301"/>
      <c r="AF179" s="301"/>
      <c r="AG179" s="301"/>
      <c r="AH179" s="301"/>
      <c r="AI179" s="301"/>
      <c r="AJ179" s="301"/>
      <c r="AK179" s="301"/>
      <c r="AL179" s="301"/>
      <c r="AM179" s="301"/>
      <c r="AN179" s="301"/>
      <c r="AO179" s="301"/>
      <c r="AP179" s="301"/>
      <c r="AQ179" s="301"/>
      <c r="AR179" s="301"/>
      <c r="AS179" s="301"/>
      <c r="AT179" s="301"/>
      <c r="AU179" s="301"/>
      <c r="AV179" s="301"/>
      <c r="AW179" s="301"/>
      <c r="AX179" s="301"/>
      <c r="AY179" s="301"/>
      <c r="AZ179" s="301"/>
      <c r="BA179" s="301"/>
      <c r="BB179" s="301"/>
      <c r="BC179" s="301"/>
      <c r="BD179" s="301"/>
      <c r="BE179" s="301"/>
    </row>
    <row r="180" spans="1:57" s="9" customFormat="1" ht="31.5" customHeight="1" x14ac:dyDescent="0.2">
      <c r="B180" s="275" t="s">
        <v>109</v>
      </c>
      <c r="C180" s="276" t="s">
        <v>110</v>
      </c>
      <c r="D180" s="277">
        <v>42278</v>
      </c>
      <c r="E180" s="278">
        <v>2260</v>
      </c>
      <c r="F180" s="278">
        <f t="shared" si="64"/>
        <v>226</v>
      </c>
      <c r="G180" s="278">
        <f t="shared" si="65"/>
        <v>2034</v>
      </c>
      <c r="H180" s="364">
        <v>5</v>
      </c>
      <c r="I180" s="292">
        <v>0.2</v>
      </c>
      <c r="J180" s="364">
        <v>38</v>
      </c>
      <c r="K180" s="367">
        <v>12</v>
      </c>
      <c r="L180" s="367">
        <f t="shared" si="62"/>
        <v>50</v>
      </c>
      <c r="M180" s="280">
        <f>Hoja1!Y180</f>
        <v>0</v>
      </c>
      <c r="N180" s="278">
        <v>0</v>
      </c>
      <c r="O180" s="278">
        <v>0</v>
      </c>
      <c r="P180" s="278">
        <v>0</v>
      </c>
      <c r="Q180" s="278">
        <v>0</v>
      </c>
      <c r="R180" s="278">
        <v>0</v>
      </c>
      <c r="S180" s="278">
        <v>101.7</v>
      </c>
      <c r="T180" s="309">
        <v>406.8</v>
      </c>
      <c r="U180" s="310">
        <f t="shared" si="69"/>
        <v>406.79999999999995</v>
      </c>
      <c r="V180" s="309">
        <f t="shared" si="70"/>
        <v>406.79999999999995</v>
      </c>
      <c r="W180" s="310">
        <f t="shared" si="68"/>
        <v>406.79999999999995</v>
      </c>
      <c r="X180" s="278">
        <f t="shared" si="55"/>
        <v>1728.8999999999999</v>
      </c>
      <c r="Y180" s="282">
        <f t="shared" si="66"/>
        <v>531.10000000000014</v>
      </c>
      <c r="Z180" s="306"/>
      <c r="AA180" s="305"/>
      <c r="AB180" s="301"/>
      <c r="AC180" s="301"/>
      <c r="AD180" s="301"/>
      <c r="AE180" s="301"/>
      <c r="AF180" s="301"/>
      <c r="AG180" s="301"/>
      <c r="AH180" s="301"/>
      <c r="AI180" s="301"/>
      <c r="AJ180" s="301"/>
      <c r="AK180" s="301"/>
      <c r="AL180" s="301"/>
      <c r="AM180" s="301"/>
      <c r="AN180" s="301"/>
      <c r="AO180" s="301"/>
      <c r="AP180" s="301"/>
      <c r="AQ180" s="301"/>
      <c r="AR180" s="301"/>
      <c r="AS180" s="301"/>
      <c r="AT180" s="301"/>
      <c r="AU180" s="301"/>
      <c r="AV180" s="301"/>
      <c r="AW180" s="301"/>
      <c r="AX180" s="301"/>
      <c r="AY180" s="301"/>
      <c r="AZ180" s="301"/>
      <c r="BA180" s="301"/>
      <c r="BB180" s="301"/>
      <c r="BC180" s="301"/>
      <c r="BD180" s="301"/>
      <c r="BE180" s="301"/>
    </row>
    <row r="181" spans="1:57" s="9" customFormat="1" ht="31.5" customHeight="1" x14ac:dyDescent="0.2">
      <c r="B181" s="275" t="s">
        <v>109</v>
      </c>
      <c r="C181" s="276" t="s">
        <v>111</v>
      </c>
      <c r="D181" s="277">
        <v>42583</v>
      </c>
      <c r="E181" s="278">
        <v>1380</v>
      </c>
      <c r="F181" s="278">
        <f t="shared" si="64"/>
        <v>138</v>
      </c>
      <c r="G181" s="278">
        <f t="shared" si="65"/>
        <v>1242</v>
      </c>
      <c r="H181" s="364">
        <v>5</v>
      </c>
      <c r="I181" s="292">
        <v>0.2</v>
      </c>
      <c r="J181" s="364">
        <v>28</v>
      </c>
      <c r="K181" s="367">
        <v>12</v>
      </c>
      <c r="L181" s="367">
        <f t="shared" si="62"/>
        <v>40</v>
      </c>
      <c r="M181" s="280">
        <f>Hoja1!Y181</f>
        <v>0</v>
      </c>
      <c r="N181" s="278">
        <v>0</v>
      </c>
      <c r="O181" s="278">
        <v>0</v>
      </c>
      <c r="P181" s="278">
        <v>0</v>
      </c>
      <c r="Q181" s="278">
        <v>0</v>
      </c>
      <c r="R181" s="278">
        <v>0</v>
      </c>
      <c r="S181" s="278">
        <v>0</v>
      </c>
      <c r="T181" s="309">
        <v>103.5</v>
      </c>
      <c r="U181" s="310">
        <f t="shared" si="69"/>
        <v>248.40000000000003</v>
      </c>
      <c r="V181" s="309">
        <f t="shared" si="70"/>
        <v>248.40000000000003</v>
      </c>
      <c r="W181" s="310">
        <f t="shared" si="68"/>
        <v>248.40000000000003</v>
      </c>
      <c r="X181" s="278">
        <f t="shared" si="55"/>
        <v>848.7</v>
      </c>
      <c r="Y181" s="282">
        <f t="shared" si="66"/>
        <v>531.29999999999995</v>
      </c>
      <c r="Z181" s="306"/>
      <c r="AA181" s="305"/>
      <c r="AB181" s="301"/>
      <c r="AC181" s="301"/>
      <c r="AD181" s="301"/>
      <c r="AE181" s="301"/>
      <c r="AF181" s="301"/>
      <c r="AG181" s="301"/>
      <c r="AH181" s="301"/>
      <c r="AI181" s="301"/>
      <c r="AJ181" s="301"/>
      <c r="AK181" s="301"/>
      <c r="AL181" s="301"/>
      <c r="AM181" s="301"/>
      <c r="AN181" s="301"/>
      <c r="AO181" s="301"/>
      <c r="AP181" s="301"/>
      <c r="AQ181" s="301"/>
      <c r="AR181" s="301"/>
      <c r="AS181" s="301"/>
      <c r="AT181" s="301"/>
      <c r="AU181" s="301"/>
      <c r="AV181" s="301"/>
      <c r="AW181" s="301"/>
      <c r="AX181" s="301"/>
      <c r="AY181" s="301"/>
      <c r="AZ181" s="301"/>
      <c r="BA181" s="301"/>
      <c r="BB181" s="301"/>
      <c r="BC181" s="301"/>
      <c r="BD181" s="301"/>
      <c r="BE181" s="301"/>
    </row>
    <row r="182" spans="1:57" s="9" customFormat="1" ht="27.75" customHeight="1" x14ac:dyDescent="0.2">
      <c r="B182" s="275" t="s">
        <v>109</v>
      </c>
      <c r="C182" s="276" t="s">
        <v>112</v>
      </c>
      <c r="D182" s="277">
        <v>42583</v>
      </c>
      <c r="E182" s="278">
        <v>1380</v>
      </c>
      <c r="F182" s="278">
        <f t="shared" si="64"/>
        <v>138</v>
      </c>
      <c r="G182" s="278">
        <f t="shared" si="65"/>
        <v>1242</v>
      </c>
      <c r="H182" s="364">
        <v>5</v>
      </c>
      <c r="I182" s="292">
        <v>0.2</v>
      </c>
      <c r="J182" s="364">
        <v>28</v>
      </c>
      <c r="K182" s="367">
        <v>12</v>
      </c>
      <c r="L182" s="367">
        <f t="shared" si="62"/>
        <v>40</v>
      </c>
      <c r="M182" s="280">
        <f>Hoja1!Y182</f>
        <v>0</v>
      </c>
      <c r="N182" s="278">
        <v>0</v>
      </c>
      <c r="O182" s="278">
        <v>0</v>
      </c>
      <c r="P182" s="278">
        <v>0</v>
      </c>
      <c r="Q182" s="278">
        <v>0</v>
      </c>
      <c r="R182" s="278">
        <v>0</v>
      </c>
      <c r="S182" s="278">
        <v>0</v>
      </c>
      <c r="T182" s="309">
        <v>103.5</v>
      </c>
      <c r="U182" s="310">
        <f t="shared" si="69"/>
        <v>248.40000000000003</v>
      </c>
      <c r="V182" s="309">
        <f t="shared" si="70"/>
        <v>248.40000000000003</v>
      </c>
      <c r="W182" s="310">
        <f t="shared" si="68"/>
        <v>248.40000000000003</v>
      </c>
      <c r="X182" s="278">
        <f t="shared" si="55"/>
        <v>848.7</v>
      </c>
      <c r="Y182" s="282">
        <f t="shared" si="66"/>
        <v>531.29999999999995</v>
      </c>
      <c r="Z182" s="306"/>
      <c r="AA182" s="305"/>
      <c r="AB182" s="301"/>
      <c r="AC182" s="301"/>
      <c r="AD182" s="301"/>
      <c r="AE182" s="301"/>
      <c r="AF182" s="301"/>
      <c r="AG182" s="301"/>
      <c r="AH182" s="301"/>
      <c r="AI182" s="301"/>
      <c r="AJ182" s="301"/>
      <c r="AK182" s="301"/>
      <c r="AL182" s="301"/>
      <c r="AM182" s="301"/>
      <c r="AN182" s="301"/>
      <c r="AO182" s="301"/>
      <c r="AP182" s="301"/>
      <c r="AQ182" s="301"/>
      <c r="AR182" s="301"/>
      <c r="AS182" s="301"/>
      <c r="AT182" s="301"/>
      <c r="AU182" s="301"/>
      <c r="AV182" s="301"/>
      <c r="AW182" s="301"/>
      <c r="AX182" s="301"/>
      <c r="AY182" s="301"/>
      <c r="AZ182" s="301"/>
      <c r="BA182" s="301"/>
      <c r="BB182" s="301"/>
      <c r="BC182" s="301"/>
      <c r="BD182" s="301"/>
      <c r="BE182" s="301"/>
    </row>
    <row r="183" spans="1:57" s="9" customFormat="1" ht="23.1" customHeight="1" x14ac:dyDescent="0.2">
      <c r="B183" s="275" t="s">
        <v>109</v>
      </c>
      <c r="C183" s="276" t="s">
        <v>113</v>
      </c>
      <c r="D183" s="277">
        <v>42583</v>
      </c>
      <c r="E183" s="278">
        <v>1380</v>
      </c>
      <c r="F183" s="278">
        <f t="shared" si="64"/>
        <v>138</v>
      </c>
      <c r="G183" s="278">
        <f t="shared" si="65"/>
        <v>1242</v>
      </c>
      <c r="H183" s="364">
        <v>5</v>
      </c>
      <c r="I183" s="292">
        <v>0.2</v>
      </c>
      <c r="J183" s="364">
        <v>28</v>
      </c>
      <c r="K183" s="367">
        <v>12</v>
      </c>
      <c r="L183" s="367">
        <f t="shared" si="62"/>
        <v>40</v>
      </c>
      <c r="M183" s="280">
        <f>Hoja1!Y183</f>
        <v>0</v>
      </c>
      <c r="N183" s="278">
        <v>0</v>
      </c>
      <c r="O183" s="278">
        <v>0</v>
      </c>
      <c r="P183" s="278">
        <v>0</v>
      </c>
      <c r="Q183" s="278">
        <v>0</v>
      </c>
      <c r="R183" s="278">
        <v>0</v>
      </c>
      <c r="S183" s="278">
        <v>0</v>
      </c>
      <c r="T183" s="309">
        <v>103.5</v>
      </c>
      <c r="U183" s="310">
        <f t="shared" si="69"/>
        <v>248.40000000000003</v>
      </c>
      <c r="V183" s="309">
        <f t="shared" si="70"/>
        <v>248.40000000000003</v>
      </c>
      <c r="W183" s="310">
        <f t="shared" si="68"/>
        <v>248.40000000000003</v>
      </c>
      <c r="X183" s="278">
        <f t="shared" si="55"/>
        <v>848.7</v>
      </c>
      <c r="Y183" s="282">
        <f t="shared" si="66"/>
        <v>531.29999999999995</v>
      </c>
      <c r="Z183" s="306"/>
      <c r="AA183" s="305"/>
      <c r="AB183" s="301"/>
      <c r="AC183" s="301"/>
      <c r="AD183" s="301"/>
      <c r="AE183" s="301"/>
      <c r="AF183" s="301"/>
      <c r="AG183" s="301"/>
      <c r="AH183" s="301"/>
      <c r="AI183" s="301"/>
      <c r="AJ183" s="301"/>
      <c r="AK183" s="301"/>
      <c r="AL183" s="301"/>
      <c r="AM183" s="301"/>
      <c r="AN183" s="301"/>
      <c r="AO183" s="301"/>
      <c r="AP183" s="301"/>
      <c r="AQ183" s="301"/>
      <c r="AR183" s="301"/>
      <c r="AS183" s="301"/>
      <c r="AT183" s="301"/>
      <c r="AU183" s="301"/>
      <c r="AV183" s="301"/>
      <c r="AW183" s="301"/>
      <c r="AX183" s="301"/>
      <c r="AY183" s="301"/>
      <c r="AZ183" s="301"/>
      <c r="BA183" s="301"/>
      <c r="BB183" s="301"/>
      <c r="BC183" s="301"/>
      <c r="BD183" s="301"/>
      <c r="BE183" s="301"/>
    </row>
    <row r="184" spans="1:57" s="9" customFormat="1" ht="30.75" customHeight="1" x14ac:dyDescent="0.2">
      <c r="B184" s="275" t="s">
        <v>109</v>
      </c>
      <c r="C184" s="276" t="s">
        <v>114</v>
      </c>
      <c r="D184" s="277">
        <v>42583</v>
      </c>
      <c r="E184" s="278">
        <v>1380</v>
      </c>
      <c r="F184" s="278">
        <f t="shared" si="64"/>
        <v>138</v>
      </c>
      <c r="G184" s="278">
        <f t="shared" si="65"/>
        <v>1242</v>
      </c>
      <c r="H184" s="364">
        <v>5</v>
      </c>
      <c r="I184" s="292">
        <v>0.2</v>
      </c>
      <c r="J184" s="364">
        <v>28</v>
      </c>
      <c r="K184" s="367">
        <v>12</v>
      </c>
      <c r="L184" s="367">
        <f t="shared" si="62"/>
        <v>40</v>
      </c>
      <c r="M184" s="280">
        <f>Hoja1!Y184</f>
        <v>0</v>
      </c>
      <c r="N184" s="278">
        <v>0</v>
      </c>
      <c r="O184" s="278">
        <v>0</v>
      </c>
      <c r="P184" s="278">
        <v>0</v>
      </c>
      <c r="Q184" s="278">
        <v>0</v>
      </c>
      <c r="R184" s="278">
        <v>0</v>
      </c>
      <c r="S184" s="278">
        <v>0</v>
      </c>
      <c r="T184" s="309">
        <v>103.5</v>
      </c>
      <c r="U184" s="310">
        <f t="shared" si="69"/>
        <v>248.40000000000003</v>
      </c>
      <c r="V184" s="309">
        <f t="shared" si="70"/>
        <v>248.40000000000003</v>
      </c>
      <c r="W184" s="310">
        <f t="shared" si="68"/>
        <v>248.40000000000003</v>
      </c>
      <c r="X184" s="278">
        <f t="shared" si="55"/>
        <v>848.7</v>
      </c>
      <c r="Y184" s="282">
        <f t="shared" si="66"/>
        <v>531.29999999999995</v>
      </c>
      <c r="Z184" s="306"/>
      <c r="AA184" s="305"/>
      <c r="AB184" s="301"/>
      <c r="AC184" s="301"/>
      <c r="AD184" s="301"/>
      <c r="AE184" s="301"/>
      <c r="AF184" s="301"/>
      <c r="AG184" s="301"/>
      <c r="AH184" s="301"/>
      <c r="AI184" s="301"/>
      <c r="AJ184" s="301"/>
      <c r="AK184" s="301"/>
      <c r="AL184" s="301"/>
      <c r="AM184" s="301"/>
      <c r="AN184" s="301"/>
      <c r="AO184" s="301"/>
      <c r="AP184" s="301"/>
      <c r="AQ184" s="301"/>
      <c r="AR184" s="301"/>
      <c r="AS184" s="301"/>
      <c r="AT184" s="301"/>
      <c r="AU184" s="301"/>
      <c r="AV184" s="301"/>
      <c r="AW184" s="301"/>
      <c r="AX184" s="301"/>
      <c r="AY184" s="301"/>
      <c r="AZ184" s="301"/>
      <c r="BA184" s="301"/>
      <c r="BB184" s="301"/>
      <c r="BC184" s="301"/>
      <c r="BD184" s="301"/>
      <c r="BE184" s="301"/>
    </row>
    <row r="185" spans="1:57" s="9" customFormat="1" ht="30.75" customHeight="1" x14ac:dyDescent="0.2">
      <c r="A185" s="363"/>
      <c r="B185" s="275" t="s">
        <v>115</v>
      </c>
      <c r="C185" s="276" t="s">
        <v>116</v>
      </c>
      <c r="D185" s="277">
        <v>42884</v>
      </c>
      <c r="E185" s="278">
        <v>1368</v>
      </c>
      <c r="F185" s="278">
        <f>E185*0.1</f>
        <v>136.80000000000001</v>
      </c>
      <c r="G185" s="278">
        <f>E185-F185</f>
        <v>1231.2</v>
      </c>
      <c r="H185" s="364">
        <v>5</v>
      </c>
      <c r="I185" s="292">
        <v>0.2</v>
      </c>
      <c r="J185" s="364">
        <v>20</v>
      </c>
      <c r="K185" s="367">
        <v>12</v>
      </c>
      <c r="L185" s="367">
        <f>SUM(J185:K185)</f>
        <v>32</v>
      </c>
      <c r="M185" s="280">
        <f>Hoja1!Y185</f>
        <v>0</v>
      </c>
      <c r="N185" s="278">
        <v>0</v>
      </c>
      <c r="O185" s="278">
        <v>0</v>
      </c>
      <c r="P185" s="278">
        <v>0</v>
      </c>
      <c r="Q185" s="278">
        <v>0</v>
      </c>
      <c r="R185" s="278">
        <v>0</v>
      </c>
      <c r="S185" s="278">
        <v>0</v>
      </c>
      <c r="T185" s="278">
        <v>0</v>
      </c>
      <c r="U185" s="310">
        <v>164.16</v>
      </c>
      <c r="V185" s="309">
        <f t="shared" si="70"/>
        <v>246.24000000000004</v>
      </c>
      <c r="W185" s="310">
        <f t="shared" si="68"/>
        <v>246.24000000000004</v>
      </c>
      <c r="X185" s="278">
        <f t="shared" si="55"/>
        <v>656.6400000000001</v>
      </c>
      <c r="Y185" s="282">
        <f t="shared" si="66"/>
        <v>711.3599999999999</v>
      </c>
      <c r="Z185" s="306"/>
      <c r="AA185" s="305"/>
      <c r="AB185" s="301"/>
      <c r="AC185" s="301"/>
      <c r="AD185" s="301"/>
      <c r="AE185" s="301"/>
      <c r="AF185" s="301"/>
      <c r="AG185" s="301"/>
      <c r="AH185" s="301"/>
      <c r="AI185" s="301"/>
      <c r="AJ185" s="301"/>
      <c r="AK185" s="301"/>
      <c r="AL185" s="301"/>
      <c r="AM185" s="301"/>
      <c r="AN185" s="301"/>
      <c r="AO185" s="301"/>
      <c r="AP185" s="301"/>
      <c r="AQ185" s="301"/>
      <c r="AR185" s="301"/>
      <c r="AS185" s="301"/>
      <c r="AT185" s="301"/>
      <c r="AU185" s="301"/>
      <c r="AV185" s="301"/>
      <c r="AW185" s="301"/>
      <c r="AX185" s="301"/>
      <c r="AY185" s="301"/>
      <c r="AZ185" s="301"/>
      <c r="BA185" s="301"/>
      <c r="BB185" s="301"/>
      <c r="BC185" s="301"/>
      <c r="BD185" s="301"/>
      <c r="BE185" s="301"/>
    </row>
    <row r="186" spans="1:57" s="9" customFormat="1" ht="42.75" customHeight="1" x14ac:dyDescent="0.2">
      <c r="B186" s="275" t="s">
        <v>117</v>
      </c>
      <c r="C186" s="276" t="s">
        <v>118</v>
      </c>
      <c r="D186" s="277">
        <v>43062</v>
      </c>
      <c r="E186" s="278">
        <v>2990.93</v>
      </c>
      <c r="F186" s="278">
        <f>E186*0.1</f>
        <v>299.09300000000002</v>
      </c>
      <c r="G186" s="278">
        <f>E186-F186</f>
        <v>2691.837</v>
      </c>
      <c r="H186" s="364">
        <v>5</v>
      </c>
      <c r="I186" s="292">
        <v>0.2</v>
      </c>
      <c r="J186" s="364">
        <v>14</v>
      </c>
      <c r="K186" s="367">
        <v>12</v>
      </c>
      <c r="L186" s="367">
        <f>SUM(J186:K186)</f>
        <v>26</v>
      </c>
      <c r="M186" s="280">
        <f>Hoja1!Y186</f>
        <v>0</v>
      </c>
      <c r="N186" s="278">
        <v>0</v>
      </c>
      <c r="O186" s="278">
        <v>0</v>
      </c>
      <c r="P186" s="278">
        <v>0</v>
      </c>
      <c r="Q186" s="278">
        <v>0</v>
      </c>
      <c r="R186" s="278">
        <v>0</v>
      </c>
      <c r="S186" s="278">
        <v>0</v>
      </c>
      <c r="T186" s="278">
        <v>0</v>
      </c>
      <c r="U186" s="310">
        <f>G186/12*I186*K186</f>
        <v>538.36740000000009</v>
      </c>
      <c r="V186" s="309">
        <f t="shared" si="70"/>
        <v>538.36740000000009</v>
      </c>
      <c r="W186" s="310">
        <f t="shared" si="68"/>
        <v>538.36740000000009</v>
      </c>
      <c r="X186" s="278">
        <f t="shared" si="55"/>
        <v>1615.1022000000003</v>
      </c>
      <c r="Y186" s="282">
        <f t="shared" si="66"/>
        <v>1375.8277999999996</v>
      </c>
      <c r="Z186" s="306"/>
      <c r="AA186" s="305"/>
      <c r="AB186" s="301"/>
      <c r="AC186" s="301"/>
      <c r="AD186" s="301"/>
      <c r="AE186" s="301"/>
      <c r="AF186" s="301"/>
      <c r="AG186" s="301"/>
      <c r="AH186" s="301"/>
      <c r="AI186" s="301"/>
      <c r="AJ186" s="301"/>
      <c r="AK186" s="301"/>
      <c r="AL186" s="301"/>
      <c r="AM186" s="301"/>
      <c r="AN186" s="301"/>
      <c r="AO186" s="301"/>
      <c r="AP186" s="301"/>
      <c r="AQ186" s="301"/>
      <c r="AR186" s="301"/>
      <c r="AS186" s="301"/>
      <c r="AT186" s="301"/>
      <c r="AU186" s="301"/>
      <c r="AV186" s="301"/>
      <c r="AW186" s="301"/>
      <c r="AX186" s="301"/>
      <c r="AY186" s="301"/>
      <c r="AZ186" s="301"/>
      <c r="BA186" s="301"/>
      <c r="BB186" s="301"/>
      <c r="BC186" s="301"/>
      <c r="BD186" s="301"/>
      <c r="BE186" s="301"/>
    </row>
    <row r="187" spans="1:57" s="9" customFormat="1" ht="48.75" customHeight="1" x14ac:dyDescent="0.2">
      <c r="B187" s="275" t="s">
        <v>119</v>
      </c>
      <c r="C187" s="276" t="s">
        <v>120</v>
      </c>
      <c r="D187" s="277">
        <v>43031</v>
      </c>
      <c r="E187" s="278">
        <v>1282.93</v>
      </c>
      <c r="F187" s="278">
        <f>E187*0.1</f>
        <v>128.29300000000001</v>
      </c>
      <c r="G187" s="278">
        <f>E187-F187</f>
        <v>1154.6370000000002</v>
      </c>
      <c r="H187" s="364">
        <v>5</v>
      </c>
      <c r="I187" s="292">
        <v>0.2</v>
      </c>
      <c r="J187" s="364">
        <v>15</v>
      </c>
      <c r="K187" s="367">
        <v>12</v>
      </c>
      <c r="L187" s="367">
        <f>SUM(J187:K187)</f>
        <v>27</v>
      </c>
      <c r="M187" s="280">
        <f>Hoja1!Y187</f>
        <v>0</v>
      </c>
      <c r="N187" s="278">
        <v>0</v>
      </c>
      <c r="O187" s="278">
        <v>0</v>
      </c>
      <c r="P187" s="278">
        <v>0</v>
      </c>
      <c r="Q187" s="278">
        <v>0</v>
      </c>
      <c r="R187" s="278">
        <v>0</v>
      </c>
      <c r="S187" s="278">
        <v>0</v>
      </c>
      <c r="T187" s="278">
        <v>0</v>
      </c>
      <c r="U187" s="310">
        <v>57.73</v>
      </c>
      <c r="V187" s="309">
        <f t="shared" si="70"/>
        <v>230.92740000000006</v>
      </c>
      <c r="W187" s="310">
        <f t="shared" si="68"/>
        <v>230.92740000000006</v>
      </c>
      <c r="X187" s="278">
        <f t="shared" ref="X187:X196" si="71">SUM(M187:W187)</f>
        <v>519.58480000000009</v>
      </c>
      <c r="Y187" s="282">
        <f t="shared" si="66"/>
        <v>763.34519999999998</v>
      </c>
      <c r="Z187" s="306"/>
      <c r="AA187" s="305"/>
      <c r="AB187" s="301"/>
      <c r="AC187" s="301"/>
      <c r="AD187" s="301"/>
      <c r="AE187" s="301"/>
      <c r="AF187" s="301"/>
      <c r="AG187" s="301"/>
      <c r="AH187" s="301"/>
      <c r="AI187" s="301"/>
      <c r="AJ187" s="301"/>
      <c r="AK187" s="301"/>
      <c r="AL187" s="301"/>
      <c r="AM187" s="301"/>
      <c r="AN187" s="301"/>
      <c r="AO187" s="301"/>
      <c r="AP187" s="301"/>
      <c r="AQ187" s="301"/>
      <c r="AR187" s="301"/>
      <c r="AS187" s="301"/>
      <c r="AT187" s="301"/>
      <c r="AU187" s="301"/>
      <c r="AV187" s="301"/>
      <c r="AW187" s="301"/>
      <c r="AX187" s="301"/>
      <c r="AY187" s="301"/>
      <c r="AZ187" s="301"/>
      <c r="BA187" s="301"/>
      <c r="BB187" s="301"/>
      <c r="BC187" s="301"/>
      <c r="BD187" s="301"/>
      <c r="BE187" s="301"/>
    </row>
    <row r="188" spans="1:57" s="9" customFormat="1" ht="49.5" customHeight="1" x14ac:dyDescent="0.2">
      <c r="B188" s="275" t="s">
        <v>121</v>
      </c>
      <c r="C188" s="276" t="s">
        <v>122</v>
      </c>
      <c r="D188" s="277">
        <v>43097</v>
      </c>
      <c r="E188" s="278">
        <v>1361.58</v>
      </c>
      <c r="F188" s="278">
        <f>E188*0.1</f>
        <v>136.15799999999999</v>
      </c>
      <c r="G188" s="278">
        <f>E188-F188</f>
        <v>1225.422</v>
      </c>
      <c r="H188" s="364">
        <v>5</v>
      </c>
      <c r="I188" s="292">
        <v>0.2</v>
      </c>
      <c r="J188" s="364">
        <v>13</v>
      </c>
      <c r="K188" s="367">
        <v>12</v>
      </c>
      <c r="L188" s="367">
        <f>SUM(J188:K188)</f>
        <v>25</v>
      </c>
      <c r="M188" s="280">
        <f>Hoja1!Y188</f>
        <v>0</v>
      </c>
      <c r="N188" s="278">
        <v>0</v>
      </c>
      <c r="O188" s="278">
        <v>0</v>
      </c>
      <c r="P188" s="278">
        <v>0</v>
      </c>
      <c r="Q188" s="278">
        <v>0</v>
      </c>
      <c r="R188" s="278">
        <v>0</v>
      </c>
      <c r="S188" s="278">
        <v>0</v>
      </c>
      <c r="T188" s="278">
        <v>0</v>
      </c>
      <c r="U188" s="310">
        <v>20.420000000000002</v>
      </c>
      <c r="V188" s="309">
        <f t="shared" si="70"/>
        <v>245.08440000000002</v>
      </c>
      <c r="W188" s="310">
        <f t="shared" si="68"/>
        <v>245.08440000000002</v>
      </c>
      <c r="X188" s="278">
        <f t="shared" si="71"/>
        <v>510.58880000000005</v>
      </c>
      <c r="Y188" s="282">
        <f t="shared" si="66"/>
        <v>850.99119999999994</v>
      </c>
      <c r="Z188" s="306"/>
      <c r="AA188" s="305"/>
      <c r="AB188" s="301"/>
      <c r="AC188" s="301"/>
      <c r="AD188" s="301"/>
      <c r="AE188" s="301"/>
      <c r="AF188" s="301"/>
      <c r="AG188" s="301"/>
      <c r="AH188" s="301"/>
      <c r="AI188" s="301"/>
      <c r="AJ188" s="301"/>
      <c r="AK188" s="301"/>
      <c r="AL188" s="301"/>
      <c r="AM188" s="301"/>
      <c r="AN188" s="301"/>
      <c r="AO188" s="301"/>
      <c r="AP188" s="301"/>
      <c r="AQ188" s="301"/>
      <c r="AR188" s="301"/>
      <c r="AS188" s="301"/>
      <c r="AT188" s="301"/>
      <c r="AU188" s="301"/>
      <c r="AV188" s="301"/>
      <c r="AW188" s="301"/>
      <c r="AX188" s="301"/>
      <c r="AY188" s="301"/>
      <c r="AZ188" s="301"/>
      <c r="BA188" s="301"/>
      <c r="BB188" s="301"/>
      <c r="BC188" s="301"/>
      <c r="BD188" s="301"/>
      <c r="BE188" s="301"/>
    </row>
    <row r="189" spans="1:57" s="9" customFormat="1" ht="45" customHeight="1" x14ac:dyDescent="0.2">
      <c r="B189" s="275" t="s">
        <v>121</v>
      </c>
      <c r="C189" s="276" t="s">
        <v>123</v>
      </c>
      <c r="D189" s="277">
        <v>43097</v>
      </c>
      <c r="E189" s="278">
        <v>1361.58</v>
      </c>
      <c r="F189" s="278">
        <f t="shared" ref="F189:F201" si="72">E189*0.1</f>
        <v>136.15799999999999</v>
      </c>
      <c r="G189" s="278">
        <f t="shared" ref="G189:G201" si="73">E189-F189</f>
        <v>1225.422</v>
      </c>
      <c r="H189" s="364">
        <v>5</v>
      </c>
      <c r="I189" s="292">
        <v>0.2</v>
      </c>
      <c r="J189" s="364">
        <v>13</v>
      </c>
      <c r="K189" s="367">
        <v>12</v>
      </c>
      <c r="L189" s="367">
        <f>SUM(J189:K189)</f>
        <v>25</v>
      </c>
      <c r="M189" s="280">
        <f>Hoja1!Y189</f>
        <v>0</v>
      </c>
      <c r="N189" s="278">
        <v>0</v>
      </c>
      <c r="O189" s="278">
        <v>0</v>
      </c>
      <c r="P189" s="278">
        <v>0</v>
      </c>
      <c r="Q189" s="278">
        <v>0</v>
      </c>
      <c r="R189" s="278">
        <v>0</v>
      </c>
      <c r="S189" s="278">
        <v>0</v>
      </c>
      <c r="T189" s="278">
        <v>0</v>
      </c>
      <c r="U189" s="310">
        <f t="shared" ref="U189:U195" si="74">G189/12*I189*K189</f>
        <v>245.08440000000002</v>
      </c>
      <c r="V189" s="309">
        <f t="shared" si="70"/>
        <v>245.08440000000002</v>
      </c>
      <c r="W189" s="310">
        <f t="shared" si="68"/>
        <v>245.08440000000002</v>
      </c>
      <c r="X189" s="278">
        <f t="shared" si="71"/>
        <v>735.25320000000011</v>
      </c>
      <c r="Y189" s="282">
        <f t="shared" si="66"/>
        <v>626.32679999999982</v>
      </c>
      <c r="Z189" s="306"/>
      <c r="AA189" s="305"/>
      <c r="AB189" s="301"/>
      <c r="AC189" s="301"/>
      <c r="AD189" s="301"/>
      <c r="AE189" s="301"/>
      <c r="AF189" s="301"/>
      <c r="AG189" s="301"/>
      <c r="AH189" s="301"/>
      <c r="AI189" s="301"/>
      <c r="AJ189" s="301"/>
      <c r="AK189" s="301"/>
      <c r="AL189" s="301"/>
      <c r="AM189" s="301"/>
      <c r="AN189" s="301"/>
      <c r="AO189" s="301"/>
      <c r="AP189" s="301"/>
      <c r="AQ189" s="301"/>
      <c r="AR189" s="301"/>
      <c r="AS189" s="301"/>
      <c r="AT189" s="301"/>
      <c r="AU189" s="301"/>
      <c r="AV189" s="301"/>
      <c r="AW189" s="301"/>
      <c r="AX189" s="301"/>
      <c r="AY189" s="301"/>
      <c r="AZ189" s="301"/>
      <c r="BA189" s="301"/>
      <c r="BB189" s="301"/>
      <c r="BC189" s="301"/>
      <c r="BD189" s="301"/>
      <c r="BE189" s="301"/>
    </row>
    <row r="190" spans="1:57" s="9" customFormat="1" ht="51.75" customHeight="1" x14ac:dyDescent="0.2">
      <c r="B190" s="275" t="s">
        <v>121</v>
      </c>
      <c r="C190" s="276" t="s">
        <v>124</v>
      </c>
      <c r="D190" s="277">
        <v>43097</v>
      </c>
      <c r="E190" s="278">
        <v>1361.58</v>
      </c>
      <c r="F190" s="278">
        <f t="shared" si="72"/>
        <v>136.15799999999999</v>
      </c>
      <c r="G190" s="278">
        <f t="shared" si="73"/>
        <v>1225.422</v>
      </c>
      <c r="H190" s="364">
        <v>5</v>
      </c>
      <c r="I190" s="292">
        <v>0.2</v>
      </c>
      <c r="J190" s="364">
        <v>13</v>
      </c>
      <c r="K190" s="367">
        <v>12</v>
      </c>
      <c r="L190" s="367">
        <f t="shared" ref="L190:L195" si="75">SUM(J190:K190)</f>
        <v>25</v>
      </c>
      <c r="M190" s="280">
        <f>Hoja1!Y190</f>
        <v>0</v>
      </c>
      <c r="N190" s="278">
        <v>0</v>
      </c>
      <c r="O190" s="278">
        <v>0</v>
      </c>
      <c r="P190" s="278">
        <v>0</v>
      </c>
      <c r="Q190" s="278">
        <v>0</v>
      </c>
      <c r="R190" s="278">
        <v>0</v>
      </c>
      <c r="S190" s="278">
        <v>0</v>
      </c>
      <c r="T190" s="278">
        <v>0</v>
      </c>
      <c r="U190" s="310">
        <f t="shared" si="74"/>
        <v>245.08440000000002</v>
      </c>
      <c r="V190" s="309">
        <f t="shared" si="70"/>
        <v>245.08440000000002</v>
      </c>
      <c r="W190" s="310">
        <f t="shared" si="68"/>
        <v>245.08440000000002</v>
      </c>
      <c r="X190" s="278">
        <f t="shared" si="71"/>
        <v>735.25320000000011</v>
      </c>
      <c r="Y190" s="282">
        <f t="shared" si="66"/>
        <v>626.32679999999982</v>
      </c>
      <c r="Z190" s="306"/>
      <c r="AA190" s="305"/>
      <c r="AB190" s="301"/>
      <c r="AC190" s="301"/>
      <c r="AD190" s="301"/>
      <c r="AE190" s="301"/>
      <c r="AF190" s="301"/>
      <c r="AG190" s="301"/>
      <c r="AH190" s="301"/>
      <c r="AI190" s="301"/>
      <c r="AJ190" s="301"/>
      <c r="AK190" s="301"/>
      <c r="AL190" s="301"/>
      <c r="AM190" s="301"/>
      <c r="AN190" s="301"/>
      <c r="AO190" s="301"/>
      <c r="AP190" s="301"/>
      <c r="AQ190" s="301"/>
      <c r="AR190" s="301"/>
      <c r="AS190" s="301"/>
      <c r="AT190" s="301"/>
      <c r="AU190" s="301"/>
      <c r="AV190" s="301"/>
      <c r="AW190" s="301"/>
      <c r="AX190" s="301"/>
      <c r="AY190" s="301"/>
      <c r="AZ190" s="301"/>
      <c r="BA190" s="301"/>
      <c r="BB190" s="301"/>
      <c r="BC190" s="301"/>
      <c r="BD190" s="301"/>
      <c r="BE190" s="301"/>
    </row>
    <row r="191" spans="1:57" s="9" customFormat="1" ht="54" customHeight="1" x14ac:dyDescent="0.2">
      <c r="B191" s="275" t="s">
        <v>121</v>
      </c>
      <c r="C191" s="276" t="s">
        <v>125</v>
      </c>
      <c r="D191" s="277">
        <v>43097</v>
      </c>
      <c r="E191" s="278">
        <v>1361.58</v>
      </c>
      <c r="F191" s="278">
        <f t="shared" si="72"/>
        <v>136.15799999999999</v>
      </c>
      <c r="G191" s="278">
        <f t="shared" si="73"/>
        <v>1225.422</v>
      </c>
      <c r="H191" s="364">
        <v>5</v>
      </c>
      <c r="I191" s="292">
        <v>0.2</v>
      </c>
      <c r="J191" s="364">
        <v>13</v>
      </c>
      <c r="K191" s="367">
        <v>12</v>
      </c>
      <c r="L191" s="367">
        <f t="shared" si="75"/>
        <v>25</v>
      </c>
      <c r="M191" s="280">
        <f>Hoja1!Y191</f>
        <v>0</v>
      </c>
      <c r="N191" s="278">
        <v>0</v>
      </c>
      <c r="O191" s="278">
        <v>0</v>
      </c>
      <c r="P191" s="278">
        <v>0</v>
      </c>
      <c r="Q191" s="278">
        <v>0</v>
      </c>
      <c r="R191" s="278">
        <v>0</v>
      </c>
      <c r="S191" s="278">
        <v>0</v>
      </c>
      <c r="T191" s="278">
        <v>0</v>
      </c>
      <c r="U191" s="309">
        <f t="shared" si="74"/>
        <v>245.08440000000002</v>
      </c>
      <c r="V191" s="309">
        <f t="shared" si="70"/>
        <v>245.08440000000002</v>
      </c>
      <c r="W191" s="310">
        <f t="shared" si="68"/>
        <v>245.08440000000002</v>
      </c>
      <c r="X191" s="278">
        <f t="shared" si="71"/>
        <v>735.25320000000011</v>
      </c>
      <c r="Y191" s="282">
        <f t="shared" si="66"/>
        <v>626.32679999999982</v>
      </c>
      <c r="Z191" s="306"/>
      <c r="AA191" s="305"/>
      <c r="AB191" s="301"/>
      <c r="AC191" s="301"/>
      <c r="AD191" s="301"/>
      <c r="AE191" s="301"/>
      <c r="AF191" s="301"/>
      <c r="AG191" s="301"/>
      <c r="AH191" s="301"/>
      <c r="AI191" s="301"/>
      <c r="AJ191" s="301"/>
      <c r="AK191" s="301"/>
      <c r="AL191" s="301"/>
      <c r="AM191" s="301"/>
      <c r="AN191" s="301"/>
      <c r="AO191" s="301"/>
      <c r="AP191" s="301"/>
      <c r="AQ191" s="301"/>
      <c r="AR191" s="301"/>
      <c r="AS191" s="301"/>
      <c r="AT191" s="301"/>
      <c r="AU191" s="301"/>
      <c r="AV191" s="301"/>
      <c r="AW191" s="301"/>
      <c r="AX191" s="301"/>
      <c r="AY191" s="301"/>
      <c r="AZ191" s="301"/>
      <c r="BA191" s="301"/>
      <c r="BB191" s="301"/>
      <c r="BC191" s="301"/>
      <c r="BD191" s="301"/>
      <c r="BE191" s="301"/>
    </row>
    <row r="192" spans="1:57" s="9" customFormat="1" ht="48" customHeight="1" x14ac:dyDescent="0.2">
      <c r="B192" s="275" t="s">
        <v>121</v>
      </c>
      <c r="C192" s="276" t="s">
        <v>126</v>
      </c>
      <c r="D192" s="277">
        <v>43097</v>
      </c>
      <c r="E192" s="278">
        <v>1361.58</v>
      </c>
      <c r="F192" s="278">
        <f t="shared" si="72"/>
        <v>136.15799999999999</v>
      </c>
      <c r="G192" s="278">
        <f t="shared" si="73"/>
        <v>1225.422</v>
      </c>
      <c r="H192" s="364">
        <v>5</v>
      </c>
      <c r="I192" s="292">
        <v>0.2</v>
      </c>
      <c r="J192" s="364">
        <v>13</v>
      </c>
      <c r="K192" s="367">
        <v>12</v>
      </c>
      <c r="L192" s="367">
        <f t="shared" si="75"/>
        <v>25</v>
      </c>
      <c r="M192" s="280">
        <f>Hoja1!Y192</f>
        <v>0</v>
      </c>
      <c r="N192" s="278">
        <v>0</v>
      </c>
      <c r="O192" s="278">
        <v>0</v>
      </c>
      <c r="P192" s="278">
        <v>0</v>
      </c>
      <c r="Q192" s="278">
        <v>0</v>
      </c>
      <c r="R192" s="278">
        <v>0</v>
      </c>
      <c r="S192" s="278">
        <v>0</v>
      </c>
      <c r="T192" s="278">
        <v>0</v>
      </c>
      <c r="U192" s="309">
        <f t="shared" si="74"/>
        <v>245.08440000000002</v>
      </c>
      <c r="V192" s="309">
        <f t="shared" si="70"/>
        <v>245.08440000000002</v>
      </c>
      <c r="W192" s="310">
        <f t="shared" si="68"/>
        <v>245.08440000000002</v>
      </c>
      <c r="X192" s="278">
        <f t="shared" si="71"/>
        <v>735.25320000000011</v>
      </c>
      <c r="Y192" s="282">
        <f t="shared" si="66"/>
        <v>626.32679999999982</v>
      </c>
      <c r="Z192" s="306"/>
      <c r="AA192" s="305"/>
      <c r="AB192" s="301"/>
      <c r="AC192" s="301"/>
      <c r="AD192" s="301"/>
      <c r="AE192" s="301"/>
      <c r="AF192" s="301"/>
      <c r="AG192" s="301"/>
      <c r="AH192" s="301"/>
      <c r="AI192" s="301"/>
      <c r="AJ192" s="301"/>
      <c r="AK192" s="301"/>
      <c r="AL192" s="301"/>
      <c r="AM192" s="301"/>
      <c r="AN192" s="301"/>
      <c r="AO192" s="301"/>
      <c r="AP192" s="301"/>
      <c r="AQ192" s="301"/>
      <c r="AR192" s="301"/>
      <c r="AS192" s="301"/>
      <c r="AT192" s="301"/>
      <c r="AU192" s="301"/>
      <c r="AV192" s="301"/>
      <c r="AW192" s="301"/>
      <c r="AX192" s="301"/>
      <c r="AY192" s="301"/>
      <c r="AZ192" s="301"/>
      <c r="BA192" s="301"/>
      <c r="BB192" s="301"/>
      <c r="BC192" s="301"/>
      <c r="BD192" s="301"/>
      <c r="BE192" s="301"/>
    </row>
    <row r="193" spans="2:57" s="9" customFormat="1" ht="47.25" customHeight="1" x14ac:dyDescent="0.2">
      <c r="B193" s="275" t="s">
        <v>121</v>
      </c>
      <c r="C193" s="276" t="s">
        <v>127</v>
      </c>
      <c r="D193" s="277">
        <v>43097</v>
      </c>
      <c r="E193" s="278">
        <v>1361.58</v>
      </c>
      <c r="F193" s="278">
        <f t="shared" si="72"/>
        <v>136.15799999999999</v>
      </c>
      <c r="G193" s="278">
        <f t="shared" si="73"/>
        <v>1225.422</v>
      </c>
      <c r="H193" s="364">
        <v>5</v>
      </c>
      <c r="I193" s="292">
        <v>0.2</v>
      </c>
      <c r="J193" s="364">
        <v>13</v>
      </c>
      <c r="K193" s="367">
        <v>12</v>
      </c>
      <c r="L193" s="367">
        <f t="shared" si="75"/>
        <v>25</v>
      </c>
      <c r="M193" s="280">
        <f>Hoja1!Y193</f>
        <v>0</v>
      </c>
      <c r="N193" s="278">
        <v>0</v>
      </c>
      <c r="O193" s="278">
        <v>0</v>
      </c>
      <c r="P193" s="278">
        <v>0</v>
      </c>
      <c r="Q193" s="278">
        <v>0</v>
      </c>
      <c r="R193" s="278">
        <v>0</v>
      </c>
      <c r="S193" s="278">
        <v>0</v>
      </c>
      <c r="T193" s="278">
        <v>0</v>
      </c>
      <c r="U193" s="309">
        <f t="shared" si="74"/>
        <v>245.08440000000002</v>
      </c>
      <c r="V193" s="309">
        <f t="shared" si="70"/>
        <v>245.08440000000002</v>
      </c>
      <c r="W193" s="310">
        <f t="shared" si="68"/>
        <v>245.08440000000002</v>
      </c>
      <c r="X193" s="278">
        <f t="shared" si="71"/>
        <v>735.25320000000011</v>
      </c>
      <c r="Y193" s="282">
        <f t="shared" si="66"/>
        <v>626.32679999999982</v>
      </c>
      <c r="Z193" s="306"/>
      <c r="AA193" s="305"/>
      <c r="AB193" s="301"/>
      <c r="AC193" s="301"/>
      <c r="AD193" s="301"/>
      <c r="AE193" s="301"/>
      <c r="AF193" s="301"/>
      <c r="AG193" s="301"/>
      <c r="AH193" s="301"/>
      <c r="AI193" s="301"/>
      <c r="AJ193" s="301"/>
      <c r="AK193" s="301"/>
      <c r="AL193" s="301"/>
      <c r="AM193" s="301"/>
      <c r="AN193" s="301"/>
      <c r="AO193" s="301"/>
      <c r="AP193" s="301"/>
      <c r="AQ193" s="301"/>
      <c r="AR193" s="301"/>
      <c r="AS193" s="301"/>
      <c r="AT193" s="301"/>
      <c r="AU193" s="301"/>
      <c r="AV193" s="301"/>
      <c r="AW193" s="301"/>
      <c r="AX193" s="301"/>
      <c r="AY193" s="301"/>
      <c r="AZ193" s="301"/>
      <c r="BA193" s="301"/>
      <c r="BB193" s="301"/>
      <c r="BC193" s="301"/>
      <c r="BD193" s="301"/>
      <c r="BE193" s="301"/>
    </row>
    <row r="194" spans="2:57" s="9" customFormat="1" ht="59.25" customHeight="1" x14ac:dyDescent="0.2">
      <c r="B194" s="275" t="s">
        <v>121</v>
      </c>
      <c r="C194" s="276" t="s">
        <v>128</v>
      </c>
      <c r="D194" s="277">
        <v>43097</v>
      </c>
      <c r="E194" s="278">
        <v>1361.58</v>
      </c>
      <c r="F194" s="278">
        <f t="shared" si="72"/>
        <v>136.15799999999999</v>
      </c>
      <c r="G194" s="278">
        <f t="shared" si="73"/>
        <v>1225.422</v>
      </c>
      <c r="H194" s="364">
        <v>5</v>
      </c>
      <c r="I194" s="292">
        <v>0.2</v>
      </c>
      <c r="J194" s="364">
        <v>13</v>
      </c>
      <c r="K194" s="367">
        <v>12</v>
      </c>
      <c r="L194" s="367">
        <f t="shared" si="75"/>
        <v>25</v>
      </c>
      <c r="M194" s="280">
        <f>Hoja1!Y194</f>
        <v>0</v>
      </c>
      <c r="N194" s="278">
        <v>0</v>
      </c>
      <c r="O194" s="278">
        <v>0</v>
      </c>
      <c r="P194" s="278">
        <v>0</v>
      </c>
      <c r="Q194" s="278">
        <v>0</v>
      </c>
      <c r="R194" s="278">
        <v>0</v>
      </c>
      <c r="S194" s="278">
        <v>0</v>
      </c>
      <c r="T194" s="278">
        <v>0</v>
      </c>
      <c r="U194" s="309">
        <f t="shared" si="74"/>
        <v>245.08440000000002</v>
      </c>
      <c r="V194" s="309">
        <f t="shared" si="70"/>
        <v>245.08440000000002</v>
      </c>
      <c r="W194" s="310">
        <f t="shared" si="68"/>
        <v>245.08440000000002</v>
      </c>
      <c r="X194" s="278">
        <f t="shared" si="71"/>
        <v>735.25320000000011</v>
      </c>
      <c r="Y194" s="282">
        <f t="shared" si="66"/>
        <v>626.32679999999982</v>
      </c>
      <c r="Z194" s="306"/>
      <c r="AA194" s="305"/>
      <c r="AB194" s="301"/>
      <c r="AC194" s="301"/>
      <c r="AD194" s="301"/>
      <c r="AE194" s="301"/>
      <c r="AF194" s="301"/>
      <c r="AG194" s="301"/>
      <c r="AH194" s="301"/>
      <c r="AI194" s="301"/>
      <c r="AJ194" s="301"/>
      <c r="AK194" s="301"/>
      <c r="AL194" s="301"/>
      <c r="AM194" s="301"/>
      <c r="AN194" s="301"/>
      <c r="AO194" s="301"/>
      <c r="AP194" s="301"/>
      <c r="AQ194" s="301"/>
      <c r="AR194" s="301"/>
      <c r="AS194" s="301"/>
      <c r="AT194" s="301"/>
      <c r="AU194" s="301"/>
      <c r="AV194" s="301"/>
      <c r="AW194" s="301"/>
      <c r="AX194" s="301"/>
      <c r="AY194" s="301"/>
      <c r="AZ194" s="301"/>
      <c r="BA194" s="301"/>
      <c r="BB194" s="301"/>
      <c r="BC194" s="301"/>
      <c r="BD194" s="301"/>
      <c r="BE194" s="301"/>
    </row>
    <row r="195" spans="2:57" s="9" customFormat="1" ht="51.75" customHeight="1" x14ac:dyDescent="0.2">
      <c r="B195" s="275" t="s">
        <v>121</v>
      </c>
      <c r="C195" s="276" t="s">
        <v>129</v>
      </c>
      <c r="D195" s="277">
        <v>43097</v>
      </c>
      <c r="E195" s="278">
        <v>1361.58</v>
      </c>
      <c r="F195" s="278">
        <f t="shared" si="72"/>
        <v>136.15799999999999</v>
      </c>
      <c r="G195" s="278">
        <f t="shared" si="73"/>
        <v>1225.422</v>
      </c>
      <c r="H195" s="364">
        <v>5</v>
      </c>
      <c r="I195" s="292">
        <v>0.2</v>
      </c>
      <c r="J195" s="364">
        <v>13</v>
      </c>
      <c r="K195" s="367">
        <v>12</v>
      </c>
      <c r="L195" s="367">
        <f t="shared" si="75"/>
        <v>25</v>
      </c>
      <c r="M195" s="280">
        <f>Hoja1!Y195</f>
        <v>0</v>
      </c>
      <c r="N195" s="278">
        <v>0</v>
      </c>
      <c r="O195" s="278">
        <v>0</v>
      </c>
      <c r="P195" s="278">
        <v>0</v>
      </c>
      <c r="Q195" s="278">
        <v>0</v>
      </c>
      <c r="R195" s="278">
        <v>0</v>
      </c>
      <c r="S195" s="278">
        <v>0</v>
      </c>
      <c r="T195" s="278">
        <v>0</v>
      </c>
      <c r="U195" s="309">
        <f t="shared" si="74"/>
        <v>245.08440000000002</v>
      </c>
      <c r="V195" s="309">
        <f t="shared" si="70"/>
        <v>245.08440000000002</v>
      </c>
      <c r="W195" s="310">
        <f t="shared" si="68"/>
        <v>245.08440000000002</v>
      </c>
      <c r="X195" s="278">
        <f t="shared" si="71"/>
        <v>735.25320000000011</v>
      </c>
      <c r="Y195" s="282">
        <f t="shared" ref="Y195:Y201" si="76">E195-X195</f>
        <v>626.32679999999982</v>
      </c>
      <c r="Z195" s="306"/>
      <c r="AA195" s="305"/>
      <c r="AB195" s="301"/>
      <c r="AC195" s="301"/>
      <c r="AD195" s="301"/>
      <c r="AE195" s="301"/>
      <c r="AF195" s="301"/>
      <c r="AG195" s="301"/>
      <c r="AH195" s="301"/>
      <c r="AI195" s="301"/>
      <c r="AJ195" s="301"/>
      <c r="AK195" s="301"/>
      <c r="AL195" s="301"/>
      <c r="AM195" s="301"/>
      <c r="AN195" s="301"/>
      <c r="AO195" s="301"/>
      <c r="AP195" s="301"/>
      <c r="AQ195" s="301"/>
      <c r="AR195" s="301"/>
      <c r="AS195" s="301"/>
      <c r="AT195" s="301"/>
      <c r="AU195" s="301"/>
      <c r="AV195" s="301"/>
      <c r="AW195" s="301"/>
      <c r="AX195" s="301"/>
      <c r="AY195" s="301"/>
      <c r="AZ195" s="301"/>
      <c r="BA195" s="301"/>
      <c r="BB195" s="301"/>
      <c r="BC195" s="301"/>
      <c r="BD195" s="301"/>
      <c r="BE195" s="301"/>
    </row>
    <row r="196" spans="2:57" s="9" customFormat="1" ht="51.75" customHeight="1" x14ac:dyDescent="0.2">
      <c r="B196" s="275" t="s">
        <v>152</v>
      </c>
      <c r="C196" s="276" t="s">
        <v>153</v>
      </c>
      <c r="D196" s="277">
        <v>43518</v>
      </c>
      <c r="E196" s="278">
        <v>791</v>
      </c>
      <c r="F196" s="278">
        <f t="shared" si="72"/>
        <v>79.100000000000009</v>
      </c>
      <c r="G196" s="278">
        <f t="shared" si="73"/>
        <v>711.9</v>
      </c>
      <c r="H196" s="364">
        <v>5</v>
      </c>
      <c r="I196" s="292">
        <v>0.2</v>
      </c>
      <c r="J196" s="364">
        <v>0</v>
      </c>
      <c r="K196" s="367">
        <v>10</v>
      </c>
      <c r="L196" s="367">
        <f t="shared" ref="L196" si="77">SUM(J196:K196)</f>
        <v>10</v>
      </c>
      <c r="M196" s="280">
        <v>0</v>
      </c>
      <c r="N196" s="278">
        <v>0</v>
      </c>
      <c r="O196" s="278">
        <v>0</v>
      </c>
      <c r="P196" s="278">
        <v>0</v>
      </c>
      <c r="Q196" s="278">
        <v>0</v>
      </c>
      <c r="R196" s="278">
        <v>0</v>
      </c>
      <c r="S196" s="278">
        <v>0</v>
      </c>
      <c r="T196" s="278">
        <v>0</v>
      </c>
      <c r="U196" s="309">
        <v>0</v>
      </c>
      <c r="V196" s="309">
        <v>0</v>
      </c>
      <c r="W196" s="310">
        <f t="shared" ref="W196" si="78">G196/12*I196*K196</f>
        <v>118.65</v>
      </c>
      <c r="X196" s="278">
        <f t="shared" si="71"/>
        <v>118.65</v>
      </c>
      <c r="Y196" s="282">
        <f t="shared" si="76"/>
        <v>672.35</v>
      </c>
      <c r="Z196" s="368"/>
      <c r="AA196" s="305"/>
      <c r="AB196" s="301"/>
      <c r="AC196" s="301"/>
      <c r="AD196" s="301"/>
      <c r="AE196" s="301"/>
      <c r="AF196" s="301"/>
      <c r="AG196" s="301"/>
      <c r="AH196" s="301"/>
      <c r="AI196" s="301"/>
      <c r="AJ196" s="301"/>
      <c r="AK196" s="301"/>
      <c r="AL196" s="301"/>
      <c r="AM196" s="301"/>
      <c r="AN196" s="301"/>
      <c r="AO196" s="301"/>
      <c r="AP196" s="301"/>
      <c r="AQ196" s="301"/>
      <c r="AR196" s="301"/>
      <c r="AS196" s="301"/>
      <c r="AT196" s="301"/>
      <c r="AU196" s="301"/>
      <c r="AV196" s="301"/>
      <c r="AW196" s="301"/>
      <c r="AX196" s="301"/>
      <c r="AY196" s="301"/>
      <c r="AZ196" s="301"/>
      <c r="BA196" s="301"/>
      <c r="BB196" s="301"/>
      <c r="BC196" s="301"/>
      <c r="BD196" s="301"/>
      <c r="BE196" s="301"/>
    </row>
    <row r="197" spans="2:57" s="9" customFormat="1" ht="51.75" customHeight="1" x14ac:dyDescent="0.2">
      <c r="B197" s="275" t="s">
        <v>154</v>
      </c>
      <c r="C197" s="276" t="s">
        <v>155</v>
      </c>
      <c r="D197" s="277">
        <v>43518</v>
      </c>
      <c r="E197" s="278">
        <v>619.54</v>
      </c>
      <c r="F197" s="278">
        <f t="shared" si="72"/>
        <v>61.954000000000001</v>
      </c>
      <c r="G197" s="278">
        <f t="shared" si="73"/>
        <v>557.58600000000001</v>
      </c>
      <c r="H197" s="364">
        <v>5</v>
      </c>
      <c r="I197" s="292">
        <v>0.2</v>
      </c>
      <c r="J197" s="364">
        <v>0</v>
      </c>
      <c r="K197" s="367">
        <v>10</v>
      </c>
      <c r="L197" s="367">
        <f t="shared" ref="L197" si="79">SUM(J197:K197)</f>
        <v>10</v>
      </c>
      <c r="M197" s="280">
        <v>0</v>
      </c>
      <c r="N197" s="278">
        <v>0</v>
      </c>
      <c r="O197" s="278">
        <v>0</v>
      </c>
      <c r="P197" s="278">
        <v>0</v>
      </c>
      <c r="Q197" s="278">
        <v>0</v>
      </c>
      <c r="R197" s="278">
        <v>0</v>
      </c>
      <c r="S197" s="278">
        <v>0</v>
      </c>
      <c r="T197" s="278">
        <v>0</v>
      </c>
      <c r="U197" s="309">
        <v>0</v>
      </c>
      <c r="V197" s="309">
        <v>0</v>
      </c>
      <c r="W197" s="310">
        <f t="shared" ref="W197" si="80">G197/12*I197*K197</f>
        <v>92.931000000000012</v>
      </c>
      <c r="X197" s="278">
        <f t="shared" ref="X197" si="81">SUM(M197:W197)</f>
        <v>92.931000000000012</v>
      </c>
      <c r="Y197" s="282">
        <f t="shared" si="76"/>
        <v>526.60899999999992</v>
      </c>
      <c r="Z197" s="306"/>
      <c r="AA197" s="305"/>
      <c r="AB197" s="301"/>
      <c r="AC197" s="301"/>
      <c r="AD197" s="301"/>
      <c r="AE197" s="301"/>
      <c r="AF197" s="301"/>
      <c r="AG197" s="301"/>
      <c r="AH197" s="301"/>
      <c r="AI197" s="301"/>
      <c r="AJ197" s="301"/>
      <c r="AK197" s="301"/>
      <c r="AL197" s="301"/>
      <c r="AM197" s="301"/>
      <c r="AN197" s="301"/>
      <c r="AO197" s="301"/>
      <c r="AP197" s="301"/>
      <c r="AQ197" s="301"/>
      <c r="AR197" s="301"/>
      <c r="AS197" s="301"/>
      <c r="AT197" s="301"/>
      <c r="AU197" s="301"/>
      <c r="AV197" s="301"/>
      <c r="AW197" s="301"/>
      <c r="AX197" s="301"/>
      <c r="AY197" s="301"/>
      <c r="AZ197" s="301"/>
      <c r="BA197" s="301"/>
      <c r="BB197" s="301"/>
      <c r="BC197" s="301"/>
      <c r="BD197" s="301"/>
      <c r="BE197" s="301"/>
    </row>
    <row r="198" spans="2:57" s="9" customFormat="1" ht="51.75" customHeight="1" x14ac:dyDescent="0.2">
      <c r="B198" s="275" t="s">
        <v>162</v>
      </c>
      <c r="C198" s="276" t="s">
        <v>163</v>
      </c>
      <c r="D198" s="277">
        <v>43517</v>
      </c>
      <c r="E198" s="278">
        <v>1328</v>
      </c>
      <c r="F198" s="278">
        <f t="shared" si="72"/>
        <v>132.80000000000001</v>
      </c>
      <c r="G198" s="278">
        <f t="shared" si="73"/>
        <v>1195.2</v>
      </c>
      <c r="H198" s="364">
        <v>5</v>
      </c>
      <c r="I198" s="292">
        <v>0.2</v>
      </c>
      <c r="J198" s="364">
        <v>0</v>
      </c>
      <c r="K198" s="367">
        <v>10</v>
      </c>
      <c r="L198" s="367">
        <f t="shared" ref="L198" si="82">SUM(J198:K198)</f>
        <v>10</v>
      </c>
      <c r="M198" s="280">
        <v>0</v>
      </c>
      <c r="N198" s="278">
        <v>0</v>
      </c>
      <c r="O198" s="278">
        <v>0</v>
      </c>
      <c r="P198" s="278">
        <v>0</v>
      </c>
      <c r="Q198" s="278">
        <v>0</v>
      </c>
      <c r="R198" s="278">
        <v>0</v>
      </c>
      <c r="S198" s="278">
        <v>0</v>
      </c>
      <c r="T198" s="278">
        <v>0</v>
      </c>
      <c r="U198" s="309">
        <v>0</v>
      </c>
      <c r="V198" s="309">
        <v>0</v>
      </c>
      <c r="W198" s="310">
        <f t="shared" ref="W198" si="83">G198/12*I198*K198</f>
        <v>199.20000000000002</v>
      </c>
      <c r="X198" s="278">
        <f t="shared" ref="X198" si="84">SUM(M198:W198)</f>
        <v>199.20000000000002</v>
      </c>
      <c r="Y198" s="282">
        <f t="shared" si="76"/>
        <v>1128.8</v>
      </c>
      <c r="Z198" s="306"/>
      <c r="AA198" s="305"/>
      <c r="AB198" s="301"/>
      <c r="AC198" s="301"/>
      <c r="AD198" s="301"/>
      <c r="AE198" s="301"/>
      <c r="AF198" s="301"/>
      <c r="AG198" s="301"/>
      <c r="AH198" s="301"/>
      <c r="AI198" s="301"/>
      <c r="AJ198" s="301"/>
      <c r="AK198" s="301"/>
      <c r="AL198" s="301"/>
      <c r="AM198" s="301"/>
      <c r="AN198" s="301"/>
      <c r="AO198" s="301"/>
      <c r="AP198" s="301"/>
      <c r="AQ198" s="301"/>
      <c r="AR198" s="301"/>
      <c r="AS198" s="301"/>
      <c r="AT198" s="301"/>
      <c r="AU198" s="301"/>
      <c r="AV198" s="301"/>
      <c r="AW198" s="301"/>
      <c r="AX198" s="301"/>
      <c r="AY198" s="301"/>
      <c r="AZ198" s="301"/>
      <c r="BA198" s="301"/>
      <c r="BB198" s="301"/>
      <c r="BC198" s="301"/>
      <c r="BD198" s="301"/>
      <c r="BE198" s="301"/>
    </row>
    <row r="199" spans="2:57" s="9" customFormat="1" ht="51.75" customHeight="1" x14ac:dyDescent="0.2">
      <c r="B199" s="275" t="s">
        <v>156</v>
      </c>
      <c r="C199" s="276" t="s">
        <v>157</v>
      </c>
      <c r="D199" s="277">
        <v>43570</v>
      </c>
      <c r="E199" s="278">
        <v>4800</v>
      </c>
      <c r="F199" s="278">
        <f t="shared" si="72"/>
        <v>480</v>
      </c>
      <c r="G199" s="278">
        <f t="shared" si="73"/>
        <v>4320</v>
      </c>
      <c r="H199" s="364">
        <v>5</v>
      </c>
      <c r="I199" s="292">
        <v>0.2</v>
      </c>
      <c r="J199" s="364">
        <v>0</v>
      </c>
      <c r="K199" s="367">
        <v>10</v>
      </c>
      <c r="L199" s="367">
        <f t="shared" ref="L199" si="85">SUM(J199:K199)</f>
        <v>10</v>
      </c>
      <c r="M199" s="280">
        <v>0</v>
      </c>
      <c r="N199" s="278">
        <v>0</v>
      </c>
      <c r="O199" s="278">
        <v>0</v>
      </c>
      <c r="P199" s="278">
        <v>0</v>
      </c>
      <c r="Q199" s="278">
        <v>0</v>
      </c>
      <c r="R199" s="278">
        <v>0</v>
      </c>
      <c r="S199" s="278">
        <v>0</v>
      </c>
      <c r="T199" s="278">
        <v>0</v>
      </c>
      <c r="U199" s="309">
        <v>0</v>
      </c>
      <c r="V199" s="309">
        <v>0</v>
      </c>
      <c r="W199" s="310">
        <f t="shared" ref="W199" si="86">G199/12*I199*K199</f>
        <v>720</v>
      </c>
      <c r="X199" s="278">
        <f t="shared" ref="X199" si="87">SUM(M199:W199)</f>
        <v>720</v>
      </c>
      <c r="Y199" s="282">
        <f t="shared" si="76"/>
        <v>4080</v>
      </c>
      <c r="Z199" s="306"/>
      <c r="AA199" s="305"/>
      <c r="AB199" s="301"/>
      <c r="AC199" s="301"/>
      <c r="AD199" s="301"/>
      <c r="AE199" s="301"/>
      <c r="AF199" s="301"/>
      <c r="AG199" s="301"/>
      <c r="AH199" s="301"/>
      <c r="AI199" s="301"/>
      <c r="AJ199" s="301"/>
      <c r="AK199" s="301"/>
      <c r="AL199" s="301"/>
      <c r="AM199" s="301"/>
      <c r="AN199" s="301"/>
      <c r="AO199" s="301"/>
      <c r="AP199" s="301"/>
      <c r="AQ199" s="301"/>
      <c r="AR199" s="301"/>
      <c r="AS199" s="301"/>
      <c r="AT199" s="301"/>
      <c r="AU199" s="301"/>
      <c r="AV199" s="301"/>
      <c r="AW199" s="301"/>
      <c r="AX199" s="301"/>
      <c r="AY199" s="301"/>
      <c r="AZ199" s="301"/>
      <c r="BA199" s="301"/>
      <c r="BB199" s="301"/>
      <c r="BC199" s="301"/>
      <c r="BD199" s="301"/>
      <c r="BE199" s="301"/>
    </row>
    <row r="200" spans="2:57" s="9" customFormat="1" ht="51.75" customHeight="1" x14ac:dyDescent="0.2">
      <c r="B200" s="275" t="s">
        <v>161</v>
      </c>
      <c r="C200" s="276" t="s">
        <v>160</v>
      </c>
      <c r="D200" s="277">
        <v>43609</v>
      </c>
      <c r="E200" s="278">
        <v>609.85</v>
      </c>
      <c r="F200" s="278">
        <f t="shared" si="72"/>
        <v>60.985000000000007</v>
      </c>
      <c r="G200" s="278">
        <f t="shared" si="73"/>
        <v>548.86500000000001</v>
      </c>
      <c r="H200" s="364">
        <v>5</v>
      </c>
      <c r="I200" s="292">
        <v>0.2</v>
      </c>
      <c r="J200" s="364">
        <v>0</v>
      </c>
      <c r="K200" s="367">
        <v>10</v>
      </c>
      <c r="L200" s="367">
        <f t="shared" ref="L200" si="88">SUM(J200:K200)</f>
        <v>10</v>
      </c>
      <c r="M200" s="280">
        <v>0</v>
      </c>
      <c r="N200" s="278">
        <v>0</v>
      </c>
      <c r="O200" s="278">
        <v>0</v>
      </c>
      <c r="P200" s="278">
        <v>0</v>
      </c>
      <c r="Q200" s="278">
        <v>0</v>
      </c>
      <c r="R200" s="278">
        <v>0</v>
      </c>
      <c r="S200" s="278">
        <v>0</v>
      </c>
      <c r="T200" s="278">
        <v>0</v>
      </c>
      <c r="U200" s="309">
        <v>0</v>
      </c>
      <c r="V200" s="309">
        <v>0</v>
      </c>
      <c r="W200" s="310">
        <f t="shared" ref="W200" si="89">G200/12*I200*K200</f>
        <v>91.477500000000006</v>
      </c>
      <c r="X200" s="278">
        <f t="shared" ref="X200" si="90">SUM(M200:W200)</f>
        <v>91.477500000000006</v>
      </c>
      <c r="Y200" s="282">
        <f t="shared" si="76"/>
        <v>518.37250000000006</v>
      </c>
      <c r="Z200" s="306"/>
      <c r="AA200" s="305"/>
      <c r="AB200" s="301"/>
      <c r="AC200" s="301"/>
      <c r="AD200" s="301"/>
      <c r="AE200" s="301"/>
      <c r="AF200" s="301"/>
      <c r="AG200" s="301"/>
      <c r="AH200" s="301"/>
      <c r="AI200" s="301"/>
      <c r="AJ200" s="301"/>
      <c r="AK200" s="301"/>
      <c r="AL200" s="301"/>
      <c r="AM200" s="301"/>
      <c r="AN200" s="301"/>
      <c r="AO200" s="301"/>
      <c r="AP200" s="301"/>
      <c r="AQ200" s="301"/>
      <c r="AR200" s="301"/>
      <c r="AS200" s="301"/>
      <c r="AT200" s="301"/>
      <c r="AU200" s="301"/>
      <c r="AV200" s="301"/>
      <c r="AW200" s="301"/>
      <c r="AX200" s="301"/>
      <c r="AY200" s="301"/>
      <c r="AZ200" s="301"/>
      <c r="BA200" s="301"/>
      <c r="BB200" s="301"/>
      <c r="BC200" s="301"/>
      <c r="BD200" s="301"/>
      <c r="BE200" s="301"/>
    </row>
    <row r="201" spans="2:57" s="9" customFormat="1" ht="51.75" customHeight="1" x14ac:dyDescent="0.2">
      <c r="B201" s="275" t="s">
        <v>159</v>
      </c>
      <c r="C201" s="276" t="s">
        <v>158</v>
      </c>
      <c r="D201" s="277">
        <v>43733</v>
      </c>
      <c r="E201" s="278">
        <v>790</v>
      </c>
      <c r="F201" s="278">
        <f t="shared" si="72"/>
        <v>79</v>
      </c>
      <c r="G201" s="278">
        <f t="shared" si="73"/>
        <v>711</v>
      </c>
      <c r="H201" s="364">
        <v>5</v>
      </c>
      <c r="I201" s="292">
        <v>0.2</v>
      </c>
      <c r="J201" s="364">
        <v>0</v>
      </c>
      <c r="K201" s="367">
        <v>3</v>
      </c>
      <c r="L201" s="367">
        <f t="shared" ref="L201" si="91">SUM(J201:K201)</f>
        <v>3</v>
      </c>
      <c r="M201" s="280">
        <v>0</v>
      </c>
      <c r="N201" s="278">
        <v>0</v>
      </c>
      <c r="O201" s="278">
        <v>0</v>
      </c>
      <c r="P201" s="278">
        <v>0</v>
      </c>
      <c r="Q201" s="278">
        <v>0</v>
      </c>
      <c r="R201" s="278">
        <v>0</v>
      </c>
      <c r="S201" s="278">
        <v>0</v>
      </c>
      <c r="T201" s="278">
        <v>0</v>
      </c>
      <c r="U201" s="309">
        <v>0</v>
      </c>
      <c r="V201" s="309">
        <v>0</v>
      </c>
      <c r="W201" s="310">
        <f t="shared" ref="W201" si="92">G201/12*I201*K201</f>
        <v>35.550000000000004</v>
      </c>
      <c r="X201" s="278">
        <f t="shared" ref="X201" si="93">SUM(M201:W201)</f>
        <v>35.550000000000004</v>
      </c>
      <c r="Y201" s="282">
        <f t="shared" si="76"/>
        <v>754.45</v>
      </c>
      <c r="Z201" s="306"/>
      <c r="AA201" s="305"/>
      <c r="AB201" s="301"/>
      <c r="AC201" s="301"/>
      <c r="AD201" s="301"/>
      <c r="AE201" s="301"/>
      <c r="AF201" s="301"/>
      <c r="AG201" s="301"/>
      <c r="AH201" s="301"/>
      <c r="AI201" s="301"/>
      <c r="AJ201" s="301"/>
      <c r="AK201" s="301"/>
      <c r="AL201" s="301"/>
      <c r="AM201" s="301"/>
      <c r="AN201" s="301"/>
      <c r="AO201" s="301"/>
      <c r="AP201" s="301"/>
      <c r="AQ201" s="301"/>
      <c r="AR201" s="301"/>
      <c r="AS201" s="301"/>
      <c r="AT201" s="301"/>
      <c r="AU201" s="301"/>
      <c r="AV201" s="301"/>
      <c r="AW201" s="301"/>
      <c r="AX201" s="301"/>
      <c r="AY201" s="301"/>
      <c r="AZ201" s="301"/>
      <c r="BA201" s="301"/>
      <c r="BB201" s="301"/>
      <c r="BC201" s="301"/>
      <c r="BD201" s="301"/>
      <c r="BE201" s="301"/>
    </row>
    <row r="202" spans="2:57" s="9" customFormat="1" ht="23.1" customHeight="1" x14ac:dyDescent="0.2">
      <c r="B202" s="275"/>
      <c r="C202" s="319"/>
      <c r="D202" s="277"/>
      <c r="E202" s="309">
        <f>SUM(E122:E201)</f>
        <v>112282.87</v>
      </c>
      <c r="F202" s="278"/>
      <c r="G202" s="278"/>
      <c r="H202" s="364"/>
      <c r="I202" s="292"/>
      <c r="J202" s="364"/>
      <c r="K202" s="367"/>
      <c r="L202" s="367"/>
      <c r="M202" s="280">
        <f>SUM(M122:M195)</f>
        <v>33367.421750000009</v>
      </c>
      <c r="N202" s="280">
        <f>SUM(N122:N195)</f>
        <v>4618.340000000002</v>
      </c>
      <c r="O202" s="280">
        <f t="shared" ref="O202:T202" si="94">SUM(O122:O195)</f>
        <v>4815.6600000000017</v>
      </c>
      <c r="P202" s="280">
        <f t="shared" si="94"/>
        <v>4359.5299999999988</v>
      </c>
      <c r="Q202" s="280">
        <f t="shared" si="94"/>
        <v>3956.9299999999989</v>
      </c>
      <c r="R202" s="280">
        <f t="shared" si="94"/>
        <v>4168.0700000000006</v>
      </c>
      <c r="S202" s="280">
        <f t="shared" si="94"/>
        <v>3810.4600000000005</v>
      </c>
      <c r="T202" s="280">
        <f t="shared" si="94"/>
        <v>4235.7960000000003</v>
      </c>
      <c r="U202" s="280">
        <f>SUM(U122:U195)+0.01</f>
        <v>6418.9041999999981</v>
      </c>
      <c r="V202" s="280">
        <f>SUM(V122:V195)</f>
        <v>6228.0359999999991</v>
      </c>
      <c r="W202" s="280">
        <f>SUM(W122:W195)</f>
        <v>5977.9109999999991</v>
      </c>
      <c r="X202" s="280">
        <f>SUM(X122:X195)</f>
        <v>81957.048950000026</v>
      </c>
      <c r="Y202" s="288">
        <f>SUM(Y122:Y195)</f>
        <v>17026.411049999992</v>
      </c>
      <c r="Z202" s="306"/>
      <c r="AA202" s="305"/>
      <c r="AB202" s="301"/>
      <c r="AC202" s="301"/>
      <c r="AD202" s="301"/>
      <c r="AE202" s="301"/>
      <c r="AF202" s="301"/>
      <c r="AG202" s="301"/>
      <c r="AH202" s="301"/>
      <c r="AI202" s="301"/>
      <c r="AJ202" s="301"/>
      <c r="AK202" s="301"/>
      <c r="AL202" s="301"/>
      <c r="AM202" s="301"/>
      <c r="AN202" s="301"/>
      <c r="AO202" s="301"/>
      <c r="AP202" s="301"/>
      <c r="AQ202" s="301"/>
      <c r="AR202" s="301"/>
      <c r="AS202" s="301"/>
      <c r="AT202" s="301"/>
      <c r="AU202" s="301"/>
      <c r="AV202" s="301"/>
      <c r="AW202" s="301"/>
      <c r="AX202" s="301"/>
      <c r="AY202" s="301"/>
      <c r="AZ202" s="301"/>
      <c r="BA202" s="301"/>
      <c r="BB202" s="301"/>
      <c r="BC202" s="301"/>
      <c r="BD202" s="301"/>
      <c r="BE202" s="301"/>
    </row>
    <row r="203" spans="2:57" s="9" customFormat="1" ht="23.1" customHeight="1" x14ac:dyDescent="0.2">
      <c r="B203" s="389" t="s">
        <v>70</v>
      </c>
      <c r="C203" s="390"/>
      <c r="D203" s="390"/>
      <c r="E203" s="310">
        <f>E96+E120+E202</f>
        <v>1396882.63</v>
      </c>
      <c r="F203" s="278"/>
      <c r="G203" s="278"/>
      <c r="H203" s="364"/>
      <c r="I203" s="292"/>
      <c r="J203" s="364"/>
      <c r="K203" s="367"/>
      <c r="L203" s="367"/>
      <c r="M203" s="280"/>
      <c r="N203" s="278"/>
      <c r="O203" s="278"/>
      <c r="P203" s="278"/>
      <c r="Q203" s="309"/>
      <c r="R203" s="309"/>
      <c r="S203" s="309"/>
      <c r="T203" s="309"/>
      <c r="U203" s="309"/>
      <c r="V203" s="309"/>
      <c r="W203" s="310"/>
      <c r="X203" s="309"/>
      <c r="Y203" s="369" t="s">
        <v>130</v>
      </c>
      <c r="Z203" s="320"/>
      <c r="AA203" s="321"/>
      <c r="AB203" s="322"/>
      <c r="AC203" s="301"/>
      <c r="AD203" s="301"/>
      <c r="AE203" s="301"/>
      <c r="AF203" s="301"/>
      <c r="AG203" s="301"/>
      <c r="AH203" s="301"/>
      <c r="AI203" s="301"/>
      <c r="AJ203" s="301"/>
      <c r="AK203" s="301"/>
      <c r="AL203" s="301"/>
      <c r="AM203" s="301"/>
      <c r="AN203" s="301"/>
      <c r="AO203" s="301"/>
      <c r="AP203" s="301"/>
      <c r="AQ203" s="301"/>
      <c r="AR203" s="301"/>
      <c r="AS203" s="301"/>
      <c r="AT203" s="301"/>
      <c r="AU203" s="301"/>
      <c r="AV203" s="301"/>
      <c r="AW203" s="301"/>
      <c r="AX203" s="301"/>
      <c r="AY203" s="301"/>
      <c r="AZ203" s="301"/>
      <c r="BA203" s="301"/>
      <c r="BB203" s="301"/>
      <c r="BC203" s="301"/>
      <c r="BD203" s="301"/>
      <c r="BE203" s="301"/>
    </row>
    <row r="204" spans="2:57" s="9" customFormat="1" ht="34.5" customHeight="1" x14ac:dyDescent="0.2">
      <c r="B204" s="275"/>
      <c r="C204" s="323"/>
      <c r="D204" s="324"/>
      <c r="E204" s="280"/>
      <c r="F204" s="280"/>
      <c r="G204" s="293"/>
      <c r="H204" s="364"/>
      <c r="I204" s="364"/>
      <c r="J204" s="364"/>
      <c r="K204" s="364"/>
      <c r="L204" s="364"/>
      <c r="M204" s="280"/>
      <c r="N204" s="280">
        <f t="shared" ref="N204:W204" si="95">N96</f>
        <v>10811.715524999998</v>
      </c>
      <c r="O204" s="280">
        <f t="shared" si="95"/>
        <v>10811.715524999998</v>
      </c>
      <c r="P204" s="280">
        <f t="shared" si="95"/>
        <v>10811.715524999998</v>
      </c>
      <c r="Q204" s="280">
        <f t="shared" si="95"/>
        <v>10811.715524999998</v>
      </c>
      <c r="R204" s="280">
        <f t="shared" si="95"/>
        <v>10811.715524999998</v>
      </c>
      <c r="S204" s="280">
        <f t="shared" si="95"/>
        <v>10811.715524999998</v>
      </c>
      <c r="T204" s="280">
        <f t="shared" si="95"/>
        <v>10811.715524999998</v>
      </c>
      <c r="U204" s="280">
        <f t="shared" si="95"/>
        <v>10811.715524999998</v>
      </c>
      <c r="V204" s="280">
        <f t="shared" si="95"/>
        <v>10811.715524999998</v>
      </c>
      <c r="W204" s="293">
        <f t="shared" si="95"/>
        <v>10811.715524999998</v>
      </c>
      <c r="X204" s="280">
        <f>X96</f>
        <v>178686.18516874997</v>
      </c>
      <c r="Y204" s="288" t="s">
        <v>131</v>
      </c>
      <c r="Z204" s="306"/>
      <c r="AA204" s="305"/>
      <c r="AB204" s="301"/>
      <c r="AC204" s="301"/>
      <c r="AD204" s="301"/>
      <c r="AE204" s="301"/>
      <c r="AF204" s="301"/>
      <c r="AG204" s="301"/>
      <c r="AH204" s="301"/>
      <c r="AI204" s="301"/>
      <c r="AJ204" s="301"/>
      <c r="AK204" s="301"/>
      <c r="AL204" s="301"/>
      <c r="AM204" s="301"/>
      <c r="AN204" s="301"/>
      <c r="AO204" s="301"/>
      <c r="AP204" s="301"/>
      <c r="AQ204" s="301"/>
      <c r="AR204" s="301"/>
      <c r="AS204" s="301"/>
      <c r="AT204" s="301"/>
      <c r="AU204" s="301"/>
      <c r="AV204" s="301"/>
      <c r="AW204" s="301"/>
      <c r="AX204" s="301"/>
      <c r="AY204" s="301"/>
      <c r="AZ204" s="301"/>
      <c r="BA204" s="301"/>
      <c r="BB204" s="301"/>
      <c r="BC204" s="301"/>
      <c r="BD204" s="301"/>
      <c r="BE204" s="301"/>
    </row>
    <row r="205" spans="2:57" s="9" customFormat="1" ht="43.5" customHeight="1" x14ac:dyDescent="0.2">
      <c r="B205" s="275"/>
      <c r="C205" s="319"/>
      <c r="D205" s="364"/>
      <c r="E205" s="280"/>
      <c r="F205" s="323"/>
      <c r="G205" s="280"/>
      <c r="H205" s="364"/>
      <c r="I205" s="364"/>
      <c r="J205" s="364"/>
      <c r="K205" s="364"/>
      <c r="L205" s="364"/>
      <c r="M205" s="280"/>
      <c r="N205" s="280">
        <f>N120</f>
        <v>34867.29</v>
      </c>
      <c r="O205" s="280">
        <f t="shared" ref="O205:V205" si="96">O120</f>
        <v>39061.96</v>
      </c>
      <c r="P205" s="280">
        <f t="shared" si="96"/>
        <v>39061.96</v>
      </c>
      <c r="Q205" s="280">
        <f t="shared" si="96"/>
        <v>39061.96</v>
      </c>
      <c r="R205" s="280">
        <f t="shared" si="96"/>
        <v>28787.010000000002</v>
      </c>
      <c r="S205" s="280">
        <f t="shared" si="96"/>
        <v>27294.57</v>
      </c>
      <c r="T205" s="280">
        <f t="shared" si="96"/>
        <v>22293.712</v>
      </c>
      <c r="U205" s="280">
        <f t="shared" si="96"/>
        <v>21612.858400000005</v>
      </c>
      <c r="V205" s="280">
        <f t="shared" si="96"/>
        <v>26353.878400000005</v>
      </c>
      <c r="W205" s="293">
        <f>W120</f>
        <v>31894.608300000004</v>
      </c>
      <c r="X205" s="280">
        <f>X120</f>
        <v>488579.35960000008</v>
      </c>
      <c r="Y205" s="288" t="s">
        <v>132</v>
      </c>
      <c r="Z205" s="306"/>
      <c r="AA205" s="305"/>
      <c r="AB205" s="301"/>
      <c r="AC205" s="301"/>
      <c r="AD205" s="301"/>
      <c r="AE205" s="301"/>
      <c r="AF205" s="301"/>
      <c r="AG205" s="301"/>
      <c r="AH205" s="301"/>
      <c r="AI205" s="301"/>
      <c r="AJ205" s="301"/>
      <c r="AK205" s="301"/>
      <c r="AL205" s="301"/>
      <c r="AM205" s="301"/>
      <c r="AN205" s="301"/>
      <c r="AO205" s="301"/>
      <c r="AP205" s="301"/>
      <c r="AQ205" s="301"/>
      <c r="AR205" s="301"/>
      <c r="AS205" s="301"/>
      <c r="AT205" s="301"/>
      <c r="AU205" s="301"/>
      <c r="AV205" s="301"/>
      <c r="AW205" s="301"/>
      <c r="AX205" s="301"/>
      <c r="AY205" s="301"/>
      <c r="AZ205" s="301"/>
      <c r="BA205" s="301"/>
      <c r="BB205" s="301"/>
      <c r="BC205" s="301"/>
      <c r="BD205" s="301"/>
      <c r="BE205" s="301"/>
    </row>
    <row r="206" spans="2:57" s="9" customFormat="1" ht="36.75" customHeight="1" thickBot="1" x14ac:dyDescent="0.25">
      <c r="B206" s="325"/>
      <c r="C206" s="326"/>
      <c r="D206" s="326"/>
      <c r="E206" s="327"/>
      <c r="F206" s="328"/>
      <c r="G206" s="327"/>
      <c r="H206" s="326"/>
      <c r="I206" s="326" t="s">
        <v>71</v>
      </c>
      <c r="J206" s="326"/>
      <c r="K206" s="326"/>
      <c r="L206" s="326"/>
      <c r="M206" s="327"/>
      <c r="N206" s="327">
        <f>N202</f>
        <v>4618.340000000002</v>
      </c>
      <c r="O206" s="327">
        <f t="shared" ref="O206:V206" si="97">O202</f>
        <v>4815.6600000000017</v>
      </c>
      <c r="P206" s="327">
        <f t="shared" si="97"/>
        <v>4359.5299999999988</v>
      </c>
      <c r="Q206" s="327">
        <f t="shared" si="97"/>
        <v>3956.9299999999989</v>
      </c>
      <c r="R206" s="327">
        <f t="shared" si="97"/>
        <v>4168.0700000000006</v>
      </c>
      <c r="S206" s="327">
        <f t="shared" si="97"/>
        <v>3810.4600000000005</v>
      </c>
      <c r="T206" s="327">
        <f t="shared" si="97"/>
        <v>4235.7960000000003</v>
      </c>
      <c r="U206" s="327">
        <f t="shared" si="97"/>
        <v>6418.9041999999981</v>
      </c>
      <c r="V206" s="327">
        <f t="shared" si="97"/>
        <v>6228.0359999999991</v>
      </c>
      <c r="W206" s="329">
        <f>W202</f>
        <v>5977.9109999999991</v>
      </c>
      <c r="X206" s="327">
        <f>X202</f>
        <v>81957.048950000026</v>
      </c>
      <c r="Y206" s="330" t="s">
        <v>133</v>
      </c>
      <c r="Z206" s="331"/>
      <c r="AA206" s="332"/>
    </row>
    <row r="207" spans="2:57" s="6" customFormat="1" ht="20.100000000000001" customHeight="1" x14ac:dyDescent="0.25">
      <c r="B207" s="99"/>
      <c r="C207" s="13"/>
      <c r="D207" s="54"/>
      <c r="E207" s="87"/>
      <c r="F207" s="87"/>
      <c r="G207" s="28"/>
      <c r="H207" s="54"/>
      <c r="I207" s="54"/>
      <c r="J207" s="54"/>
      <c r="K207" s="54"/>
      <c r="L207" s="54"/>
      <c r="M207" s="49"/>
      <c r="N207" s="54"/>
      <c r="O207" s="54"/>
      <c r="P207" s="54"/>
      <c r="Q207" s="64"/>
      <c r="R207" s="54"/>
      <c r="S207" s="54"/>
      <c r="T207" s="54"/>
      <c r="U207" s="54"/>
      <c r="V207" s="54"/>
      <c r="W207" s="268"/>
      <c r="X207" s="170"/>
      <c r="Y207" s="28"/>
      <c r="Z207" s="54"/>
      <c r="AA207" s="54"/>
      <c r="AB207" s="8"/>
    </row>
    <row r="208" spans="2:57" ht="20.100000000000001" customHeight="1" x14ac:dyDescent="0.25">
      <c r="B208" s="115"/>
      <c r="C208" s="96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116"/>
      <c r="S208" s="64"/>
      <c r="T208" s="64"/>
      <c r="U208" s="64"/>
      <c r="V208" s="87"/>
      <c r="W208" s="269"/>
      <c r="X208" s="117"/>
      <c r="Y208" s="64"/>
      <c r="Z208" s="64"/>
      <c r="AA208" s="64"/>
      <c r="AC208" s="271">
        <f>SUM(X204:X206)</f>
        <v>749222.59371875017</v>
      </c>
    </row>
    <row r="209" spans="2:29" ht="20.100000000000001" customHeight="1" x14ac:dyDescent="0.25">
      <c r="B209" s="115"/>
      <c r="C209" s="96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 t="s">
        <v>164</v>
      </c>
      <c r="P209" s="64"/>
      <c r="Q209" s="64"/>
      <c r="R209" s="116"/>
      <c r="S209" s="64"/>
      <c r="T209" s="64"/>
      <c r="U209" s="64"/>
      <c r="V209" s="87"/>
      <c r="W209" s="269"/>
      <c r="X209" s="117"/>
      <c r="Y209" s="64"/>
      <c r="Z209" s="64"/>
      <c r="AA209" s="64"/>
      <c r="AC209" s="271"/>
    </row>
    <row r="210" spans="2:29" ht="20.100000000000001" customHeight="1" x14ac:dyDescent="0.25">
      <c r="B210" s="115"/>
      <c r="C210" s="96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116"/>
      <c r="S210" s="64"/>
      <c r="T210" s="64"/>
      <c r="U210" s="64"/>
      <c r="V210" s="87"/>
      <c r="W210" s="269"/>
      <c r="X210" s="117"/>
      <c r="Y210" s="64"/>
      <c r="Z210" s="64"/>
      <c r="AA210" s="64"/>
      <c r="AC210" s="271"/>
    </row>
    <row r="211" spans="2:29" ht="20.100000000000001" customHeight="1" x14ac:dyDescent="0.25">
      <c r="B211" s="115"/>
      <c r="C211" s="96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116"/>
      <c r="S211" s="64"/>
      <c r="T211" s="64"/>
      <c r="U211" s="64"/>
      <c r="V211" s="87"/>
      <c r="W211" s="269"/>
      <c r="X211" s="117"/>
      <c r="Y211" s="64"/>
      <c r="Z211" s="64"/>
      <c r="AA211" s="64"/>
    </row>
    <row r="212" spans="2:29" ht="20.100000000000001" customHeight="1" x14ac:dyDescent="0.25">
      <c r="B212" s="115"/>
      <c r="C212" s="96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116"/>
      <c r="S212" s="64"/>
      <c r="T212" s="64"/>
      <c r="U212" s="64"/>
      <c r="V212" s="87"/>
      <c r="W212" s="269"/>
      <c r="X212" s="117"/>
      <c r="Y212" s="64"/>
      <c r="Z212" s="64"/>
      <c r="AA212" s="64"/>
    </row>
    <row r="213" spans="2:29" ht="20.100000000000001" customHeight="1" x14ac:dyDescent="0.4">
      <c r="B213" s="115"/>
      <c r="C213" s="96"/>
      <c r="D213" s="64"/>
      <c r="E213" s="64"/>
      <c r="F213" s="64"/>
      <c r="G213" s="64"/>
      <c r="H213" s="64"/>
      <c r="I213" s="64"/>
      <c r="J213" s="64"/>
      <c r="K213" s="64"/>
      <c r="L213" s="391" t="s">
        <v>144</v>
      </c>
      <c r="M213" s="391"/>
      <c r="N213" s="391"/>
      <c r="O213" s="391"/>
      <c r="P213" s="391"/>
      <c r="Q213" s="391"/>
      <c r="R213" s="391"/>
      <c r="S213" s="391"/>
      <c r="T213" s="391"/>
      <c r="U213" s="64"/>
      <c r="V213" s="87"/>
      <c r="W213" s="269"/>
      <c r="X213" s="117"/>
      <c r="Y213" s="64"/>
      <c r="Z213" s="64"/>
      <c r="AA213" s="64"/>
    </row>
    <row r="214" spans="2:29" ht="20.100000000000001" customHeight="1" x14ac:dyDescent="0.4">
      <c r="B214" s="115"/>
      <c r="C214" s="96"/>
      <c r="D214" s="64"/>
      <c r="E214" s="64"/>
      <c r="F214" s="64"/>
      <c r="G214" s="64"/>
      <c r="H214" s="64"/>
      <c r="I214" s="64"/>
      <c r="J214" s="64"/>
      <c r="K214" s="64"/>
      <c r="L214" s="391" t="s">
        <v>143</v>
      </c>
      <c r="M214" s="391"/>
      <c r="N214" s="391"/>
      <c r="O214" s="391"/>
      <c r="P214" s="391"/>
      <c r="Q214" s="391"/>
      <c r="R214" s="391"/>
      <c r="S214" s="391"/>
      <c r="T214" s="391"/>
      <c r="U214" s="65"/>
      <c r="V214" s="65"/>
      <c r="W214" s="68"/>
      <c r="X214" s="66"/>
      <c r="Y214" s="66"/>
      <c r="Z214" s="64"/>
      <c r="AA214" s="64"/>
    </row>
    <row r="215" spans="2:29" ht="20.100000000000001" customHeight="1" x14ac:dyDescent="0.25">
      <c r="B215" s="115"/>
      <c r="C215" s="96"/>
      <c r="D215" s="64"/>
      <c r="E215" s="64"/>
      <c r="F215" s="64"/>
      <c r="G215" s="64"/>
      <c r="H215" s="64"/>
      <c r="I215" s="64"/>
      <c r="J215" s="64"/>
      <c r="K215" s="64"/>
      <c r="L215" s="64"/>
      <c r="M215" s="65"/>
      <c r="N215" s="65"/>
      <c r="O215" s="65"/>
      <c r="Y215" s="64"/>
      <c r="Z215" s="64"/>
      <c r="AA215" s="64"/>
    </row>
    <row r="216" spans="2:29" ht="20.100000000000001" customHeight="1" x14ac:dyDescent="0.25">
      <c r="B216" s="115"/>
      <c r="C216" s="96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Y216" s="64"/>
      <c r="Z216" s="64"/>
      <c r="AA216" s="64"/>
    </row>
    <row r="217" spans="2:29" ht="20.100000000000001" customHeight="1" x14ac:dyDescent="0.25">
      <c r="B217" s="115"/>
      <c r="C217" s="96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270"/>
      <c r="X217" s="64"/>
      <c r="Y217" s="64"/>
      <c r="Z217" s="64"/>
      <c r="AA217" s="64"/>
    </row>
  </sheetData>
  <mergeCells count="10">
    <mergeCell ref="F120:L120"/>
    <mergeCell ref="B203:D203"/>
    <mergeCell ref="L213:T213"/>
    <mergeCell ref="L214:T214"/>
    <mergeCell ref="X4:X5"/>
    <mergeCell ref="B87:Y87"/>
    <mergeCell ref="J88:L88"/>
    <mergeCell ref="M88:M89"/>
    <mergeCell ref="X88:X89"/>
    <mergeCell ref="F96:L96"/>
  </mergeCells>
  <pageMargins left="1.6929133858267718" right="0" top="0.55118110236220474" bottom="0.55118110236220474" header="0.31496062992125984" footer="0.31496062992125984"/>
  <pageSetup paperSize="5"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DEPRECIACION 2019</vt:lpstr>
      <vt:lpstr>'DEPRECIACION 2019'!Área_de_impresión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Humberto JHGH. Gallardo Hernandez</dc:creator>
  <cp:lastModifiedBy>Juan Humberto JHGH. Gallardo Hernandez</cp:lastModifiedBy>
  <cp:lastPrinted>2021-03-08T20:59:09Z</cp:lastPrinted>
  <dcterms:created xsi:type="dcterms:W3CDTF">2019-05-17T16:46:12Z</dcterms:created>
  <dcterms:modified xsi:type="dcterms:W3CDTF">2021-04-14T17:47:55Z</dcterms:modified>
</cp:coreProperties>
</file>