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P171\Documents\UFI 2024\OIR 2024\AGOSTO 2024\BIENES DEPRECIABLES\"/>
    </mc:Choice>
  </mc:AlternateContent>
  <xr:revisionPtr revIDLastSave="0" documentId="13_ncr:1_{97C4758D-D14C-4E11-B21C-973A177104C7}" xr6:coauthVersionLast="47" xr6:coauthVersionMax="47" xr10:uidLastSave="{00000000-0000-0000-0000-000000000000}"/>
  <bookViews>
    <workbookView xWindow="-120" yWindow="-120" windowWidth="20730" windowHeight="11160" firstSheet="4" activeTab="4" xr2:uid="{00000000-000D-0000-FFFF-FFFF00000000}"/>
  </bookViews>
  <sheets>
    <sheet name="TARJ.EDIFICIO I" sheetId="19" state="hidden" r:id="rId1"/>
    <sheet name="TARJ.EDIFICIO II" sheetId="20" state="hidden" r:id="rId2"/>
    <sheet name="TARJ-EDIF 1" sheetId="29" state="hidden" r:id="rId3"/>
    <sheet name="TARJ- EDI 2" sheetId="30" state="hidden" r:id="rId4"/>
    <sheet name="24101001" sheetId="22" r:id="rId5"/>
    <sheet name="24113001 " sheetId="1" r:id="rId6"/>
    <sheet name="24115001" sheetId="26" r:id="rId7"/>
    <sheet name="24117001" sheetId="15" r:id="rId8"/>
    <sheet name="24119001 " sheetId="2" r:id="rId9"/>
    <sheet name="24119002 " sheetId="5" r:id="rId10"/>
    <sheet name="24119003" sheetId="12" r:id="rId11"/>
    <sheet name="DESCARGO EQ INFORMATICO" sheetId="27" state="hidden" r:id="rId12"/>
    <sheet name="24119004" sheetId="14" r:id="rId13"/>
    <sheet name="24119005 " sheetId="9" r:id="rId14"/>
    <sheet name="TARJETA DE REV 1" sheetId="31" state="hidden" r:id="rId15"/>
    <sheet name="24119099" sheetId="11" r:id="rId16"/>
  </sheets>
  <definedNames>
    <definedName name="_xlnm._FilterDatabase" localSheetId="5" hidden="1">'24113001 '!$A$9:$L$12</definedName>
    <definedName name="_xlnm._FilterDatabase" localSheetId="6" hidden="1">'24115001'!$A$8:$I$16</definedName>
    <definedName name="_xlnm._FilterDatabase" localSheetId="7" hidden="1">'24117001'!$D$9:$U$26</definedName>
    <definedName name="_xlnm._FilterDatabase" localSheetId="8" hidden="1">'24119001 '!$A$8:$L$26</definedName>
    <definedName name="_xlnm._FilterDatabase" localSheetId="9" hidden="1">'24119002 '!$A$8:$J$82</definedName>
    <definedName name="_xlnm._FilterDatabase" localSheetId="10" hidden="1">'24119003'!$A$8:$L$9</definedName>
    <definedName name="_xlnm._FilterDatabase" localSheetId="12" hidden="1">'24119004'!$D$1:$D$281</definedName>
    <definedName name="_xlnm._FilterDatabase" localSheetId="13" hidden="1">'24119005 '!$A$8:$L$9</definedName>
    <definedName name="_xlnm._FilterDatabase" localSheetId="11" hidden="1">'DESCARGO EQ INFORMATICO'!$A$8:$BQ$40</definedName>
    <definedName name="_xlnm.Print_Area" localSheetId="5">'24113001 '!$G$10:$G$11</definedName>
    <definedName name="_xlnm.Print_Area" localSheetId="6">'24115001'!$D$1:$L$25</definedName>
    <definedName name="_xlnm.Print_Area" localSheetId="8">'24119001 '!$D$1:$R$33</definedName>
    <definedName name="_xlnm.Print_Area" localSheetId="9">'24119002 '!$A$1:$O$87</definedName>
    <definedName name="_xlnm.Print_Area" localSheetId="10">'24119003'!$C$1:$P$22</definedName>
    <definedName name="_xlnm.Print_Area" localSheetId="12">'24119004'!$A$1:$M$7</definedName>
    <definedName name="_xlnm.Print_Area" localSheetId="13">'24119005 '!$A$1:$O$21</definedName>
    <definedName name="_xlnm.Print_Area" localSheetId="15">'24119099'!$C$1:$P$14</definedName>
    <definedName name="_xlnm.Print_Area" localSheetId="11">'DESCARGO EQ INFORMATICO'!$C$1:$BW$45</definedName>
    <definedName name="_xlnm.Print_Titles" localSheetId="5">'24113001 '!$1:$9</definedName>
    <definedName name="_xlnm.Print_Titles" localSheetId="6">'24115001'!$1:$8</definedName>
    <definedName name="_xlnm.Print_Titles" localSheetId="8">'24119001 '!$1:$8</definedName>
    <definedName name="_xlnm.Print_Titles" localSheetId="9">'24119002 '!$1:$8</definedName>
    <definedName name="_xlnm.Print_Titles" localSheetId="10">'24119003'!$1:$8</definedName>
    <definedName name="_xlnm.Print_Titles" localSheetId="12">'24119004'!$1:$8</definedName>
    <definedName name="_xlnm.Print_Titles" localSheetId="13">'24119005 '!$1:$8</definedName>
    <definedName name="_xlnm.Print_Titles" localSheetId="15">'24119099'!$1:$7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12" l="1"/>
  <c r="R9" i="12"/>
  <c r="P10" i="12"/>
  <c r="J82" i="5"/>
  <c r="M25" i="2"/>
  <c r="N25" i="2"/>
  <c r="O25" i="2"/>
  <c r="P25" i="2"/>
  <c r="Q25" i="2"/>
  <c r="R25" i="2"/>
  <c r="L25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9" i="2"/>
  <c r="T11" i="15"/>
  <c r="T12" i="15"/>
  <c r="T10" i="15"/>
  <c r="T25" i="15" s="1"/>
  <c r="S25" i="15"/>
  <c r="N14" i="26"/>
  <c r="O14" i="26" s="1"/>
  <c r="N13" i="26"/>
  <c r="O13" i="26" s="1"/>
  <c r="N12" i="26"/>
  <c r="O12" i="26" s="1"/>
  <c r="M12" i="26"/>
  <c r="M13" i="26"/>
  <c r="M14" i="26"/>
  <c r="P12" i="1"/>
  <c r="Q12" i="1"/>
  <c r="R12" i="1"/>
  <c r="P13" i="22"/>
  <c r="Q13" i="22"/>
  <c r="Q24" i="2"/>
  <c r="R24" i="2" s="1"/>
  <c r="M24" i="2"/>
  <c r="N24" i="2" s="1"/>
  <c r="O24" i="2" s="1"/>
  <c r="K95" i="14"/>
  <c r="M77" i="5"/>
  <c r="N77" i="5" s="1"/>
  <c r="O77" i="5" s="1"/>
  <c r="M78" i="5"/>
  <c r="N78" i="5" s="1"/>
  <c r="O78" i="5" s="1"/>
  <c r="M79" i="5"/>
  <c r="N79" i="5" s="1"/>
  <c r="O79" i="5" s="1"/>
  <c r="M80" i="5"/>
  <c r="N80" i="5" s="1"/>
  <c r="O80" i="5" s="1"/>
  <c r="M81" i="5"/>
  <c r="N81" i="5" s="1"/>
  <c r="O81" i="5" s="1"/>
  <c r="K82" i="5"/>
  <c r="H25" i="30" l="1"/>
  <c r="H26" i="30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H38" i="30" s="1"/>
  <c r="H39" i="30" s="1"/>
  <c r="H40" i="30" s="1"/>
  <c r="H41" i="30" s="1"/>
  <c r="H42" i="30" s="1"/>
  <c r="H43" i="30" s="1"/>
  <c r="H44" i="30" s="1"/>
  <c r="H45" i="30" s="1"/>
  <c r="H46" i="30" s="1"/>
  <c r="H47" i="30" s="1"/>
  <c r="H48" i="30" s="1"/>
  <c r="H49" i="30" s="1"/>
  <c r="H50" i="30" s="1"/>
  <c r="H51" i="30" s="1"/>
  <c r="H52" i="30" s="1"/>
  <c r="G25" i="30"/>
  <c r="H33" i="29"/>
  <c r="F51" i="29"/>
  <c r="G46" i="29"/>
  <c r="G47" i="29" s="1"/>
  <c r="G48" i="29" s="1"/>
  <c r="G49" i="29" s="1"/>
  <c r="G50" i="29" s="1"/>
  <c r="E46" i="29"/>
  <c r="E47" i="29" s="1"/>
  <c r="E48" i="29" s="1"/>
  <c r="E49" i="29" s="1"/>
  <c r="E50" i="29" s="1"/>
  <c r="B49" i="29"/>
  <c r="B50" i="29"/>
  <c r="B46" i="29"/>
  <c r="B47" i="29" s="1"/>
  <c r="B48" i="29" s="1"/>
  <c r="K12" i="22"/>
  <c r="L12" i="22" s="1"/>
  <c r="M13" i="22"/>
  <c r="H13" i="22"/>
  <c r="I13" i="22"/>
  <c r="G13" i="22"/>
  <c r="J12" i="22"/>
  <c r="R12" i="22" s="1"/>
  <c r="R20" i="11"/>
  <c r="L20" i="11"/>
  <c r="K20" i="11"/>
  <c r="Q20" i="11" l="1"/>
  <c r="S25" i="30"/>
  <c r="T25" i="30" s="1"/>
  <c r="D24" i="30"/>
  <c r="E24" i="30" s="1"/>
  <c r="M23" i="30"/>
  <c r="M25" i="30" s="1"/>
  <c r="M22" i="30"/>
  <c r="D22" i="30"/>
  <c r="E22" i="30" s="1"/>
  <c r="E23" i="30" s="1"/>
  <c r="E25" i="30" s="1"/>
  <c r="L21" i="30"/>
  <c r="S17" i="30"/>
  <c r="E17" i="30"/>
  <c r="E16" i="30"/>
  <c r="M15" i="30"/>
  <c r="M17" i="30" s="1"/>
  <c r="M14" i="30"/>
  <c r="L14" i="30"/>
  <c r="L15" i="30" s="1"/>
  <c r="L17" i="30" s="1"/>
  <c r="M6" i="30"/>
  <c r="M8" i="30" s="1"/>
  <c r="L6" i="30"/>
  <c r="L8" i="30" s="1"/>
  <c r="N8" i="30" s="1"/>
  <c r="O8" i="30" s="1"/>
  <c r="M5" i="30"/>
  <c r="L5" i="30"/>
  <c r="G4" i="30"/>
  <c r="G5" i="30" s="1"/>
  <c r="G6" i="30" s="1"/>
  <c r="G7" i="30" s="1"/>
  <c r="G8" i="30" s="1"/>
  <c r="G9" i="30" s="1"/>
  <c r="G10" i="30" s="1"/>
  <c r="G11" i="30" s="1"/>
  <c r="G12" i="30" s="1"/>
  <c r="G13" i="30" s="1"/>
  <c r="G14" i="30" s="1"/>
  <c r="G15" i="30" s="1"/>
  <c r="G16" i="30" s="1"/>
  <c r="G17" i="30" s="1"/>
  <c r="G18" i="30" s="1"/>
  <c r="G19" i="30" s="1"/>
  <c r="G20" i="30" s="1"/>
  <c r="G21" i="30" s="1"/>
  <c r="G22" i="30" s="1"/>
  <c r="G23" i="30" s="1"/>
  <c r="G24" i="30" s="1"/>
  <c r="G26" i="30" s="1"/>
  <c r="G27" i="30" s="1"/>
  <c r="G28" i="30" s="1"/>
  <c r="G29" i="30" s="1"/>
  <c r="G30" i="30" s="1"/>
  <c r="G31" i="30" s="1"/>
  <c r="G32" i="30" s="1"/>
  <c r="G33" i="30" s="1"/>
  <c r="G34" i="30" s="1"/>
  <c r="G35" i="30" s="1"/>
  <c r="G36" i="30" s="1"/>
  <c r="G37" i="30" s="1"/>
  <c r="G38" i="30" s="1"/>
  <c r="G39" i="30" s="1"/>
  <c r="G40" i="30" s="1"/>
  <c r="G41" i="30" s="1"/>
  <c r="G42" i="30" s="1"/>
  <c r="G43" i="30" s="1"/>
  <c r="G44" i="30" s="1"/>
  <c r="G45" i="30" s="1"/>
  <c r="G46" i="30" s="1"/>
  <c r="G47" i="30" s="1"/>
  <c r="G48" i="30" s="1"/>
  <c r="G49" i="30" s="1"/>
  <c r="G50" i="30" s="1"/>
  <c r="G51" i="30" s="1"/>
  <c r="G52" i="30" s="1"/>
  <c r="D4" i="30"/>
  <c r="D53" i="30" s="1"/>
  <c r="C4" i="30"/>
  <c r="C53" i="30" s="1"/>
  <c r="L23" i="30" l="1"/>
  <c r="L25" i="30" s="1"/>
  <c r="N25" i="30" s="1"/>
  <c r="O25" i="30" s="1"/>
  <c r="N17" i="30"/>
  <c r="O17" i="30" s="1"/>
  <c r="P17" i="30" s="1"/>
  <c r="T17" i="30" s="1"/>
  <c r="E4" i="30"/>
  <c r="H4" i="30"/>
  <c r="H5" i="30" s="1"/>
  <c r="H6" i="30" s="1"/>
  <c r="H7" i="30" s="1"/>
  <c r="H8" i="30" s="1"/>
  <c r="H9" i="30" s="1"/>
  <c r="H10" i="30" s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L22" i="30"/>
  <c r="D43" i="31"/>
  <c r="E43" i="31" s="1"/>
  <c r="I42" i="31"/>
  <c r="H42" i="31"/>
  <c r="E42" i="31"/>
  <c r="D42" i="31"/>
  <c r="D33" i="31"/>
  <c r="E33" i="31" s="1"/>
  <c r="G33" i="31" s="1"/>
  <c r="D32" i="31"/>
  <c r="E32" i="31" s="1"/>
  <c r="I31" i="31"/>
  <c r="H31" i="31"/>
  <c r="D31" i="31"/>
  <c r="E31" i="31" s="1"/>
  <c r="D27" i="31"/>
  <c r="E27" i="31" s="1"/>
  <c r="G27" i="31" s="1"/>
  <c r="D26" i="31"/>
  <c r="E26" i="31" s="1"/>
  <c r="I25" i="31"/>
  <c r="H25" i="31"/>
  <c r="D25" i="31"/>
  <c r="E25" i="31" s="1"/>
  <c r="D48" i="31"/>
  <c r="E48" i="31" s="1"/>
  <c r="I47" i="31"/>
  <c r="H47" i="31"/>
  <c r="D47" i="31"/>
  <c r="E47" i="31" s="1"/>
  <c r="I5" i="31"/>
  <c r="D6" i="31"/>
  <c r="E6" i="31" s="1"/>
  <c r="D7" i="31"/>
  <c r="E7" i="31" s="1"/>
  <c r="D38" i="31"/>
  <c r="E38" i="31" s="1"/>
  <c r="I37" i="31"/>
  <c r="H37" i="31"/>
  <c r="D37" i="31"/>
  <c r="E37" i="31" s="1"/>
  <c r="D21" i="31"/>
  <c r="E21" i="31" s="1"/>
  <c r="G21" i="31" s="1"/>
  <c r="D20" i="31"/>
  <c r="E20" i="31" s="1"/>
  <c r="I19" i="31"/>
  <c r="H19" i="31"/>
  <c r="D19" i="31"/>
  <c r="E19" i="31" s="1"/>
  <c r="D14" i="31"/>
  <c r="E14" i="31" s="1"/>
  <c r="G14" i="31" s="1"/>
  <c r="D13" i="31"/>
  <c r="E13" i="31" s="1"/>
  <c r="I12" i="31"/>
  <c r="H12" i="31"/>
  <c r="D12" i="31"/>
  <c r="E12" i="31" s="1"/>
  <c r="D5" i="31"/>
  <c r="E5" i="31" s="1"/>
  <c r="G34" i="29"/>
  <c r="C51" i="29"/>
  <c r="D32" i="29"/>
  <c r="E32" i="29" s="1"/>
  <c r="B27" i="29"/>
  <c r="B28" i="29" s="1"/>
  <c r="B29" i="29" s="1"/>
  <c r="B30" i="29" s="1"/>
  <c r="B31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D26" i="29"/>
  <c r="E26" i="29" s="1"/>
  <c r="E27" i="29" s="1"/>
  <c r="E28" i="29" s="1"/>
  <c r="E29" i="29" s="1"/>
  <c r="E30" i="29" s="1"/>
  <c r="E31" i="29" s="1"/>
  <c r="E33" i="29" s="1"/>
  <c r="E34" i="29" s="1"/>
  <c r="E35" i="29" s="1"/>
  <c r="E36" i="29" s="1"/>
  <c r="E37" i="29" s="1"/>
  <c r="E38" i="29" s="1"/>
  <c r="E39" i="29" s="1"/>
  <c r="E40" i="29" s="1"/>
  <c r="E41" i="29" s="1"/>
  <c r="E42" i="29" s="1"/>
  <c r="E43" i="29" s="1"/>
  <c r="E44" i="29" s="1"/>
  <c r="E45" i="29" s="1"/>
  <c r="N13" i="29"/>
  <c r="N14" i="29" s="1"/>
  <c r="N16" i="29" s="1"/>
  <c r="M13" i="29"/>
  <c r="M14" i="29" s="1"/>
  <c r="M16" i="29" s="1"/>
  <c r="P8" i="29"/>
  <c r="N7" i="29"/>
  <c r="M5" i="29"/>
  <c r="M6" i="29" s="1"/>
  <c r="M8" i="29" s="1"/>
  <c r="N4" i="29"/>
  <c r="N5" i="29" s="1"/>
  <c r="N6" i="29" s="1"/>
  <c r="N8" i="29" s="1"/>
  <c r="H4" i="29"/>
  <c r="H5" i="29" s="1"/>
  <c r="H6" i="29" s="1"/>
  <c r="H7" i="29" s="1"/>
  <c r="H8" i="29" s="1"/>
  <c r="H9" i="29" s="1"/>
  <c r="H10" i="29" s="1"/>
  <c r="H11" i="29" s="1"/>
  <c r="H12" i="29" s="1"/>
  <c r="H13" i="29" s="1"/>
  <c r="H14" i="29" s="1"/>
  <c r="H15" i="29" s="1"/>
  <c r="H16" i="29" s="1"/>
  <c r="H17" i="29" s="1"/>
  <c r="H18" i="29" s="1"/>
  <c r="H19" i="29" s="1"/>
  <c r="H20" i="29" s="1"/>
  <c r="H21" i="29" s="1"/>
  <c r="H22" i="29" s="1"/>
  <c r="H23" i="29" s="1"/>
  <c r="H24" i="29" s="1"/>
  <c r="H25" i="29" s="1"/>
  <c r="H26" i="29" s="1"/>
  <c r="H27" i="29" s="1"/>
  <c r="H28" i="29" s="1"/>
  <c r="H29" i="29" s="1"/>
  <c r="H30" i="29" s="1"/>
  <c r="H31" i="29" s="1"/>
  <c r="H32" i="29" s="1"/>
  <c r="G4" i="29"/>
  <c r="G5" i="29" s="1"/>
  <c r="G6" i="29" s="1"/>
  <c r="G7" i="29" s="1"/>
  <c r="G8" i="29" s="1"/>
  <c r="G9" i="29" s="1"/>
  <c r="G10" i="29" s="1"/>
  <c r="G11" i="29" s="1"/>
  <c r="G12" i="29" s="1"/>
  <c r="G13" i="29" s="1"/>
  <c r="G14" i="29" s="1"/>
  <c r="G15" i="29" s="1"/>
  <c r="G16" i="29" s="1"/>
  <c r="G17" i="29" s="1"/>
  <c r="G18" i="29" s="1"/>
  <c r="G19" i="29" s="1"/>
  <c r="G20" i="29" s="1"/>
  <c r="G21" i="29" s="1"/>
  <c r="G22" i="29" s="1"/>
  <c r="G23" i="29" s="1"/>
  <c r="G24" i="29" s="1"/>
  <c r="G25" i="29" s="1"/>
  <c r="G26" i="29" s="1"/>
  <c r="G27" i="29" s="1"/>
  <c r="G28" i="29" s="1"/>
  <c r="G29" i="29" s="1"/>
  <c r="G30" i="29" s="1"/>
  <c r="G31" i="29" s="1"/>
  <c r="D4" i="29"/>
  <c r="D51" i="29" l="1"/>
  <c r="O16" i="29"/>
  <c r="P16" i="29" s="1"/>
  <c r="E4" i="29"/>
  <c r="G35" i="29"/>
  <c r="G36" i="29" s="1"/>
  <c r="G37" i="29" s="1"/>
  <c r="G38" i="29" s="1"/>
  <c r="G39" i="29" s="1"/>
  <c r="G40" i="29" s="1"/>
  <c r="G41" i="29" s="1"/>
  <c r="G42" i="29" s="1"/>
  <c r="G43" i="29" s="1"/>
  <c r="G44" i="29" s="1"/>
  <c r="G45" i="29" s="1"/>
  <c r="F42" i="31"/>
  <c r="F43" i="31" s="1"/>
  <c r="G43" i="31" s="1"/>
  <c r="F31" i="31"/>
  <c r="F32" i="31" s="1"/>
  <c r="G32" i="31" s="1"/>
  <c r="I32" i="31" s="1"/>
  <c r="I33" i="31" s="1"/>
  <c r="F25" i="31"/>
  <c r="F26" i="31" s="1"/>
  <c r="G26" i="31" s="1"/>
  <c r="I26" i="31" s="1"/>
  <c r="I27" i="31" s="1"/>
  <c r="F37" i="31"/>
  <c r="F38" i="31" s="1"/>
  <c r="G38" i="31" s="1"/>
  <c r="F19" i="31"/>
  <c r="F20" i="31" s="1"/>
  <c r="G20" i="31" s="1"/>
  <c r="G22" i="31" s="1"/>
  <c r="F47" i="31"/>
  <c r="F48" i="31" s="1"/>
  <c r="G48" i="31" s="1"/>
  <c r="F12" i="31"/>
  <c r="F5" i="31"/>
  <c r="F6" i="31" s="1"/>
  <c r="H34" i="29"/>
  <c r="H35" i="29" s="1"/>
  <c r="H36" i="29" s="1"/>
  <c r="H37" i="29" s="1"/>
  <c r="H38" i="29" s="1"/>
  <c r="H39" i="29" s="1"/>
  <c r="H40" i="29" s="1"/>
  <c r="H41" i="29" s="1"/>
  <c r="H42" i="29" s="1"/>
  <c r="H43" i="29" s="1"/>
  <c r="H44" i="29" s="1"/>
  <c r="H45" i="29" s="1"/>
  <c r="H46" i="29" s="1"/>
  <c r="H47" i="29" s="1"/>
  <c r="H48" i="29" s="1"/>
  <c r="H49" i="29" s="1"/>
  <c r="H50" i="29" s="1"/>
  <c r="G44" i="31" l="1"/>
  <c r="H43" i="31"/>
  <c r="I43" i="31"/>
  <c r="G34" i="31"/>
  <c r="H32" i="31"/>
  <c r="H33" i="31" s="1"/>
  <c r="H26" i="31"/>
  <c r="H27" i="31" s="1"/>
  <c r="G49" i="31"/>
  <c r="I48" i="31"/>
  <c r="H48" i="31"/>
  <c r="H38" i="31"/>
  <c r="G39" i="31"/>
  <c r="I38" i="31"/>
  <c r="I20" i="31"/>
  <c r="I21" i="31" s="1"/>
  <c r="H20" i="31"/>
  <c r="H21" i="31" s="1"/>
  <c r="G6" i="31"/>
  <c r="I6" i="31" s="1"/>
  <c r="I7" i="31" s="1"/>
  <c r="F7" i="31"/>
  <c r="F13" i="31"/>
  <c r="G13" i="31" l="1"/>
  <c r="H13" i="31" s="1"/>
  <c r="H14" i="31" s="1"/>
  <c r="G8" i="31"/>
  <c r="H6" i="31"/>
  <c r="H7" i="31" s="1"/>
  <c r="N13" i="22"/>
  <c r="G15" i="31" l="1"/>
  <c r="I13" i="31"/>
  <c r="I14" i="31" s="1"/>
  <c r="O13" i="22"/>
  <c r="K266" i="14"/>
  <c r="L266" i="14" s="1"/>
  <c r="K265" i="14"/>
  <c r="L265" i="14" s="1"/>
  <c r="K262" i="14"/>
  <c r="L262" i="14" s="1"/>
  <c r="K263" i="14"/>
  <c r="L263" i="14" s="1"/>
  <c r="K264" i="14"/>
  <c r="L264" i="14" s="1"/>
  <c r="K261" i="14"/>
  <c r="L261" i="14" s="1"/>
  <c r="K260" i="14"/>
  <c r="L260" i="14" s="1"/>
  <c r="K259" i="14"/>
  <c r="L259" i="14" s="1"/>
  <c r="K258" i="14"/>
  <c r="L258" i="14" s="1"/>
  <c r="K268" i="14"/>
  <c r="L268" i="14" s="1"/>
  <c r="K269" i="14"/>
  <c r="L269" i="14" s="1"/>
  <c r="K270" i="14"/>
  <c r="L270" i="14" s="1"/>
  <c r="K271" i="14"/>
  <c r="L271" i="14" s="1"/>
  <c r="K272" i="14"/>
  <c r="L272" i="14" s="1"/>
  <c r="K273" i="14"/>
  <c r="L273" i="14" s="1"/>
  <c r="K274" i="14"/>
  <c r="L274" i="14" s="1"/>
  <c r="K275" i="14"/>
  <c r="L275" i="14" s="1"/>
  <c r="K276" i="14"/>
  <c r="L276" i="14" s="1"/>
  <c r="K277" i="14"/>
  <c r="L277" i="14" s="1"/>
  <c r="K278" i="14"/>
  <c r="L278" i="14" s="1"/>
  <c r="K279" i="14"/>
  <c r="L279" i="14" s="1"/>
  <c r="K280" i="14"/>
  <c r="L280" i="14" s="1"/>
  <c r="M280" i="14" s="1"/>
  <c r="K267" i="14"/>
  <c r="L267" i="14" s="1"/>
  <c r="M276" i="14" l="1"/>
  <c r="M277" i="14"/>
  <c r="M272" i="14"/>
  <c r="M261" i="14"/>
  <c r="M262" i="14"/>
  <c r="M269" i="14"/>
  <c r="M275" i="14"/>
  <c r="M263" i="14"/>
  <c r="M266" i="14"/>
  <c r="M268" i="14"/>
  <c r="M264" i="14"/>
  <c r="M265" i="14"/>
  <c r="M270" i="14"/>
  <c r="M258" i="14"/>
  <c r="M260" i="14"/>
  <c r="M274" i="14"/>
  <c r="M273" i="14"/>
  <c r="M271" i="14"/>
  <c r="M279" i="14"/>
  <c r="M278" i="14"/>
  <c r="M259" i="14"/>
  <c r="M267" i="14"/>
  <c r="M51" i="5"/>
  <c r="K257" i="14"/>
  <c r="L257" i="14" s="1"/>
  <c r="K256" i="14"/>
  <c r="L256" i="14" s="1"/>
  <c r="K255" i="14"/>
  <c r="L255" i="14" s="1"/>
  <c r="K254" i="14"/>
  <c r="L254" i="14" s="1"/>
  <c r="K252" i="14"/>
  <c r="L252" i="14" s="1"/>
  <c r="K253" i="14"/>
  <c r="L253" i="14" s="1"/>
  <c r="M253" i="14" s="1"/>
  <c r="K251" i="14"/>
  <c r="L251" i="14" s="1"/>
  <c r="M251" i="14" s="1"/>
  <c r="K250" i="14"/>
  <c r="L250" i="14" s="1"/>
  <c r="K249" i="14"/>
  <c r="L249" i="14" s="1"/>
  <c r="K248" i="14"/>
  <c r="L248" i="14" s="1"/>
  <c r="K247" i="14"/>
  <c r="L247" i="14" s="1"/>
  <c r="K246" i="14"/>
  <c r="L246" i="14" s="1"/>
  <c r="K245" i="14"/>
  <c r="L245" i="14" s="1"/>
  <c r="K244" i="14"/>
  <c r="L244" i="14" s="1"/>
  <c r="K243" i="14"/>
  <c r="L243" i="14" s="1"/>
  <c r="K242" i="14"/>
  <c r="L242" i="14" s="1"/>
  <c r="K241" i="14"/>
  <c r="L241" i="14" s="1"/>
  <c r="K240" i="14"/>
  <c r="L240" i="14" s="1"/>
  <c r="K239" i="14"/>
  <c r="L239" i="14" s="1"/>
  <c r="K238" i="14"/>
  <c r="L238" i="14" s="1"/>
  <c r="K237" i="14"/>
  <c r="L237" i="14" s="1"/>
  <c r="M237" i="14" s="1"/>
  <c r="K236" i="14"/>
  <c r="L236" i="14" s="1"/>
  <c r="K235" i="14"/>
  <c r="L235" i="14" s="1"/>
  <c r="K234" i="14"/>
  <c r="L234" i="14" s="1"/>
  <c r="K233" i="14"/>
  <c r="L233" i="14" s="1"/>
  <c r="K232" i="14"/>
  <c r="L232" i="14" s="1"/>
  <c r="K231" i="14"/>
  <c r="L231" i="14" s="1"/>
  <c r="K230" i="14"/>
  <c r="L230" i="14" s="1"/>
  <c r="K229" i="14"/>
  <c r="L229" i="14" s="1"/>
  <c r="M229" i="14" s="1"/>
  <c r="K228" i="14"/>
  <c r="L228" i="14" s="1"/>
  <c r="M228" i="14" s="1"/>
  <c r="K227" i="14"/>
  <c r="L227" i="14" s="1"/>
  <c r="K226" i="14"/>
  <c r="L226" i="14" s="1"/>
  <c r="M226" i="14" s="1"/>
  <c r="K225" i="14"/>
  <c r="L225" i="14" s="1"/>
  <c r="K224" i="14"/>
  <c r="L224" i="14" s="1"/>
  <c r="K223" i="14"/>
  <c r="L223" i="14" s="1"/>
  <c r="K222" i="14"/>
  <c r="L222" i="14" s="1"/>
  <c r="K221" i="14"/>
  <c r="L221" i="14" s="1"/>
  <c r="K220" i="14"/>
  <c r="L220" i="14" s="1"/>
  <c r="K219" i="14"/>
  <c r="L219" i="14" s="1"/>
  <c r="K218" i="14"/>
  <c r="L218" i="14" s="1"/>
  <c r="K217" i="14"/>
  <c r="L217" i="14" s="1"/>
  <c r="M217" i="14" s="1"/>
  <c r="K216" i="14"/>
  <c r="L216" i="14" s="1"/>
  <c r="K215" i="14"/>
  <c r="L215" i="14" s="1"/>
  <c r="K214" i="14"/>
  <c r="L214" i="14" s="1"/>
  <c r="M214" i="14" s="1"/>
  <c r="K213" i="14"/>
  <c r="L213" i="14" s="1"/>
  <c r="K212" i="14"/>
  <c r="L212" i="14" s="1"/>
  <c r="K211" i="14"/>
  <c r="L211" i="14" s="1"/>
  <c r="K210" i="14"/>
  <c r="L210" i="14" s="1"/>
  <c r="M210" i="14" s="1"/>
  <c r="K209" i="14"/>
  <c r="L209" i="14" s="1"/>
  <c r="K208" i="14"/>
  <c r="L208" i="14" s="1"/>
  <c r="K207" i="14"/>
  <c r="L207" i="14" s="1"/>
  <c r="K206" i="14"/>
  <c r="L206" i="14" s="1"/>
  <c r="K205" i="14"/>
  <c r="L205" i="14" s="1"/>
  <c r="M205" i="14" s="1"/>
  <c r="K204" i="14"/>
  <c r="L204" i="14" s="1"/>
  <c r="K203" i="14"/>
  <c r="L203" i="14" s="1"/>
  <c r="K202" i="14"/>
  <c r="L202" i="14" s="1"/>
  <c r="K201" i="14"/>
  <c r="L201" i="14" s="1"/>
  <c r="K200" i="14"/>
  <c r="L200" i="14" s="1"/>
  <c r="K199" i="14"/>
  <c r="L199" i="14" s="1"/>
  <c r="K198" i="14"/>
  <c r="L198" i="14" s="1"/>
  <c r="K197" i="14"/>
  <c r="L197" i="14" s="1"/>
  <c r="K196" i="14"/>
  <c r="L196" i="14" s="1"/>
  <c r="K195" i="14"/>
  <c r="L195" i="14" s="1"/>
  <c r="M195" i="14" s="1"/>
  <c r="K194" i="14"/>
  <c r="L194" i="14" s="1"/>
  <c r="K193" i="14"/>
  <c r="L193" i="14" s="1"/>
  <c r="K192" i="14"/>
  <c r="L192" i="14" s="1"/>
  <c r="M192" i="14" s="1"/>
  <c r="K191" i="14"/>
  <c r="L191" i="14" s="1"/>
  <c r="K190" i="14"/>
  <c r="L190" i="14" s="1"/>
  <c r="K189" i="14"/>
  <c r="L189" i="14" s="1"/>
  <c r="M189" i="14" s="1"/>
  <c r="K188" i="14"/>
  <c r="L188" i="14" s="1"/>
  <c r="K187" i="14"/>
  <c r="L187" i="14" s="1"/>
  <c r="K186" i="14"/>
  <c r="L186" i="14" s="1"/>
  <c r="K185" i="14"/>
  <c r="L185" i="14" s="1"/>
  <c r="K184" i="14"/>
  <c r="L184" i="14" s="1"/>
  <c r="K183" i="14"/>
  <c r="L183" i="14" s="1"/>
  <c r="K182" i="14"/>
  <c r="L182" i="14" s="1"/>
  <c r="K181" i="14"/>
  <c r="L181" i="14" s="1"/>
  <c r="K180" i="14"/>
  <c r="L180" i="14" s="1"/>
  <c r="M180" i="14" s="1"/>
  <c r="K179" i="14"/>
  <c r="L179" i="14" s="1"/>
  <c r="K178" i="14"/>
  <c r="L178" i="14" s="1"/>
  <c r="M178" i="14" s="1"/>
  <c r="K177" i="14"/>
  <c r="L177" i="14" s="1"/>
  <c r="K176" i="14"/>
  <c r="L176" i="14" s="1"/>
  <c r="K175" i="14"/>
  <c r="L175" i="14" s="1"/>
  <c r="K174" i="14"/>
  <c r="L174" i="14" s="1"/>
  <c r="K173" i="14"/>
  <c r="L173" i="14" s="1"/>
  <c r="K172" i="14"/>
  <c r="L172" i="14" s="1"/>
  <c r="M172" i="14" s="1"/>
  <c r="K171" i="14"/>
  <c r="L171" i="14" s="1"/>
  <c r="K170" i="14"/>
  <c r="L170" i="14" s="1"/>
  <c r="K169" i="14"/>
  <c r="L169" i="14" s="1"/>
  <c r="M169" i="14" s="1"/>
  <c r="K168" i="14"/>
  <c r="L168" i="14" s="1"/>
  <c r="K167" i="14"/>
  <c r="L167" i="14" s="1"/>
  <c r="K166" i="14"/>
  <c r="L166" i="14" s="1"/>
  <c r="M166" i="14" s="1"/>
  <c r="K165" i="14"/>
  <c r="L165" i="14" s="1"/>
  <c r="M165" i="14" s="1"/>
  <c r="K164" i="14"/>
  <c r="L164" i="14" s="1"/>
  <c r="K163" i="14"/>
  <c r="L163" i="14" s="1"/>
  <c r="K162" i="14"/>
  <c r="L162" i="14" s="1"/>
  <c r="K161" i="14"/>
  <c r="L161" i="14" s="1"/>
  <c r="M161" i="14" s="1"/>
  <c r="K160" i="14"/>
  <c r="L160" i="14" s="1"/>
  <c r="K159" i="14"/>
  <c r="L159" i="14" s="1"/>
  <c r="K158" i="14"/>
  <c r="L158" i="14" s="1"/>
  <c r="M158" i="14" s="1"/>
  <c r="K157" i="14"/>
  <c r="L157" i="14" s="1"/>
  <c r="M157" i="14" s="1"/>
  <c r="K156" i="14"/>
  <c r="L156" i="14" s="1"/>
  <c r="K155" i="14"/>
  <c r="L155" i="14" s="1"/>
  <c r="K154" i="14"/>
  <c r="L154" i="14" s="1"/>
  <c r="M154" i="14" s="1"/>
  <c r="K153" i="14"/>
  <c r="L153" i="14" s="1"/>
  <c r="M153" i="14" s="1"/>
  <c r="K152" i="14"/>
  <c r="L152" i="14" s="1"/>
  <c r="M152" i="14" s="1"/>
  <c r="K151" i="14"/>
  <c r="L151" i="14" s="1"/>
  <c r="M151" i="14" s="1"/>
  <c r="K150" i="14"/>
  <c r="L150" i="14" s="1"/>
  <c r="M150" i="14" s="1"/>
  <c r="K149" i="14"/>
  <c r="L149" i="14" s="1"/>
  <c r="M149" i="14" s="1"/>
  <c r="K148" i="14"/>
  <c r="L148" i="14" s="1"/>
  <c r="M148" i="14" s="1"/>
  <c r="K147" i="14"/>
  <c r="L147" i="14" s="1"/>
  <c r="M147" i="14" s="1"/>
  <c r="K146" i="14"/>
  <c r="L146" i="14" s="1"/>
  <c r="M146" i="14" s="1"/>
  <c r="K145" i="14"/>
  <c r="L145" i="14" s="1"/>
  <c r="M145" i="14" s="1"/>
  <c r="K144" i="14"/>
  <c r="L144" i="14" s="1"/>
  <c r="M144" i="14" s="1"/>
  <c r="K143" i="14"/>
  <c r="L143" i="14" s="1"/>
  <c r="M143" i="14" s="1"/>
  <c r="K142" i="14"/>
  <c r="L142" i="14" s="1"/>
  <c r="M142" i="14" s="1"/>
  <c r="K141" i="14"/>
  <c r="L141" i="14" s="1"/>
  <c r="M141" i="14" s="1"/>
  <c r="K140" i="14"/>
  <c r="L140" i="14" s="1"/>
  <c r="M140" i="14" s="1"/>
  <c r="K139" i="14"/>
  <c r="L139" i="14" s="1"/>
  <c r="M139" i="14" s="1"/>
  <c r="K138" i="14"/>
  <c r="L138" i="14" s="1"/>
  <c r="M138" i="14" s="1"/>
  <c r="K137" i="14"/>
  <c r="L137" i="14" s="1"/>
  <c r="M137" i="14" s="1"/>
  <c r="K136" i="14"/>
  <c r="L136" i="14" s="1"/>
  <c r="M136" i="14" s="1"/>
  <c r="K135" i="14"/>
  <c r="L135" i="14" s="1"/>
  <c r="M135" i="14" s="1"/>
  <c r="K134" i="14"/>
  <c r="L134" i="14" s="1"/>
  <c r="M134" i="14" s="1"/>
  <c r="K133" i="14"/>
  <c r="L133" i="14" s="1"/>
  <c r="M133" i="14" s="1"/>
  <c r="K132" i="14"/>
  <c r="L132" i="14" s="1"/>
  <c r="M132" i="14" s="1"/>
  <c r="K131" i="14"/>
  <c r="L131" i="14" s="1"/>
  <c r="M131" i="14" s="1"/>
  <c r="K130" i="14"/>
  <c r="L130" i="14" s="1"/>
  <c r="M130" i="14" s="1"/>
  <c r="K129" i="14"/>
  <c r="L129" i="14" s="1"/>
  <c r="M129" i="14" s="1"/>
  <c r="K128" i="14"/>
  <c r="L128" i="14" s="1"/>
  <c r="M128" i="14" s="1"/>
  <c r="K127" i="14"/>
  <c r="L127" i="14" s="1"/>
  <c r="M127" i="14" s="1"/>
  <c r="K126" i="14"/>
  <c r="L126" i="14" s="1"/>
  <c r="M126" i="14" s="1"/>
  <c r="K125" i="14"/>
  <c r="L125" i="14" s="1"/>
  <c r="M125" i="14" s="1"/>
  <c r="K124" i="14"/>
  <c r="L124" i="14" s="1"/>
  <c r="M124" i="14" s="1"/>
  <c r="K123" i="14"/>
  <c r="L123" i="14" s="1"/>
  <c r="M123" i="14" s="1"/>
  <c r="K122" i="14"/>
  <c r="L122" i="14" s="1"/>
  <c r="M122" i="14" s="1"/>
  <c r="K121" i="14"/>
  <c r="L121" i="14" s="1"/>
  <c r="M121" i="14" s="1"/>
  <c r="K120" i="14"/>
  <c r="L120" i="14" s="1"/>
  <c r="M120" i="14" s="1"/>
  <c r="K119" i="14"/>
  <c r="L119" i="14" s="1"/>
  <c r="M119" i="14" s="1"/>
  <c r="K118" i="14"/>
  <c r="L118" i="14" s="1"/>
  <c r="M118" i="14" s="1"/>
  <c r="K117" i="14"/>
  <c r="L117" i="14" s="1"/>
  <c r="M117" i="14" s="1"/>
  <c r="K116" i="14"/>
  <c r="L116" i="14" s="1"/>
  <c r="M116" i="14" s="1"/>
  <c r="K115" i="14"/>
  <c r="L115" i="14" s="1"/>
  <c r="M115" i="14" s="1"/>
  <c r="K114" i="14"/>
  <c r="L114" i="14" s="1"/>
  <c r="M114" i="14" s="1"/>
  <c r="K113" i="14"/>
  <c r="L113" i="14" s="1"/>
  <c r="M113" i="14" s="1"/>
  <c r="K112" i="14"/>
  <c r="L112" i="14" s="1"/>
  <c r="M112" i="14" s="1"/>
  <c r="K111" i="14"/>
  <c r="L111" i="14" s="1"/>
  <c r="M111" i="14" s="1"/>
  <c r="K110" i="14"/>
  <c r="L110" i="14" s="1"/>
  <c r="M110" i="14" s="1"/>
  <c r="K109" i="14"/>
  <c r="L109" i="14" s="1"/>
  <c r="M109" i="14" s="1"/>
  <c r="K108" i="14"/>
  <c r="L108" i="14" s="1"/>
  <c r="M108" i="14" s="1"/>
  <c r="K107" i="14"/>
  <c r="L107" i="14" s="1"/>
  <c r="M107" i="14" s="1"/>
  <c r="K106" i="14"/>
  <c r="L106" i="14" s="1"/>
  <c r="M106" i="14" s="1"/>
  <c r="K105" i="14"/>
  <c r="L105" i="14" s="1"/>
  <c r="M105" i="14" s="1"/>
  <c r="K104" i="14"/>
  <c r="L104" i="14" s="1"/>
  <c r="M104" i="14" s="1"/>
  <c r="K103" i="14"/>
  <c r="L103" i="14" s="1"/>
  <c r="M103" i="14" s="1"/>
  <c r="K102" i="14"/>
  <c r="L102" i="14" s="1"/>
  <c r="M102" i="14" s="1"/>
  <c r="K101" i="14"/>
  <c r="L101" i="14" s="1"/>
  <c r="M101" i="14" s="1"/>
  <c r="K100" i="14"/>
  <c r="L100" i="14" s="1"/>
  <c r="M100" i="14" s="1"/>
  <c r="K99" i="14"/>
  <c r="L99" i="14" s="1"/>
  <c r="M99" i="14" s="1"/>
  <c r="K98" i="14"/>
  <c r="L98" i="14" s="1"/>
  <c r="M98" i="14" s="1"/>
  <c r="K97" i="14"/>
  <c r="L97" i="14" s="1"/>
  <c r="M97" i="14" s="1"/>
  <c r="K96" i="14"/>
  <c r="L96" i="14" s="1"/>
  <c r="M96" i="14" s="1"/>
  <c r="L95" i="14"/>
  <c r="M95" i="14" s="1"/>
  <c r="K94" i="14"/>
  <c r="L94" i="14" s="1"/>
  <c r="M94" i="14" s="1"/>
  <c r="K93" i="14"/>
  <c r="L93" i="14" s="1"/>
  <c r="M93" i="14" s="1"/>
  <c r="K92" i="14"/>
  <c r="L92" i="14" s="1"/>
  <c r="M92" i="14" s="1"/>
  <c r="K91" i="14"/>
  <c r="L91" i="14" s="1"/>
  <c r="M91" i="14" s="1"/>
  <c r="K90" i="14"/>
  <c r="L90" i="14" s="1"/>
  <c r="M90" i="14" s="1"/>
  <c r="K89" i="14"/>
  <c r="L89" i="14" s="1"/>
  <c r="M89" i="14" s="1"/>
  <c r="K88" i="14"/>
  <c r="L88" i="14" s="1"/>
  <c r="M88" i="14" s="1"/>
  <c r="K87" i="14"/>
  <c r="L87" i="14" s="1"/>
  <c r="M87" i="14" s="1"/>
  <c r="K86" i="14"/>
  <c r="L86" i="14" s="1"/>
  <c r="M86" i="14" s="1"/>
  <c r="K85" i="14"/>
  <c r="L85" i="14" s="1"/>
  <c r="M85" i="14" s="1"/>
  <c r="K84" i="14"/>
  <c r="L84" i="14" s="1"/>
  <c r="M84" i="14" s="1"/>
  <c r="K83" i="14"/>
  <c r="L83" i="14" s="1"/>
  <c r="M83" i="14" s="1"/>
  <c r="K82" i="14"/>
  <c r="L82" i="14" s="1"/>
  <c r="M82" i="14" s="1"/>
  <c r="K81" i="14"/>
  <c r="L81" i="14" s="1"/>
  <c r="M81" i="14" s="1"/>
  <c r="K80" i="14"/>
  <c r="L80" i="14" s="1"/>
  <c r="M80" i="14" s="1"/>
  <c r="K79" i="14"/>
  <c r="L79" i="14" s="1"/>
  <c r="M79" i="14" s="1"/>
  <c r="K78" i="14"/>
  <c r="L78" i="14" s="1"/>
  <c r="M78" i="14" s="1"/>
  <c r="K77" i="14"/>
  <c r="L77" i="14" s="1"/>
  <c r="M77" i="14" s="1"/>
  <c r="K76" i="14"/>
  <c r="L76" i="14" s="1"/>
  <c r="M76" i="14" s="1"/>
  <c r="K75" i="14"/>
  <c r="L75" i="14" s="1"/>
  <c r="M75" i="14" s="1"/>
  <c r="K74" i="14"/>
  <c r="L74" i="14" s="1"/>
  <c r="M74" i="14" s="1"/>
  <c r="K73" i="14"/>
  <c r="L73" i="14" s="1"/>
  <c r="M73" i="14" s="1"/>
  <c r="K72" i="14"/>
  <c r="L72" i="14" s="1"/>
  <c r="M72" i="14" s="1"/>
  <c r="K71" i="14"/>
  <c r="L71" i="14" s="1"/>
  <c r="M71" i="14" s="1"/>
  <c r="K70" i="14"/>
  <c r="L70" i="14" s="1"/>
  <c r="M70" i="14" s="1"/>
  <c r="K69" i="14"/>
  <c r="L69" i="14" s="1"/>
  <c r="M69" i="14" s="1"/>
  <c r="K68" i="14"/>
  <c r="L68" i="14" s="1"/>
  <c r="M68" i="14" s="1"/>
  <c r="K67" i="14"/>
  <c r="L67" i="14" s="1"/>
  <c r="M67" i="14" s="1"/>
  <c r="K66" i="14"/>
  <c r="L66" i="14" s="1"/>
  <c r="M66" i="14" s="1"/>
  <c r="K65" i="14"/>
  <c r="L65" i="14" s="1"/>
  <c r="M65" i="14" s="1"/>
  <c r="K64" i="14"/>
  <c r="L64" i="14" s="1"/>
  <c r="M64" i="14" s="1"/>
  <c r="K63" i="14"/>
  <c r="L63" i="14" s="1"/>
  <c r="M63" i="14" s="1"/>
  <c r="K62" i="14"/>
  <c r="L62" i="14" s="1"/>
  <c r="M62" i="14" s="1"/>
  <c r="K61" i="14"/>
  <c r="L61" i="14" s="1"/>
  <c r="M61" i="14" s="1"/>
  <c r="K60" i="14"/>
  <c r="L60" i="14" s="1"/>
  <c r="M60" i="14" s="1"/>
  <c r="K59" i="14"/>
  <c r="L59" i="14" s="1"/>
  <c r="M59" i="14" s="1"/>
  <c r="K58" i="14"/>
  <c r="L58" i="14" s="1"/>
  <c r="M58" i="14" s="1"/>
  <c r="K57" i="14"/>
  <c r="L57" i="14" s="1"/>
  <c r="M57" i="14" s="1"/>
  <c r="K56" i="14"/>
  <c r="L56" i="14" s="1"/>
  <c r="M56" i="14" s="1"/>
  <c r="K55" i="14"/>
  <c r="L55" i="14" s="1"/>
  <c r="M55" i="14" s="1"/>
  <c r="K54" i="14"/>
  <c r="L54" i="14" s="1"/>
  <c r="M54" i="14" s="1"/>
  <c r="K53" i="14"/>
  <c r="L53" i="14" s="1"/>
  <c r="M53" i="14" s="1"/>
  <c r="K52" i="14"/>
  <c r="L52" i="14" s="1"/>
  <c r="M52" i="14" s="1"/>
  <c r="K51" i="14"/>
  <c r="L51" i="14" s="1"/>
  <c r="M51" i="14" s="1"/>
  <c r="K50" i="14"/>
  <c r="L50" i="14" s="1"/>
  <c r="M50" i="14" s="1"/>
  <c r="K49" i="14"/>
  <c r="L49" i="14" s="1"/>
  <c r="M49" i="14" s="1"/>
  <c r="K48" i="14"/>
  <c r="L48" i="14" s="1"/>
  <c r="M48" i="14" s="1"/>
  <c r="K47" i="14"/>
  <c r="L47" i="14" s="1"/>
  <c r="M47" i="14" s="1"/>
  <c r="K46" i="14"/>
  <c r="L46" i="14" s="1"/>
  <c r="M46" i="14" s="1"/>
  <c r="K45" i="14"/>
  <c r="L45" i="14" s="1"/>
  <c r="M45" i="14" s="1"/>
  <c r="K44" i="14"/>
  <c r="L44" i="14" s="1"/>
  <c r="M44" i="14" s="1"/>
  <c r="K43" i="14"/>
  <c r="L43" i="14" s="1"/>
  <c r="M43" i="14" s="1"/>
  <c r="K42" i="14"/>
  <c r="L42" i="14" s="1"/>
  <c r="M42" i="14" s="1"/>
  <c r="K41" i="14"/>
  <c r="L41" i="14" s="1"/>
  <c r="M41" i="14" s="1"/>
  <c r="K40" i="14"/>
  <c r="L40" i="14" s="1"/>
  <c r="M40" i="14" s="1"/>
  <c r="K39" i="14"/>
  <c r="L39" i="14" s="1"/>
  <c r="M39" i="14" s="1"/>
  <c r="K38" i="14"/>
  <c r="L38" i="14" s="1"/>
  <c r="M38" i="14" s="1"/>
  <c r="K37" i="14"/>
  <c r="L37" i="14" s="1"/>
  <c r="M37" i="14" s="1"/>
  <c r="K36" i="14"/>
  <c r="L36" i="14" s="1"/>
  <c r="M36" i="14" s="1"/>
  <c r="K35" i="14"/>
  <c r="L35" i="14" s="1"/>
  <c r="M35" i="14" s="1"/>
  <c r="K34" i="14"/>
  <c r="L34" i="14" s="1"/>
  <c r="M34" i="14" s="1"/>
  <c r="K33" i="14"/>
  <c r="L33" i="14" s="1"/>
  <c r="M33" i="14" s="1"/>
  <c r="K32" i="14"/>
  <c r="L32" i="14" s="1"/>
  <c r="M32" i="14" s="1"/>
  <c r="K31" i="14"/>
  <c r="L31" i="14" s="1"/>
  <c r="M31" i="14" s="1"/>
  <c r="K30" i="14"/>
  <c r="L30" i="14" s="1"/>
  <c r="M30" i="14" s="1"/>
  <c r="K29" i="14"/>
  <c r="L29" i="14" s="1"/>
  <c r="M29" i="14" s="1"/>
  <c r="K28" i="14"/>
  <c r="L28" i="14" s="1"/>
  <c r="M28" i="14" s="1"/>
  <c r="K27" i="14"/>
  <c r="L27" i="14" s="1"/>
  <c r="M27" i="14" s="1"/>
  <c r="K26" i="14"/>
  <c r="L26" i="14" s="1"/>
  <c r="M26" i="14" s="1"/>
  <c r="K25" i="14"/>
  <c r="L25" i="14" s="1"/>
  <c r="M25" i="14" s="1"/>
  <c r="K24" i="14"/>
  <c r="L24" i="14" s="1"/>
  <c r="M24" i="14" s="1"/>
  <c r="K23" i="14"/>
  <c r="L23" i="14" s="1"/>
  <c r="M23" i="14" s="1"/>
  <c r="K22" i="14"/>
  <c r="L22" i="14" s="1"/>
  <c r="M22" i="14" s="1"/>
  <c r="K21" i="14"/>
  <c r="L21" i="14" s="1"/>
  <c r="M21" i="14" s="1"/>
  <c r="K20" i="14"/>
  <c r="L20" i="14" s="1"/>
  <c r="M20" i="14" s="1"/>
  <c r="K19" i="14"/>
  <c r="L19" i="14" s="1"/>
  <c r="M19" i="14" s="1"/>
  <c r="J18" i="14"/>
  <c r="K17" i="14"/>
  <c r="L17" i="14" s="1"/>
  <c r="M17" i="14" s="1"/>
  <c r="K16" i="14"/>
  <c r="L16" i="14" s="1"/>
  <c r="M16" i="14" s="1"/>
  <c r="K15" i="14"/>
  <c r="L15" i="14" s="1"/>
  <c r="M15" i="14" s="1"/>
  <c r="K14" i="14"/>
  <c r="L14" i="14" s="1"/>
  <c r="M14" i="14" s="1"/>
  <c r="K13" i="14"/>
  <c r="L13" i="14" s="1"/>
  <c r="M13" i="14" s="1"/>
  <c r="J12" i="14"/>
  <c r="K11" i="14"/>
  <c r="L11" i="14" s="1"/>
  <c r="M11" i="14" s="1"/>
  <c r="K10" i="14"/>
  <c r="L10" i="14" s="1"/>
  <c r="M10" i="14" s="1"/>
  <c r="K9" i="14"/>
  <c r="L76" i="5"/>
  <c r="L75" i="5"/>
  <c r="L74" i="5"/>
  <c r="M73" i="5"/>
  <c r="N73" i="5" s="1"/>
  <c r="O73" i="5" s="1"/>
  <c r="M72" i="5"/>
  <c r="N72" i="5" s="1"/>
  <c r="O72" i="5" s="1"/>
  <c r="M71" i="5"/>
  <c r="M70" i="5"/>
  <c r="N70" i="5" s="1"/>
  <c r="O70" i="5" s="1"/>
  <c r="P22" i="15"/>
  <c r="Q22" i="15" s="1"/>
  <c r="R22" i="15" s="1"/>
  <c r="P23" i="15"/>
  <c r="Q23" i="15" s="1"/>
  <c r="R23" i="15" s="1"/>
  <c r="P24" i="15"/>
  <c r="Q24" i="15" s="1"/>
  <c r="R24" i="15" s="1"/>
  <c r="O25" i="15"/>
  <c r="J281" i="14" l="1"/>
  <c r="L82" i="5"/>
  <c r="M75" i="5"/>
  <c r="N75" i="5" s="1"/>
  <c r="O75" i="5" s="1"/>
  <c r="N71" i="5"/>
  <c r="O71" i="5" s="1"/>
  <c r="L9" i="14"/>
  <c r="M257" i="14"/>
  <c r="M211" i="14"/>
  <c r="M175" i="14"/>
  <c r="M194" i="14"/>
  <c r="M170" i="14"/>
  <c r="M183" i="14"/>
  <c r="M216" i="14"/>
  <c r="M249" i="14"/>
  <c r="M219" i="14"/>
  <c r="M255" i="14"/>
  <c r="M222" i="14"/>
  <c r="M231" i="14"/>
  <c r="M207" i="14"/>
  <c r="M234" i="14"/>
  <c r="M240" i="14"/>
  <c r="M243" i="14"/>
  <c r="M204" i="14"/>
  <c r="M246" i="14"/>
  <c r="M202" i="14"/>
  <c r="M179" i="14"/>
  <c r="M193" i="14"/>
  <c r="M198" i="14"/>
  <c r="M162" i="14"/>
  <c r="M174" i="14"/>
  <c r="M177" i="14"/>
  <c r="K12" i="14"/>
  <c r="L12" i="14" s="1"/>
  <c r="M12" i="14" s="1"/>
  <c r="K18" i="14"/>
  <c r="L18" i="14" s="1"/>
  <c r="M18" i="14" s="1"/>
  <c r="M224" i="14"/>
  <c r="M160" i="14"/>
  <c r="M155" i="14"/>
  <c r="M163" i="14"/>
  <c r="M171" i="14"/>
  <c r="M156" i="14"/>
  <c r="M159" i="14"/>
  <c r="M181" i="14"/>
  <c r="M212" i="14"/>
  <c r="M176" i="14"/>
  <c r="M168" i="14"/>
  <c r="M187" i="14"/>
  <c r="M185" i="14"/>
  <c r="M197" i="14"/>
  <c r="M199" i="14"/>
  <c r="M215" i="14"/>
  <c r="M173" i="14"/>
  <c r="M167" i="14"/>
  <c r="M182" i="14"/>
  <c r="M209" i="14"/>
  <c r="M164" i="14"/>
  <c r="M186" i="14"/>
  <c r="M188" i="14"/>
  <c r="M184" i="14"/>
  <c r="M190" i="14"/>
  <c r="M200" i="14"/>
  <c r="M196" i="14"/>
  <c r="M220" i="14"/>
  <c r="M225" i="14"/>
  <c r="M235" i="14"/>
  <c r="M239" i="14"/>
  <c r="M208" i="14"/>
  <c r="M227" i="14"/>
  <c r="M230" i="14"/>
  <c r="M241" i="14"/>
  <c r="M213" i="14"/>
  <c r="M245" i="14"/>
  <c r="M247" i="14"/>
  <c r="M252" i="14"/>
  <c r="M201" i="14"/>
  <c r="M232" i="14"/>
  <c r="M236" i="14"/>
  <c r="M238" i="14"/>
  <c r="M221" i="14"/>
  <c r="M218" i="14"/>
  <c r="M256" i="14"/>
  <c r="M203" i="14"/>
  <c r="M248" i="14"/>
  <c r="M250" i="14"/>
  <c r="M206" i="14"/>
  <c r="M233" i="14"/>
  <c r="M244" i="14"/>
  <c r="M191" i="14"/>
  <c r="M223" i="14"/>
  <c r="M242" i="14"/>
  <c r="M254" i="14"/>
  <c r="M74" i="5"/>
  <c r="N74" i="5" s="1"/>
  <c r="M76" i="5"/>
  <c r="N76" i="5" s="1"/>
  <c r="O76" i="5" s="1"/>
  <c r="O74" i="5" l="1"/>
  <c r="K281" i="14"/>
  <c r="M9" i="14"/>
  <c r="M281" i="14" s="1"/>
  <c r="L281" i="14"/>
  <c r="M10" i="11" l="1"/>
  <c r="P20" i="15" l="1"/>
  <c r="Q20" i="15" s="1"/>
  <c r="R20" i="15" s="1"/>
  <c r="P21" i="15"/>
  <c r="Q21" i="15" s="1"/>
  <c r="R21" i="15" s="1"/>
  <c r="P13" i="15" l="1"/>
  <c r="Q13" i="15" s="1"/>
  <c r="R13" i="15" s="1"/>
  <c r="P14" i="15"/>
  <c r="Q14" i="15" s="1"/>
  <c r="R14" i="15" s="1"/>
  <c r="P15" i="15"/>
  <c r="Q15" i="15" s="1"/>
  <c r="R15" i="15" s="1"/>
  <c r="P16" i="15"/>
  <c r="Q16" i="15" s="1"/>
  <c r="R16" i="15" s="1"/>
  <c r="P17" i="15"/>
  <c r="Q17" i="15" s="1"/>
  <c r="R17" i="15" s="1"/>
  <c r="P18" i="15"/>
  <c r="Q18" i="15" s="1"/>
  <c r="R18" i="15" s="1"/>
  <c r="P19" i="15"/>
  <c r="Q19" i="15" s="1"/>
  <c r="R19" i="15" s="1"/>
  <c r="M9" i="12" l="1"/>
  <c r="N9" i="12" s="1"/>
  <c r="O9" i="12" s="1"/>
  <c r="M10" i="12" l="1"/>
  <c r="L10" i="9"/>
  <c r="M9" i="9"/>
  <c r="N9" i="9" s="1"/>
  <c r="N10" i="12" l="1"/>
  <c r="O10" i="12"/>
  <c r="N10" i="9"/>
  <c r="M10" i="9"/>
  <c r="O9" i="9"/>
  <c r="O10" i="9" l="1"/>
  <c r="R9" i="9" l="1"/>
  <c r="Q10" i="9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9" i="2"/>
  <c r="M10" i="1"/>
  <c r="N19" i="2" l="1"/>
  <c r="N15" i="2"/>
  <c r="N11" i="2"/>
  <c r="N16" i="2"/>
  <c r="N14" i="2"/>
  <c r="N22" i="2"/>
  <c r="N18" i="2"/>
  <c r="N10" i="2"/>
  <c r="N21" i="2"/>
  <c r="N17" i="2"/>
  <c r="N13" i="2"/>
  <c r="N20" i="2"/>
  <c r="N12" i="2"/>
  <c r="M12" i="1"/>
  <c r="N10" i="1"/>
  <c r="O10" i="1" s="1"/>
  <c r="N23" i="2"/>
  <c r="Q23" i="2" s="1"/>
  <c r="N9" i="2"/>
  <c r="Q9" i="2" s="1"/>
  <c r="O16" i="2" l="1"/>
  <c r="Q16" i="2"/>
  <c r="O19" i="2"/>
  <c r="Q19" i="2"/>
  <c r="O12" i="2"/>
  <c r="Q12" i="2"/>
  <c r="O13" i="2"/>
  <c r="Q13" i="2"/>
  <c r="O15" i="2"/>
  <c r="Q15" i="2"/>
  <c r="O17" i="2"/>
  <c r="Q17" i="2"/>
  <c r="O10" i="2"/>
  <c r="Q10" i="2"/>
  <c r="O18" i="2"/>
  <c r="Q18" i="2"/>
  <c r="O14" i="2"/>
  <c r="Q14" i="2"/>
  <c r="O11" i="2"/>
  <c r="Q11" i="2"/>
  <c r="O20" i="2"/>
  <c r="Q20" i="2"/>
  <c r="O21" i="2"/>
  <c r="Q21" i="2"/>
  <c r="O22" i="2"/>
  <c r="Q22" i="2"/>
  <c r="N12" i="1"/>
  <c r="O23" i="2"/>
  <c r="O9" i="2"/>
  <c r="N10" i="11" l="1"/>
  <c r="M11" i="11"/>
  <c r="M12" i="11"/>
  <c r="M13" i="11"/>
  <c r="M14" i="11"/>
  <c r="M15" i="11"/>
  <c r="M16" i="11"/>
  <c r="M17" i="11"/>
  <c r="M18" i="11"/>
  <c r="M19" i="11"/>
  <c r="M9" i="5"/>
  <c r="M10" i="5"/>
  <c r="N10" i="5" s="1"/>
  <c r="O10" i="5" s="1"/>
  <c r="M11" i="5"/>
  <c r="N11" i="5" s="1"/>
  <c r="O11" i="5" s="1"/>
  <c r="M12" i="5"/>
  <c r="N12" i="5" s="1"/>
  <c r="O12" i="5" s="1"/>
  <c r="M13" i="5"/>
  <c r="N13" i="5" s="1"/>
  <c r="O13" i="5" s="1"/>
  <c r="M14" i="5"/>
  <c r="N14" i="5" s="1"/>
  <c r="O14" i="5" s="1"/>
  <c r="M15" i="5"/>
  <c r="N15" i="5" s="1"/>
  <c r="O15" i="5" s="1"/>
  <c r="M16" i="5"/>
  <c r="N16" i="5" s="1"/>
  <c r="O16" i="5" s="1"/>
  <c r="M17" i="5"/>
  <c r="N17" i="5" s="1"/>
  <c r="O17" i="5" s="1"/>
  <c r="M18" i="5"/>
  <c r="N18" i="5" s="1"/>
  <c r="O18" i="5" s="1"/>
  <c r="M19" i="5"/>
  <c r="N19" i="5" s="1"/>
  <c r="O19" i="5" s="1"/>
  <c r="M20" i="5"/>
  <c r="N20" i="5" s="1"/>
  <c r="O20" i="5" s="1"/>
  <c r="M21" i="5"/>
  <c r="N21" i="5" s="1"/>
  <c r="O21" i="5" s="1"/>
  <c r="M22" i="5"/>
  <c r="N22" i="5" s="1"/>
  <c r="O22" i="5" s="1"/>
  <c r="M23" i="5"/>
  <c r="N23" i="5" s="1"/>
  <c r="O23" i="5" s="1"/>
  <c r="M24" i="5"/>
  <c r="N24" i="5" s="1"/>
  <c r="O24" i="5" s="1"/>
  <c r="M25" i="5"/>
  <c r="N25" i="5" s="1"/>
  <c r="O25" i="5" s="1"/>
  <c r="M26" i="5"/>
  <c r="N26" i="5" s="1"/>
  <c r="O26" i="5" s="1"/>
  <c r="M27" i="5"/>
  <c r="N27" i="5" s="1"/>
  <c r="O27" i="5" s="1"/>
  <c r="M28" i="5"/>
  <c r="N28" i="5" s="1"/>
  <c r="O28" i="5" s="1"/>
  <c r="M29" i="5"/>
  <c r="N29" i="5" s="1"/>
  <c r="O29" i="5" s="1"/>
  <c r="M30" i="5"/>
  <c r="N30" i="5" s="1"/>
  <c r="O30" i="5" s="1"/>
  <c r="M31" i="5"/>
  <c r="N31" i="5" s="1"/>
  <c r="O31" i="5" s="1"/>
  <c r="M32" i="5"/>
  <c r="N32" i="5" s="1"/>
  <c r="O32" i="5" s="1"/>
  <c r="M33" i="5"/>
  <c r="N33" i="5" s="1"/>
  <c r="O33" i="5" s="1"/>
  <c r="M34" i="5"/>
  <c r="N34" i="5" s="1"/>
  <c r="O34" i="5" s="1"/>
  <c r="M35" i="5"/>
  <c r="N35" i="5" s="1"/>
  <c r="O35" i="5" s="1"/>
  <c r="M36" i="5"/>
  <c r="N36" i="5" s="1"/>
  <c r="O36" i="5" s="1"/>
  <c r="M37" i="5"/>
  <c r="N37" i="5" s="1"/>
  <c r="O37" i="5" s="1"/>
  <c r="M38" i="5"/>
  <c r="N38" i="5" s="1"/>
  <c r="O38" i="5" s="1"/>
  <c r="M39" i="5"/>
  <c r="N39" i="5" s="1"/>
  <c r="O39" i="5" s="1"/>
  <c r="M40" i="5"/>
  <c r="N40" i="5" s="1"/>
  <c r="O40" i="5" s="1"/>
  <c r="M41" i="5"/>
  <c r="N41" i="5" s="1"/>
  <c r="O41" i="5" s="1"/>
  <c r="M42" i="5"/>
  <c r="N42" i="5" s="1"/>
  <c r="O42" i="5" s="1"/>
  <c r="M43" i="5"/>
  <c r="N43" i="5" s="1"/>
  <c r="O43" i="5" s="1"/>
  <c r="M44" i="5"/>
  <c r="N44" i="5" s="1"/>
  <c r="O44" i="5" s="1"/>
  <c r="M45" i="5"/>
  <c r="N45" i="5" s="1"/>
  <c r="O45" i="5" s="1"/>
  <c r="M46" i="5"/>
  <c r="N46" i="5" s="1"/>
  <c r="O46" i="5" s="1"/>
  <c r="M47" i="5"/>
  <c r="N47" i="5" s="1"/>
  <c r="O47" i="5" s="1"/>
  <c r="M48" i="5"/>
  <c r="N48" i="5" s="1"/>
  <c r="O48" i="5" s="1"/>
  <c r="M49" i="5"/>
  <c r="N49" i="5" s="1"/>
  <c r="O49" i="5" s="1"/>
  <c r="M50" i="5"/>
  <c r="N50" i="5" s="1"/>
  <c r="O50" i="5" s="1"/>
  <c r="N51" i="5"/>
  <c r="M52" i="5"/>
  <c r="N52" i="5" s="1"/>
  <c r="M53" i="5"/>
  <c r="N53" i="5" s="1"/>
  <c r="M54" i="5"/>
  <c r="N54" i="5" s="1"/>
  <c r="M55" i="5"/>
  <c r="N55" i="5" s="1"/>
  <c r="M56" i="5"/>
  <c r="N56" i="5" s="1"/>
  <c r="M57" i="5"/>
  <c r="N57" i="5" s="1"/>
  <c r="M58" i="5"/>
  <c r="N58" i="5" s="1"/>
  <c r="M59" i="5"/>
  <c r="N59" i="5" s="1"/>
  <c r="M60" i="5"/>
  <c r="N60" i="5" s="1"/>
  <c r="M61" i="5"/>
  <c r="N61" i="5" s="1"/>
  <c r="O61" i="5" s="1"/>
  <c r="M62" i="5"/>
  <c r="N62" i="5" s="1"/>
  <c r="O62" i="5" s="1"/>
  <c r="M63" i="5"/>
  <c r="N63" i="5" s="1"/>
  <c r="O63" i="5" s="1"/>
  <c r="M64" i="5"/>
  <c r="N64" i="5" s="1"/>
  <c r="O64" i="5" s="1"/>
  <c r="M65" i="5"/>
  <c r="N65" i="5" s="1"/>
  <c r="O65" i="5" s="1"/>
  <c r="M66" i="5"/>
  <c r="N66" i="5" s="1"/>
  <c r="O66" i="5" s="1"/>
  <c r="N67" i="5"/>
  <c r="O67" i="5" s="1"/>
  <c r="N68" i="5"/>
  <c r="O68" i="5" s="1"/>
  <c r="N69" i="5"/>
  <c r="O69" i="5" s="1"/>
  <c r="T20" i="11" l="1"/>
  <c r="O51" i="5"/>
  <c r="M82" i="5"/>
  <c r="O56" i="5"/>
  <c r="O58" i="5"/>
  <c r="O55" i="5"/>
  <c r="O53" i="5"/>
  <c r="O52" i="5"/>
  <c r="O60" i="5"/>
  <c r="O57" i="5"/>
  <c r="O54" i="5"/>
  <c r="O59" i="5"/>
  <c r="N18" i="11"/>
  <c r="O18" i="11" s="1"/>
  <c r="N12" i="11"/>
  <c r="N14" i="11"/>
  <c r="O14" i="11" s="1"/>
  <c r="M20" i="11"/>
  <c r="N9" i="5"/>
  <c r="N82" i="5" s="1"/>
  <c r="N17" i="11"/>
  <c r="O17" i="11" s="1"/>
  <c r="N16" i="11"/>
  <c r="O16" i="11" s="1"/>
  <c r="N19" i="11"/>
  <c r="O19" i="11" s="1"/>
  <c r="N15" i="11"/>
  <c r="O15" i="11" s="1"/>
  <c r="O10" i="11"/>
  <c r="P10" i="11" s="1"/>
  <c r="O12" i="11"/>
  <c r="N13" i="11"/>
  <c r="O13" i="11" s="1"/>
  <c r="N11" i="11"/>
  <c r="O11" i="11" s="1"/>
  <c r="J11" i="22"/>
  <c r="R11" i="22" s="1"/>
  <c r="R13" i="22" s="1"/>
  <c r="P12" i="11" l="1"/>
  <c r="P14" i="11"/>
  <c r="P19" i="11"/>
  <c r="P15" i="11"/>
  <c r="P16" i="11"/>
  <c r="P17" i="11"/>
  <c r="P11" i="11"/>
  <c r="P18" i="11"/>
  <c r="J13" i="22"/>
  <c r="K11" i="22"/>
  <c r="L11" i="22" s="1"/>
  <c r="P13" i="11"/>
  <c r="O9" i="5"/>
  <c r="O82" i="5" s="1"/>
  <c r="Q82" i="5" l="1"/>
  <c r="P10" i="9"/>
  <c r="O20" i="11" l="1"/>
  <c r="P20" i="11"/>
  <c r="N20" i="11"/>
  <c r="R82" i="5" l="1"/>
  <c r="P82" i="5"/>
  <c r="L8" i="19" l="1"/>
  <c r="J9" i="26" l="1"/>
  <c r="K9" i="26" s="1"/>
  <c r="L9" i="26" s="1"/>
  <c r="M9" i="26" s="1"/>
  <c r="N9" i="26" l="1"/>
  <c r="O9" i="26" l="1"/>
  <c r="I14" i="19"/>
  <c r="I15" i="19" s="1"/>
  <c r="I16" i="19" s="1"/>
  <c r="S20" i="11" l="1"/>
  <c r="BO41" i="27" l="1"/>
  <c r="BL41" i="27"/>
  <c r="BI41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V41" i="27"/>
  <c r="S41" i="27"/>
  <c r="P41" i="27"/>
  <c r="Q40" i="27"/>
  <c r="T40" i="27" s="1"/>
  <c r="W40" i="27" s="1"/>
  <c r="Z40" i="27" s="1"/>
  <c r="AC40" i="27" s="1"/>
  <c r="AF40" i="27" s="1"/>
  <c r="AI40" i="27" s="1"/>
  <c r="AL40" i="27" s="1"/>
  <c r="AO40" i="27" s="1"/>
  <c r="AR40" i="27" s="1"/>
  <c r="AU40" i="27" s="1"/>
  <c r="AX40" i="27" s="1"/>
  <c r="M40" i="27"/>
  <c r="N40" i="27" s="1"/>
  <c r="O40" i="27" s="1"/>
  <c r="Q39" i="27"/>
  <c r="T39" i="27" s="1"/>
  <c r="W39" i="27" s="1"/>
  <c r="Z39" i="27" s="1"/>
  <c r="AC39" i="27" s="1"/>
  <c r="AF39" i="27" s="1"/>
  <c r="AI39" i="27" s="1"/>
  <c r="AL39" i="27" s="1"/>
  <c r="AO39" i="27" s="1"/>
  <c r="AR39" i="27" s="1"/>
  <c r="AU39" i="27" s="1"/>
  <c r="M39" i="27"/>
  <c r="N39" i="27" s="1"/>
  <c r="O39" i="27" s="1"/>
  <c r="Q38" i="27"/>
  <c r="T38" i="27" s="1"/>
  <c r="W38" i="27" s="1"/>
  <c r="Z38" i="27" s="1"/>
  <c r="AC38" i="27" s="1"/>
  <c r="AF38" i="27" s="1"/>
  <c r="AI38" i="27" s="1"/>
  <c r="AL38" i="27" s="1"/>
  <c r="AO38" i="27" s="1"/>
  <c r="AR38" i="27" s="1"/>
  <c r="L38" i="27"/>
  <c r="M38" i="27" s="1"/>
  <c r="Q37" i="27"/>
  <c r="T37" i="27" s="1"/>
  <c r="W37" i="27" s="1"/>
  <c r="Z37" i="27" s="1"/>
  <c r="AC37" i="27" s="1"/>
  <c r="AF37" i="27" s="1"/>
  <c r="AI37" i="27" s="1"/>
  <c r="L37" i="27"/>
  <c r="M37" i="27" s="1"/>
  <c r="N37" i="27" s="1"/>
  <c r="O37" i="27" s="1"/>
  <c r="Q36" i="27"/>
  <c r="T36" i="27" s="1"/>
  <c r="W36" i="27" s="1"/>
  <c r="Z36" i="27" s="1"/>
  <c r="AC36" i="27" s="1"/>
  <c r="AF36" i="27" s="1"/>
  <c r="AI36" i="27" s="1"/>
  <c r="AL36" i="27" s="1"/>
  <c r="AO36" i="27" s="1"/>
  <c r="AR36" i="27" s="1"/>
  <c r="AU36" i="27" s="1"/>
  <c r="AX36" i="27" s="1"/>
  <c r="BA36" i="27" s="1"/>
  <c r="BD36" i="27" s="1"/>
  <c r="BG36" i="27" s="1"/>
  <c r="BJ36" i="27" s="1"/>
  <c r="BM36" i="27" s="1"/>
  <c r="BP36" i="27" s="1"/>
  <c r="BS36" i="27" s="1"/>
  <c r="BV36" i="27" s="1"/>
  <c r="L36" i="27"/>
  <c r="Q35" i="27"/>
  <c r="T35" i="27" s="1"/>
  <c r="W35" i="27" s="1"/>
  <c r="Z35" i="27" s="1"/>
  <c r="AC35" i="27" s="1"/>
  <c r="AF35" i="27" s="1"/>
  <c r="AI35" i="27" s="1"/>
  <c r="AL35" i="27" s="1"/>
  <c r="AO35" i="27" s="1"/>
  <c r="AR35" i="27" s="1"/>
  <c r="AU35" i="27" s="1"/>
  <c r="AX35" i="27" s="1"/>
  <c r="BA35" i="27" s="1"/>
  <c r="BD35" i="27" s="1"/>
  <c r="BG35" i="27" s="1"/>
  <c r="BJ35" i="27" s="1"/>
  <c r="BM35" i="27" s="1"/>
  <c r="BP35" i="27" s="1"/>
  <c r="BS35" i="27" s="1"/>
  <c r="BV35" i="27" s="1"/>
  <c r="L35" i="27"/>
  <c r="Q34" i="27"/>
  <c r="T34" i="27" s="1"/>
  <c r="W34" i="27" s="1"/>
  <c r="Z34" i="27" s="1"/>
  <c r="AC34" i="27" s="1"/>
  <c r="AF34" i="27" s="1"/>
  <c r="AI34" i="27" s="1"/>
  <c r="L34" i="27"/>
  <c r="M34" i="27" s="1"/>
  <c r="N34" i="27" s="1"/>
  <c r="O34" i="27" s="1"/>
  <c r="Q33" i="27"/>
  <c r="T33" i="27" s="1"/>
  <c r="W33" i="27" s="1"/>
  <c r="Z33" i="27" s="1"/>
  <c r="AC33" i="27" s="1"/>
  <c r="AF33" i="27" s="1"/>
  <c r="AI33" i="27" s="1"/>
  <c r="AL33" i="27" s="1"/>
  <c r="AO33" i="27" s="1"/>
  <c r="L33" i="27"/>
  <c r="Q32" i="27"/>
  <c r="T32" i="27" s="1"/>
  <c r="W32" i="27" s="1"/>
  <c r="Z32" i="27" s="1"/>
  <c r="AC32" i="27" s="1"/>
  <c r="AF32" i="27" s="1"/>
  <c r="AI32" i="27" s="1"/>
  <c r="L32" i="27"/>
  <c r="M32" i="27" s="1"/>
  <c r="N32" i="27" s="1"/>
  <c r="O32" i="27" s="1"/>
  <c r="Q31" i="27"/>
  <c r="T31" i="27" s="1"/>
  <c r="W31" i="27" s="1"/>
  <c r="Z31" i="27" s="1"/>
  <c r="AC31" i="27" s="1"/>
  <c r="AF31" i="27" s="1"/>
  <c r="AI31" i="27" s="1"/>
  <c r="L31" i="27"/>
  <c r="M31" i="27" s="1"/>
  <c r="N31" i="27" s="1"/>
  <c r="O31" i="27" s="1"/>
  <c r="Q30" i="27"/>
  <c r="T30" i="27" s="1"/>
  <c r="W30" i="27" s="1"/>
  <c r="Z30" i="27" s="1"/>
  <c r="AC30" i="27" s="1"/>
  <c r="AF30" i="27" s="1"/>
  <c r="AI30" i="27" s="1"/>
  <c r="AL30" i="27" s="1"/>
  <c r="AO30" i="27" s="1"/>
  <c r="L30" i="27"/>
  <c r="Q29" i="27"/>
  <c r="T29" i="27" s="1"/>
  <c r="W29" i="27" s="1"/>
  <c r="Z29" i="27" s="1"/>
  <c r="AC29" i="27" s="1"/>
  <c r="AF29" i="27" s="1"/>
  <c r="AI29" i="27" s="1"/>
  <c r="L29" i="27"/>
  <c r="M29" i="27" s="1"/>
  <c r="N29" i="27" s="1"/>
  <c r="O29" i="27" s="1"/>
  <c r="Q28" i="27"/>
  <c r="T28" i="27" s="1"/>
  <c r="W28" i="27" s="1"/>
  <c r="Z28" i="27" s="1"/>
  <c r="AC28" i="27" s="1"/>
  <c r="AF28" i="27" s="1"/>
  <c r="AI28" i="27" s="1"/>
  <c r="AL28" i="27" s="1"/>
  <c r="AO28" i="27" s="1"/>
  <c r="L28" i="27"/>
  <c r="Q27" i="27"/>
  <c r="T27" i="27" s="1"/>
  <c r="W27" i="27" s="1"/>
  <c r="Z27" i="27" s="1"/>
  <c r="AC27" i="27" s="1"/>
  <c r="AF27" i="27" s="1"/>
  <c r="AI27" i="27" s="1"/>
  <c r="L27" i="27"/>
  <c r="M27" i="27" s="1"/>
  <c r="N27" i="27" s="1"/>
  <c r="O27" i="27" s="1"/>
  <c r="Q26" i="27"/>
  <c r="T26" i="27" s="1"/>
  <c r="W26" i="27" s="1"/>
  <c r="Z26" i="27" s="1"/>
  <c r="AC26" i="27" s="1"/>
  <c r="AF26" i="27" s="1"/>
  <c r="AI26" i="27" s="1"/>
  <c r="L26" i="27"/>
  <c r="Q25" i="27"/>
  <c r="T25" i="27" s="1"/>
  <c r="W25" i="27" s="1"/>
  <c r="Z25" i="27" s="1"/>
  <c r="AC25" i="27" s="1"/>
  <c r="AF25" i="27" s="1"/>
  <c r="AI25" i="27" s="1"/>
  <c r="L25" i="27"/>
  <c r="M25" i="27" s="1"/>
  <c r="N25" i="27" s="1"/>
  <c r="O25" i="27" s="1"/>
  <c r="Q24" i="27"/>
  <c r="T24" i="27" s="1"/>
  <c r="W24" i="27" s="1"/>
  <c r="Z24" i="27" s="1"/>
  <c r="AC24" i="27" s="1"/>
  <c r="AF24" i="27" s="1"/>
  <c r="AI24" i="27" s="1"/>
  <c r="AL24" i="27" s="1"/>
  <c r="AO24" i="27" s="1"/>
  <c r="AR24" i="27" s="1"/>
  <c r="AU24" i="27" s="1"/>
  <c r="AX24" i="27" s="1"/>
  <c r="BA24" i="27" s="1"/>
  <c r="BD24" i="27" s="1"/>
  <c r="BG24" i="27" s="1"/>
  <c r="BJ24" i="27" s="1"/>
  <c r="BM24" i="27" s="1"/>
  <c r="BP24" i="27" s="1"/>
  <c r="BS24" i="27" s="1"/>
  <c r="BV24" i="27" s="1"/>
  <c r="L24" i="27"/>
  <c r="Q23" i="27"/>
  <c r="T23" i="27" s="1"/>
  <c r="W23" i="27" s="1"/>
  <c r="Z23" i="27" s="1"/>
  <c r="AC23" i="27" s="1"/>
  <c r="AF23" i="27" s="1"/>
  <c r="AI23" i="27" s="1"/>
  <c r="L23" i="27"/>
  <c r="M23" i="27" s="1"/>
  <c r="N23" i="27" s="1"/>
  <c r="O23" i="27" s="1"/>
  <c r="Q22" i="27"/>
  <c r="T22" i="27" s="1"/>
  <c r="W22" i="27" s="1"/>
  <c r="Z22" i="27" s="1"/>
  <c r="AC22" i="27" s="1"/>
  <c r="AF22" i="27" s="1"/>
  <c r="AI22" i="27" s="1"/>
  <c r="AL22" i="27" s="1"/>
  <c r="AO22" i="27" s="1"/>
  <c r="L22" i="27"/>
  <c r="Q21" i="27"/>
  <c r="T21" i="27" s="1"/>
  <c r="W21" i="27" s="1"/>
  <c r="Z21" i="27" s="1"/>
  <c r="AC21" i="27" s="1"/>
  <c r="AF21" i="27" s="1"/>
  <c r="M21" i="27"/>
  <c r="N21" i="27" s="1"/>
  <c r="O21" i="27" s="1"/>
  <c r="Q20" i="27"/>
  <c r="T20" i="27" s="1"/>
  <c r="W20" i="27" s="1"/>
  <c r="Z20" i="27" s="1"/>
  <c r="AC20" i="27" s="1"/>
  <c r="AF20" i="27" s="1"/>
  <c r="M20" i="27"/>
  <c r="N20" i="27" s="1"/>
  <c r="O20" i="27" s="1"/>
  <c r="Q19" i="27"/>
  <c r="T19" i="27" s="1"/>
  <c r="W19" i="27" s="1"/>
  <c r="Z19" i="27" s="1"/>
  <c r="AC19" i="27" s="1"/>
  <c r="AF19" i="27" s="1"/>
  <c r="M19" i="27"/>
  <c r="N19" i="27" s="1"/>
  <c r="O19" i="27" s="1"/>
  <c r="Q18" i="27"/>
  <c r="T18" i="27" s="1"/>
  <c r="W18" i="27" s="1"/>
  <c r="Z18" i="27" s="1"/>
  <c r="AC18" i="27" s="1"/>
  <c r="M18" i="27"/>
  <c r="N18" i="27" s="1"/>
  <c r="O18" i="27" s="1"/>
  <c r="Q17" i="27"/>
  <c r="T17" i="27" s="1"/>
  <c r="W17" i="27" s="1"/>
  <c r="Z17" i="27" s="1"/>
  <c r="AC17" i="27" s="1"/>
  <c r="M17" i="27"/>
  <c r="N17" i="27" s="1"/>
  <c r="O17" i="27" s="1"/>
  <c r="Q16" i="27"/>
  <c r="T16" i="27" s="1"/>
  <c r="W16" i="27" s="1"/>
  <c r="Z16" i="27" s="1"/>
  <c r="AC16" i="27" s="1"/>
  <c r="M16" i="27"/>
  <c r="N16" i="27" s="1"/>
  <c r="O16" i="27" s="1"/>
  <c r="Q15" i="27"/>
  <c r="T15" i="27" s="1"/>
  <c r="W15" i="27" s="1"/>
  <c r="Z15" i="27" s="1"/>
  <c r="AC15" i="27" s="1"/>
  <c r="M15" i="27"/>
  <c r="N15" i="27" s="1"/>
  <c r="O15" i="27" s="1"/>
  <c r="Q14" i="27"/>
  <c r="T14" i="27" s="1"/>
  <c r="W14" i="27" s="1"/>
  <c r="Z14" i="27" s="1"/>
  <c r="AC14" i="27" s="1"/>
  <c r="M14" i="27"/>
  <c r="N14" i="27" s="1"/>
  <c r="O14" i="27" s="1"/>
  <c r="Q13" i="27"/>
  <c r="T13" i="27" s="1"/>
  <c r="W13" i="27" s="1"/>
  <c r="Z13" i="27" s="1"/>
  <c r="AC13" i="27" s="1"/>
  <c r="M13" i="27"/>
  <c r="N13" i="27" s="1"/>
  <c r="O13" i="27" s="1"/>
  <c r="Q12" i="27"/>
  <c r="T12" i="27" s="1"/>
  <c r="W12" i="27" s="1"/>
  <c r="Z12" i="27" s="1"/>
  <c r="AC12" i="27" s="1"/>
  <c r="M12" i="27"/>
  <c r="N12" i="27" s="1"/>
  <c r="O12" i="27" s="1"/>
  <c r="Q11" i="27"/>
  <c r="T11" i="27" s="1"/>
  <c r="W11" i="27" s="1"/>
  <c r="Z11" i="27" s="1"/>
  <c r="AC11" i="27" s="1"/>
  <c r="M11" i="27"/>
  <c r="N11" i="27" s="1"/>
  <c r="O11" i="27" s="1"/>
  <c r="Q10" i="27"/>
  <c r="T10" i="27" s="1"/>
  <c r="W10" i="27" s="1"/>
  <c r="Z10" i="27" s="1"/>
  <c r="M10" i="27"/>
  <c r="N10" i="27" s="1"/>
  <c r="O10" i="27" s="1"/>
  <c r="Q9" i="27"/>
  <c r="T9" i="27" s="1"/>
  <c r="W9" i="27" s="1"/>
  <c r="M9" i="27"/>
  <c r="J14" i="26"/>
  <c r="K14" i="26" s="1"/>
  <c r="I15" i="26"/>
  <c r="J13" i="26"/>
  <c r="K13" i="26" s="1"/>
  <c r="J12" i="26"/>
  <c r="K12" i="26" s="1"/>
  <c r="J11" i="26"/>
  <c r="K11" i="26" s="1"/>
  <c r="L11" i="26" s="1"/>
  <c r="M11" i="26" s="1"/>
  <c r="N11" i="26" s="1"/>
  <c r="O11" i="26" s="1"/>
  <c r="J10" i="26"/>
  <c r="K10" i="26" s="1"/>
  <c r="L10" i="26" s="1"/>
  <c r="M10" i="26" s="1"/>
  <c r="N10" i="26" l="1"/>
  <c r="M15" i="26"/>
  <c r="L15" i="26"/>
  <c r="L41" i="27"/>
  <c r="AJ36" i="27"/>
  <c r="AA10" i="27"/>
  <c r="AC10" i="27"/>
  <c r="AF13" i="27"/>
  <c r="AD13" i="27"/>
  <c r="AF17" i="27"/>
  <c r="AD17" i="27"/>
  <c r="AL23" i="27"/>
  <c r="AO23" i="27" s="1"/>
  <c r="AM23" i="27"/>
  <c r="AJ23" i="27"/>
  <c r="AL27" i="27"/>
  <c r="AO27" i="27" s="1"/>
  <c r="AM27" i="27"/>
  <c r="AJ27" i="27"/>
  <c r="AR33" i="27"/>
  <c r="AU33" i="27" s="1"/>
  <c r="AX33" i="27" s="1"/>
  <c r="BA33" i="27" s="1"/>
  <c r="AP33" i="27"/>
  <c r="AD18" i="27"/>
  <c r="AF18" i="27"/>
  <c r="AI21" i="27"/>
  <c r="AG21" i="27"/>
  <c r="BN24" i="27"/>
  <c r="AJ32" i="27"/>
  <c r="AL32" i="27"/>
  <c r="AO32" i="27" s="1"/>
  <c r="AM32" i="27"/>
  <c r="AF11" i="27"/>
  <c r="AD11" i="27"/>
  <c r="AD12" i="27"/>
  <c r="AF12" i="27"/>
  <c r="AF15" i="27"/>
  <c r="AD15" i="27"/>
  <c r="AI19" i="27"/>
  <c r="AG19" i="27"/>
  <c r="AI20" i="27"/>
  <c r="AG20" i="27"/>
  <c r="AR22" i="27"/>
  <c r="AU22" i="27" s="1"/>
  <c r="AX22" i="27" s="1"/>
  <c r="BA22" i="27" s="1"/>
  <c r="BD22" i="27" s="1"/>
  <c r="AP22" i="27"/>
  <c r="AL25" i="27"/>
  <c r="AO25" i="27" s="1"/>
  <c r="AM25" i="27"/>
  <c r="AJ25" i="27"/>
  <c r="AR30" i="27"/>
  <c r="AU30" i="27" s="1"/>
  <c r="AX30" i="27" s="1"/>
  <c r="BA30" i="27" s="1"/>
  <c r="AP30" i="27"/>
  <c r="AJ31" i="27"/>
  <c r="AL31" i="27"/>
  <c r="AO31" i="27" s="1"/>
  <c r="AM31" i="27"/>
  <c r="AF14" i="27"/>
  <c r="AD14" i="27"/>
  <c r="AR28" i="27"/>
  <c r="AU28" i="27" s="1"/>
  <c r="AX28" i="27" s="1"/>
  <c r="BA28" i="27" s="1"/>
  <c r="AP28" i="27"/>
  <c r="AJ29" i="27"/>
  <c r="AL29" i="27"/>
  <c r="AO29" i="27" s="1"/>
  <c r="AM29" i="27"/>
  <c r="AM26" i="27"/>
  <c r="AL26" i="27"/>
  <c r="AO26" i="27" s="1"/>
  <c r="AJ34" i="27"/>
  <c r="AL34" i="27"/>
  <c r="AO34" i="27" s="1"/>
  <c r="AM34" i="27"/>
  <c r="W41" i="27"/>
  <c r="X9" i="27"/>
  <c r="X41" i="27" s="1"/>
  <c r="Z9" i="27"/>
  <c r="AD16" i="27"/>
  <c r="AF16" i="27"/>
  <c r="Q41" i="27"/>
  <c r="AV24" i="27"/>
  <c r="BK24" i="27"/>
  <c r="AJ30" i="27"/>
  <c r="AJ33" i="27"/>
  <c r="R9" i="27"/>
  <c r="R41" i="27" s="1"/>
  <c r="AM22" i="27"/>
  <c r="AP24" i="27"/>
  <c r="BE24" i="27"/>
  <c r="M26" i="27"/>
  <c r="N26" i="27" s="1"/>
  <c r="O26" i="27" s="1"/>
  <c r="BW35" i="27"/>
  <c r="BQ35" i="27"/>
  <c r="BK35" i="27"/>
  <c r="BE35" i="27"/>
  <c r="AY35" i="27"/>
  <c r="AS35" i="27"/>
  <c r="AM35" i="27"/>
  <c r="M35" i="27"/>
  <c r="N35" i="27" s="1"/>
  <c r="O35" i="27" s="1"/>
  <c r="BT35" i="27"/>
  <c r="BN35" i="27"/>
  <c r="BH35" i="27"/>
  <c r="BB35" i="27"/>
  <c r="AV35" i="27"/>
  <c r="AP35" i="27"/>
  <c r="AJ35" i="27"/>
  <c r="AJ24" i="27"/>
  <c r="AY24" i="27"/>
  <c r="BH24" i="27"/>
  <c r="BW24" i="27"/>
  <c r="BQ36" i="27"/>
  <c r="BB36" i="27"/>
  <c r="AS36" i="27"/>
  <c r="M36" i="27"/>
  <c r="N36" i="27" s="1"/>
  <c r="O36" i="27" s="1"/>
  <c r="BN36" i="27"/>
  <c r="BE36" i="27"/>
  <c r="AP36" i="27"/>
  <c r="BT36" i="27"/>
  <c r="BK36" i="27"/>
  <c r="AV36" i="27"/>
  <c r="AM36" i="27"/>
  <c r="BW36" i="27"/>
  <c r="AL37" i="27"/>
  <c r="AO37" i="27" s="1"/>
  <c r="AJ37" i="27"/>
  <c r="T41" i="27"/>
  <c r="U9" i="27"/>
  <c r="U41" i="27" s="1"/>
  <c r="AJ22" i="27"/>
  <c r="M24" i="27"/>
  <c r="N24" i="27" s="1"/>
  <c r="O24" i="27" s="1"/>
  <c r="AS24" i="27"/>
  <c r="BB24" i="27"/>
  <c r="BQ24" i="27"/>
  <c r="AM28" i="27"/>
  <c r="M28" i="27"/>
  <c r="N28" i="27" s="1"/>
  <c r="O28" i="27" s="1"/>
  <c r="AM30" i="27"/>
  <c r="M30" i="27"/>
  <c r="N30" i="27" s="1"/>
  <c r="O30" i="27" s="1"/>
  <c r="AM33" i="27"/>
  <c r="M33" i="27"/>
  <c r="N33" i="27" s="1"/>
  <c r="O33" i="27" s="1"/>
  <c r="AY36" i="27"/>
  <c r="AM37" i="27"/>
  <c r="N9" i="27"/>
  <c r="M22" i="27"/>
  <c r="AM24" i="27"/>
  <c r="BT24" i="27"/>
  <c r="AJ26" i="27"/>
  <c r="AJ28" i="27"/>
  <c r="BH36" i="27"/>
  <c r="AU38" i="27"/>
  <c r="AX38" i="27" s="1"/>
  <c r="BA38" i="27" s="1"/>
  <c r="AS38" i="27"/>
  <c r="AP38" i="27"/>
  <c r="N38" i="27"/>
  <c r="O38" i="27" s="1"/>
  <c r="AJ38" i="27"/>
  <c r="AV39" i="27"/>
  <c r="AX39" i="27"/>
  <c r="BA40" i="27"/>
  <c r="AY40" i="27"/>
  <c r="AM38" i="27"/>
  <c r="BR41" i="27"/>
  <c r="BU41" i="27"/>
  <c r="J15" i="26"/>
  <c r="O10" i="26" l="1"/>
  <c r="O15" i="26" s="1"/>
  <c r="N15" i="26"/>
  <c r="AY38" i="27"/>
  <c r="AY33" i="27"/>
  <c r="BB22" i="27"/>
  <c r="AY22" i="27"/>
  <c r="AY30" i="27"/>
  <c r="AV38" i="27"/>
  <c r="M41" i="27"/>
  <c r="N22" i="27"/>
  <c r="O22" i="27" s="1"/>
  <c r="AS22" i="27"/>
  <c r="AS33" i="27"/>
  <c r="AS30" i="27"/>
  <c r="AY28" i="27"/>
  <c r="AV22" i="27"/>
  <c r="AV30" i="27"/>
  <c r="BD40" i="27"/>
  <c r="BB40" i="27"/>
  <c r="AS28" i="27"/>
  <c r="AR37" i="27"/>
  <c r="AP37" i="27"/>
  <c r="AV28" i="27"/>
  <c r="AP26" i="27"/>
  <c r="AR26" i="27"/>
  <c r="AG14" i="27"/>
  <c r="AI14" i="27"/>
  <c r="BD30" i="27"/>
  <c r="BB30" i="27"/>
  <c r="AR25" i="27"/>
  <c r="AP25" i="27"/>
  <c r="BG22" i="27"/>
  <c r="BE22" i="27"/>
  <c r="AM19" i="27"/>
  <c r="AL19" i="27"/>
  <c r="AO19" i="27" s="1"/>
  <c r="AJ19" i="27"/>
  <c r="AI15" i="27"/>
  <c r="AG15" i="27"/>
  <c r="AI11" i="27"/>
  <c r="AG11" i="27"/>
  <c r="AP27" i="27"/>
  <c r="AR27" i="27"/>
  <c r="BA39" i="27"/>
  <c r="AY39" i="27"/>
  <c r="BD38" i="27"/>
  <c r="BB38" i="27"/>
  <c r="Z41" i="27"/>
  <c r="AA9" i="27"/>
  <c r="AA41" i="27" s="1"/>
  <c r="AC9" i="27"/>
  <c r="AP34" i="27"/>
  <c r="AR34" i="27"/>
  <c r="BD28" i="27"/>
  <c r="BB28" i="27"/>
  <c r="AP31" i="27"/>
  <c r="AR31" i="27"/>
  <c r="AG12" i="27"/>
  <c r="AI12" i="27"/>
  <c r="AJ21" i="27"/>
  <c r="AM21" i="27"/>
  <c r="AL21" i="27"/>
  <c r="AO21" i="27" s="1"/>
  <c r="BD33" i="27"/>
  <c r="BB33" i="27"/>
  <c r="AI13" i="27"/>
  <c r="AG13" i="27"/>
  <c r="O9" i="27"/>
  <c r="AP29" i="27"/>
  <c r="AR29" i="27"/>
  <c r="AL20" i="27"/>
  <c r="AO20" i="27" s="1"/>
  <c r="AM20" i="27"/>
  <c r="AJ20" i="27"/>
  <c r="AP32" i="27"/>
  <c r="AR32" i="27"/>
  <c r="AI18" i="27"/>
  <c r="AG18" i="27"/>
  <c r="AF10" i="27"/>
  <c r="AD10" i="27"/>
  <c r="AV33" i="27"/>
  <c r="AG16" i="27"/>
  <c r="AI16" i="27"/>
  <c r="AR23" i="27"/>
  <c r="AP23" i="27"/>
  <c r="AG17" i="27"/>
  <c r="AI17" i="27"/>
  <c r="K15" i="26"/>
  <c r="O41" i="27" l="1"/>
  <c r="N41" i="27"/>
  <c r="AG10" i="27"/>
  <c r="AI10" i="27"/>
  <c r="AJ16" i="27"/>
  <c r="AM16" i="27"/>
  <c r="AL16" i="27"/>
  <c r="AO16" i="27" s="1"/>
  <c r="AU23" i="27"/>
  <c r="AS23" i="27"/>
  <c r="AJ12" i="27"/>
  <c r="AL12" i="27"/>
  <c r="AO12" i="27" s="1"/>
  <c r="AM12" i="27"/>
  <c r="AC41" i="27"/>
  <c r="AD9" i="27"/>
  <c r="AD41" i="27" s="1"/>
  <c r="AF9" i="27"/>
  <c r="AU27" i="27"/>
  <c r="AS27" i="27"/>
  <c r="AU25" i="27"/>
  <c r="AS25" i="27"/>
  <c r="AS32" i="27"/>
  <c r="AU32" i="27"/>
  <c r="AL13" i="27"/>
  <c r="AO13" i="27" s="1"/>
  <c r="AJ13" i="27"/>
  <c r="AM13" i="27"/>
  <c r="AR21" i="27"/>
  <c r="AP21" i="27"/>
  <c r="BG28" i="27"/>
  <c r="BE28" i="27"/>
  <c r="BB39" i="27"/>
  <c r="BD39" i="27"/>
  <c r="AL15" i="27"/>
  <c r="AO15" i="27" s="1"/>
  <c r="AJ15" i="27"/>
  <c r="AM15" i="27"/>
  <c r="AS37" i="27"/>
  <c r="AU37" i="27"/>
  <c r="AR20" i="27"/>
  <c r="AP20" i="27"/>
  <c r="AS29" i="27"/>
  <c r="AU29" i="27"/>
  <c r="BG33" i="27"/>
  <c r="BE33" i="27"/>
  <c r="BJ22" i="27"/>
  <c r="BH22" i="27"/>
  <c r="BG30" i="27"/>
  <c r="BE30" i="27"/>
  <c r="BE40" i="27"/>
  <c r="BG40" i="27"/>
  <c r="AL17" i="27"/>
  <c r="AO17" i="27" s="1"/>
  <c r="AM17" i="27"/>
  <c r="AJ17" i="27"/>
  <c r="AU31" i="27"/>
  <c r="AS31" i="27"/>
  <c r="AS34" i="27"/>
  <c r="AU34" i="27"/>
  <c r="AJ18" i="27"/>
  <c r="AL18" i="27"/>
  <c r="AO18" i="27" s="1"/>
  <c r="AM18" i="27"/>
  <c r="BG38" i="27"/>
  <c r="BE38" i="27"/>
  <c r="AL11" i="27"/>
  <c r="AO11" i="27" s="1"/>
  <c r="AM11" i="27"/>
  <c r="AJ11" i="27"/>
  <c r="AR19" i="27"/>
  <c r="AP19" i="27"/>
  <c r="AM14" i="27"/>
  <c r="AJ14" i="27"/>
  <c r="AL14" i="27"/>
  <c r="AO14" i="27" s="1"/>
  <c r="AU26" i="27"/>
  <c r="AS26" i="27"/>
  <c r="AP18" i="27" l="1"/>
  <c r="AR18" i="27"/>
  <c r="AX26" i="27"/>
  <c r="AV26" i="27"/>
  <c r="AR11" i="27"/>
  <c r="AP11" i="27"/>
  <c r="AV31" i="27"/>
  <c r="AX31" i="27"/>
  <c r="AU21" i="27"/>
  <c r="AS21" i="27"/>
  <c r="AP14" i="27"/>
  <c r="AR14" i="27"/>
  <c r="AU19" i="27"/>
  <c r="AS19" i="27"/>
  <c r="AV34" i="27"/>
  <c r="AX34" i="27"/>
  <c r="BM22" i="27"/>
  <c r="BK22" i="27"/>
  <c r="AS20" i="27"/>
  <c r="AU20" i="27"/>
  <c r="BG39" i="27"/>
  <c r="BE39" i="27"/>
  <c r="AV27" i="27"/>
  <c r="AX27" i="27"/>
  <c r="AP16" i="27"/>
  <c r="AR16" i="27"/>
  <c r="BJ38" i="27"/>
  <c r="BH38" i="27"/>
  <c r="AX37" i="27"/>
  <c r="AV37" i="27"/>
  <c r="AR15" i="27"/>
  <c r="AP15" i="27"/>
  <c r="BJ28" i="27"/>
  <c r="BH28" i="27"/>
  <c r="AV32" i="27"/>
  <c r="AX32" i="27"/>
  <c r="AF41" i="27"/>
  <c r="AG9" i="27"/>
  <c r="AG41" i="27" s="1"/>
  <c r="AI9" i="27"/>
  <c r="AM10" i="27"/>
  <c r="AL10" i="27"/>
  <c r="AO10" i="27" s="1"/>
  <c r="AJ10" i="27"/>
  <c r="AR17" i="27"/>
  <c r="AP17" i="27"/>
  <c r="BJ30" i="27"/>
  <c r="BH30" i="27"/>
  <c r="BJ33" i="27"/>
  <c r="BH33" i="27"/>
  <c r="AR13" i="27"/>
  <c r="AP13" i="27"/>
  <c r="AX25" i="27"/>
  <c r="AV25" i="27"/>
  <c r="BJ40" i="27"/>
  <c r="BH40" i="27"/>
  <c r="AV29" i="27"/>
  <c r="AX29" i="27"/>
  <c r="AP12" i="27"/>
  <c r="AR12" i="27"/>
  <c r="AX23" i="27"/>
  <c r="AV23" i="27"/>
  <c r="BA23" i="27" l="1"/>
  <c r="AY23" i="27"/>
  <c r="BK40" i="27"/>
  <c r="BM40" i="27"/>
  <c r="BA25" i="27"/>
  <c r="AY25" i="27"/>
  <c r="BM30" i="27"/>
  <c r="BK30" i="27"/>
  <c r="AI41" i="27"/>
  <c r="AM9" i="27"/>
  <c r="AM41" i="27" s="1"/>
  <c r="AL9" i="27"/>
  <c r="AJ9" i="27"/>
  <c r="AJ41" i="27" s="1"/>
  <c r="BM28" i="27"/>
  <c r="BK28" i="27"/>
  <c r="BA37" i="27"/>
  <c r="AY37" i="27"/>
  <c r="AU12" i="27"/>
  <c r="AS12" i="27"/>
  <c r="BA29" i="27"/>
  <c r="AY29" i="27"/>
  <c r="AS16" i="27"/>
  <c r="AU16" i="27"/>
  <c r="BA27" i="27"/>
  <c r="AY27" i="27"/>
  <c r="BA34" i="27"/>
  <c r="AY34" i="27"/>
  <c r="AU13" i="27"/>
  <c r="AS13" i="27"/>
  <c r="BM33" i="27"/>
  <c r="BK33" i="27"/>
  <c r="AR10" i="27"/>
  <c r="AP10" i="27"/>
  <c r="AU15" i="27"/>
  <c r="AS15" i="27"/>
  <c r="BH39" i="27"/>
  <c r="BJ39" i="27"/>
  <c r="BP22" i="27"/>
  <c r="BN22" i="27"/>
  <c r="AX19" i="27"/>
  <c r="AV19" i="27"/>
  <c r="AX21" i="27"/>
  <c r="AV21" i="27"/>
  <c r="BA26" i="27"/>
  <c r="AY26" i="27"/>
  <c r="BA32" i="27"/>
  <c r="AY32" i="27"/>
  <c r="AX20" i="27"/>
  <c r="AV20" i="27"/>
  <c r="AS14" i="27"/>
  <c r="AU14" i="27"/>
  <c r="BA31" i="27"/>
  <c r="AY31" i="27"/>
  <c r="AU18" i="27"/>
  <c r="AS18" i="27"/>
  <c r="AU17" i="27"/>
  <c r="AS17" i="27"/>
  <c r="BM38" i="27"/>
  <c r="BK38" i="27"/>
  <c r="AU11" i="27"/>
  <c r="AS11" i="27"/>
  <c r="BA20" i="27" l="1"/>
  <c r="AY20" i="27"/>
  <c r="BD26" i="27"/>
  <c r="BB26" i="27"/>
  <c r="BA19" i="27"/>
  <c r="AY19" i="27"/>
  <c r="BK39" i="27"/>
  <c r="BM39" i="27"/>
  <c r="AV16" i="27"/>
  <c r="AX16" i="27"/>
  <c r="AX17" i="27"/>
  <c r="AV17" i="27"/>
  <c r="AV18" i="27"/>
  <c r="AX18" i="27"/>
  <c r="BB31" i="27"/>
  <c r="BD31" i="27"/>
  <c r="BB32" i="27"/>
  <c r="BD32" i="27"/>
  <c r="BS22" i="27"/>
  <c r="BQ22" i="27"/>
  <c r="AV15" i="27"/>
  <c r="AX15" i="27"/>
  <c r="AX13" i="27"/>
  <c r="AV13" i="27"/>
  <c r="BB27" i="27"/>
  <c r="BD27" i="27"/>
  <c r="BB29" i="27"/>
  <c r="BD29" i="27"/>
  <c r="BP28" i="27"/>
  <c r="BN28" i="27"/>
  <c r="AL41" i="27"/>
  <c r="AO9" i="27"/>
  <c r="BD25" i="27"/>
  <c r="BB25" i="27"/>
  <c r="BD23" i="27"/>
  <c r="BB23" i="27"/>
  <c r="BA21" i="27"/>
  <c r="AY21" i="27"/>
  <c r="AS10" i="27"/>
  <c r="AU10" i="27"/>
  <c r="BP33" i="27"/>
  <c r="BN33" i="27"/>
  <c r="BB34" i="27"/>
  <c r="BD34" i="27"/>
  <c r="AV12" i="27"/>
  <c r="AX12" i="27"/>
  <c r="BD37" i="27"/>
  <c r="BB37" i="27"/>
  <c r="BP30" i="27"/>
  <c r="BN30" i="27"/>
  <c r="AX11" i="27"/>
  <c r="AV11" i="27"/>
  <c r="BP38" i="27"/>
  <c r="BN38" i="27"/>
  <c r="AX14" i="27"/>
  <c r="AV14" i="27"/>
  <c r="BP40" i="27"/>
  <c r="BN40" i="27"/>
  <c r="BS40" i="27" l="1"/>
  <c r="BQ40" i="27"/>
  <c r="BS30" i="27"/>
  <c r="BQ30" i="27"/>
  <c r="BG23" i="27"/>
  <c r="BE23" i="27"/>
  <c r="BG26" i="27"/>
  <c r="BE26" i="27"/>
  <c r="BD20" i="27"/>
  <c r="BB20" i="27"/>
  <c r="BA12" i="27"/>
  <c r="AY12" i="27"/>
  <c r="BG34" i="27"/>
  <c r="BE34" i="27"/>
  <c r="BE27" i="27"/>
  <c r="BG27" i="27"/>
  <c r="BA15" i="27"/>
  <c r="AY15" i="27"/>
  <c r="BG32" i="27"/>
  <c r="BE32" i="27"/>
  <c r="BE31" i="27"/>
  <c r="BG31" i="27"/>
  <c r="BG25" i="27"/>
  <c r="BE25" i="27"/>
  <c r="BA13" i="27"/>
  <c r="AY13" i="27"/>
  <c r="BV22" i="27"/>
  <c r="BW22" i="27" s="1"/>
  <c r="BT22" i="27"/>
  <c r="BA17" i="27"/>
  <c r="AY17" i="27"/>
  <c r="BD19" i="27"/>
  <c r="BB19" i="27"/>
  <c r="BS38" i="27"/>
  <c r="BQ38" i="27"/>
  <c r="BE37" i="27"/>
  <c r="BG37" i="27"/>
  <c r="AY14" i="27"/>
  <c r="BA14" i="27"/>
  <c r="BA11" i="27"/>
  <c r="AY11" i="27"/>
  <c r="BS33" i="27"/>
  <c r="BQ33" i="27"/>
  <c r="BD21" i="27"/>
  <c r="BB21" i="27"/>
  <c r="BS28" i="27"/>
  <c r="BQ28" i="27"/>
  <c r="AX10" i="27"/>
  <c r="AV10" i="27"/>
  <c r="AO41" i="27"/>
  <c r="AR9" i="27"/>
  <c r="AP9" i="27"/>
  <c r="AP41" i="27" s="1"/>
  <c r="BG29" i="27"/>
  <c r="BE29" i="27"/>
  <c r="AY18" i="27"/>
  <c r="BA18" i="27"/>
  <c r="AY16" i="27"/>
  <c r="BA16" i="27"/>
  <c r="BN39" i="27"/>
  <c r="BP39" i="27"/>
  <c r="BB18" i="27" l="1"/>
  <c r="BD18" i="27"/>
  <c r="AY10" i="27"/>
  <c r="BA10" i="27"/>
  <c r="BH29" i="27"/>
  <c r="BJ29" i="27"/>
  <c r="BJ37" i="27"/>
  <c r="BH37" i="27"/>
  <c r="BH27" i="27"/>
  <c r="BJ27" i="27"/>
  <c r="BB16" i="27"/>
  <c r="BD16" i="27"/>
  <c r="BD11" i="27"/>
  <c r="BB11" i="27"/>
  <c r="BG21" i="27"/>
  <c r="BE21" i="27"/>
  <c r="BG19" i="27"/>
  <c r="BE19" i="27"/>
  <c r="BD13" i="27"/>
  <c r="BB13" i="27"/>
  <c r="BJ25" i="27"/>
  <c r="BH25" i="27"/>
  <c r="BH32" i="27"/>
  <c r="BJ32" i="27"/>
  <c r="BH34" i="27"/>
  <c r="BJ34" i="27"/>
  <c r="BJ26" i="27"/>
  <c r="BH26" i="27"/>
  <c r="BV33" i="27"/>
  <c r="BW33" i="27" s="1"/>
  <c r="BT33" i="27"/>
  <c r="BV38" i="27"/>
  <c r="BW38" i="27" s="1"/>
  <c r="BT38" i="27"/>
  <c r="BS39" i="27"/>
  <c r="BQ39" i="27"/>
  <c r="AR41" i="27"/>
  <c r="AS9" i="27"/>
  <c r="AS41" i="27" s="1"/>
  <c r="AU9" i="27"/>
  <c r="BD14" i="27"/>
  <c r="BB14" i="27"/>
  <c r="BH31" i="27"/>
  <c r="BJ31" i="27"/>
  <c r="BV28" i="27"/>
  <c r="BW28" i="27" s="1"/>
  <c r="BT28" i="27"/>
  <c r="BD17" i="27"/>
  <c r="BB17" i="27"/>
  <c r="BB15" i="27"/>
  <c r="BD15" i="27"/>
  <c r="BB12" i="27"/>
  <c r="BD12" i="27"/>
  <c r="BG20" i="27"/>
  <c r="BE20" i="27"/>
  <c r="BJ23" i="27"/>
  <c r="BH23" i="27"/>
  <c r="BV30" i="27"/>
  <c r="BW30" i="27" s="1"/>
  <c r="BT30" i="27"/>
  <c r="BV40" i="27"/>
  <c r="BW40" i="27" s="1"/>
  <c r="BT40" i="27"/>
  <c r="AU41" i="27" l="1"/>
  <c r="AX9" i="27"/>
  <c r="AV9" i="27"/>
  <c r="AV41" i="27" s="1"/>
  <c r="BJ20" i="27"/>
  <c r="BH20" i="27"/>
  <c r="BE14" i="27"/>
  <c r="BG14" i="27"/>
  <c r="BM34" i="27"/>
  <c r="BK34" i="27"/>
  <c r="BM32" i="27"/>
  <c r="BK32" i="27"/>
  <c r="BE16" i="27"/>
  <c r="BG16" i="27"/>
  <c r="BM29" i="27"/>
  <c r="BK29" i="27"/>
  <c r="BG18" i="27"/>
  <c r="BE18" i="27"/>
  <c r="BT39" i="27"/>
  <c r="BV39" i="27"/>
  <c r="BW39" i="27" s="1"/>
  <c r="BM26" i="27"/>
  <c r="BK26" i="27"/>
  <c r="BJ19" i="27"/>
  <c r="BH19" i="27"/>
  <c r="BM31" i="27"/>
  <c r="BK31" i="27"/>
  <c r="BG13" i="27"/>
  <c r="BE13" i="27"/>
  <c r="BM37" i="27"/>
  <c r="BK37" i="27"/>
  <c r="BM25" i="27"/>
  <c r="BK25" i="27"/>
  <c r="BG11" i="27"/>
  <c r="BE11" i="27"/>
  <c r="BE12" i="27"/>
  <c r="BG12" i="27"/>
  <c r="BG15" i="27"/>
  <c r="BE15" i="27"/>
  <c r="BM23" i="27"/>
  <c r="BK23" i="27"/>
  <c r="BG17" i="27"/>
  <c r="BE17" i="27"/>
  <c r="BM27" i="27"/>
  <c r="BK27" i="27"/>
  <c r="BB10" i="27"/>
  <c r="BD10" i="27"/>
  <c r="BH21" i="27"/>
  <c r="BJ21" i="27"/>
  <c r="BM21" i="27" l="1"/>
  <c r="BK21" i="27"/>
  <c r="BN27" i="27"/>
  <c r="BP27" i="27"/>
  <c r="BJ17" i="27"/>
  <c r="BH17" i="27"/>
  <c r="BJ15" i="27"/>
  <c r="BH15" i="27"/>
  <c r="BJ11" i="27"/>
  <c r="BH11" i="27"/>
  <c r="BN31" i="27"/>
  <c r="BP31" i="27"/>
  <c r="BM19" i="27"/>
  <c r="BK19" i="27"/>
  <c r="BN26" i="27"/>
  <c r="BP26" i="27"/>
  <c r="BH18" i="27"/>
  <c r="BJ18" i="27"/>
  <c r="BN32" i="27"/>
  <c r="BP32" i="27"/>
  <c r="BK20" i="27"/>
  <c r="BM20" i="27"/>
  <c r="AX41" i="27"/>
  <c r="AY9" i="27"/>
  <c r="AY41" i="27" s="1"/>
  <c r="BA9" i="27"/>
  <c r="BE10" i="27"/>
  <c r="BG10" i="27"/>
  <c r="BH12" i="27"/>
  <c r="BJ12" i="27"/>
  <c r="BH16" i="27"/>
  <c r="BJ16" i="27"/>
  <c r="BH14" i="27"/>
  <c r="BJ14" i="27"/>
  <c r="BP23" i="27"/>
  <c r="BN23" i="27"/>
  <c r="BP25" i="27"/>
  <c r="BN25" i="27"/>
  <c r="BP37" i="27"/>
  <c r="BN37" i="27"/>
  <c r="BJ13" i="27"/>
  <c r="BH13" i="27"/>
  <c r="BN29" i="27"/>
  <c r="BP29" i="27"/>
  <c r="BN34" i="27"/>
  <c r="BP34" i="27"/>
  <c r="BM16" i="27" l="1"/>
  <c r="BK16" i="27"/>
  <c r="BK17" i="27"/>
  <c r="BM17" i="27"/>
  <c r="BQ37" i="27"/>
  <c r="BS37" i="27"/>
  <c r="BP20" i="27"/>
  <c r="BN20" i="27"/>
  <c r="BS26" i="27"/>
  <c r="BQ26" i="27"/>
  <c r="BS31" i="27"/>
  <c r="BQ31" i="27"/>
  <c r="BS27" i="27"/>
  <c r="BQ27" i="27"/>
  <c r="BQ34" i="27"/>
  <c r="BS34" i="27"/>
  <c r="BH10" i="27"/>
  <c r="BJ10" i="27"/>
  <c r="BN19" i="27"/>
  <c r="BP19" i="27"/>
  <c r="BP21" i="27"/>
  <c r="BN21" i="27"/>
  <c r="BK13" i="27"/>
  <c r="BM13" i="27"/>
  <c r="BQ25" i="27"/>
  <c r="BS25" i="27"/>
  <c r="BS29" i="27"/>
  <c r="BQ29" i="27"/>
  <c r="BK14" i="27"/>
  <c r="BM14" i="27"/>
  <c r="BK12" i="27"/>
  <c r="BM12" i="27"/>
  <c r="BA41" i="27"/>
  <c r="BD9" i="27"/>
  <c r="BB9" i="27"/>
  <c r="BB41" i="27" s="1"/>
  <c r="BM11" i="27"/>
  <c r="BK11" i="27"/>
  <c r="BM15" i="27"/>
  <c r="BK15" i="27"/>
  <c r="BS23" i="27"/>
  <c r="BQ23" i="27"/>
  <c r="BS32" i="27"/>
  <c r="BQ32" i="27"/>
  <c r="BM18" i="27"/>
  <c r="BK18" i="27"/>
  <c r="BT32" i="27" l="1"/>
  <c r="BV32" i="27"/>
  <c r="BW32" i="27" s="1"/>
  <c r="BV23" i="27"/>
  <c r="BW23" i="27" s="1"/>
  <c r="BT23" i="27"/>
  <c r="BP11" i="27"/>
  <c r="BN11" i="27"/>
  <c r="BN12" i="27"/>
  <c r="BP12" i="27"/>
  <c r="BN14" i="27"/>
  <c r="BP14" i="27"/>
  <c r="BV25" i="27"/>
  <c r="BW25" i="27" s="1"/>
  <c r="BT25" i="27"/>
  <c r="BS19" i="27"/>
  <c r="BQ19" i="27"/>
  <c r="BT34" i="27"/>
  <c r="BV34" i="27"/>
  <c r="BW34" i="27" s="1"/>
  <c r="BV37" i="27"/>
  <c r="BW37" i="27" s="1"/>
  <c r="BT37" i="27"/>
  <c r="BS21" i="27"/>
  <c r="BQ21" i="27"/>
  <c r="BT31" i="27"/>
  <c r="BV31" i="27"/>
  <c r="BW31" i="27" s="1"/>
  <c r="BN16" i="27"/>
  <c r="BP16" i="27"/>
  <c r="BN18" i="27"/>
  <c r="BP18" i="27"/>
  <c r="BP15" i="27"/>
  <c r="BN15" i="27"/>
  <c r="BD41" i="27"/>
  <c r="BE9" i="27"/>
  <c r="BE41" i="27" s="1"/>
  <c r="BG9" i="27"/>
  <c r="BP13" i="27"/>
  <c r="BN13" i="27"/>
  <c r="BK10" i="27"/>
  <c r="BM10" i="27"/>
  <c r="BP17" i="27"/>
  <c r="BN17" i="27"/>
  <c r="BT29" i="27"/>
  <c r="BV29" i="27"/>
  <c r="BW29" i="27" s="1"/>
  <c r="BT27" i="27"/>
  <c r="BV27" i="27"/>
  <c r="BW27" i="27" s="1"/>
  <c r="BV26" i="27"/>
  <c r="BW26" i="27" s="1"/>
  <c r="BT26" i="27"/>
  <c r="BQ20" i="27"/>
  <c r="BS20" i="27"/>
  <c r="BV20" i="27" l="1"/>
  <c r="BW20" i="27" s="1"/>
  <c r="BT20" i="27"/>
  <c r="BS18" i="27"/>
  <c r="BQ18" i="27"/>
  <c r="BQ12" i="27"/>
  <c r="BS12" i="27"/>
  <c r="BG41" i="27"/>
  <c r="BH9" i="27"/>
  <c r="BH41" i="27" s="1"/>
  <c r="BJ9" i="27"/>
  <c r="BT19" i="27"/>
  <c r="BV19" i="27"/>
  <c r="BW19" i="27" s="1"/>
  <c r="BS11" i="27"/>
  <c r="BQ11" i="27"/>
  <c r="BS15" i="27"/>
  <c r="BQ15" i="27"/>
  <c r="BV21" i="27"/>
  <c r="BW21" i="27" s="1"/>
  <c r="BT21" i="27"/>
  <c r="BS17" i="27"/>
  <c r="BQ17" i="27"/>
  <c r="BS13" i="27"/>
  <c r="BQ13" i="27"/>
  <c r="BN10" i="27"/>
  <c r="BP10" i="27"/>
  <c r="BS16" i="27"/>
  <c r="BQ16" i="27"/>
  <c r="BQ14" i="27"/>
  <c r="BS14" i="27"/>
  <c r="BQ10" i="27" l="1"/>
  <c r="BS10" i="27"/>
  <c r="BJ41" i="27"/>
  <c r="BK9" i="27"/>
  <c r="BK41" i="27" s="1"/>
  <c r="BM9" i="27"/>
  <c r="BT18" i="27"/>
  <c r="BV18" i="27"/>
  <c r="BW18" i="27" s="1"/>
  <c r="BT16" i="27"/>
  <c r="BV16" i="27"/>
  <c r="BW16" i="27" s="1"/>
  <c r="BV17" i="27"/>
  <c r="BW17" i="27" s="1"/>
  <c r="BT17" i="27"/>
  <c r="BV11" i="27"/>
  <c r="BW11" i="27" s="1"/>
  <c r="BT11" i="27"/>
  <c r="BV14" i="27"/>
  <c r="BW14" i="27" s="1"/>
  <c r="BT14" i="27"/>
  <c r="BV13" i="27"/>
  <c r="BW13" i="27" s="1"/>
  <c r="BT13" i="27"/>
  <c r="BT15" i="27"/>
  <c r="BV15" i="27"/>
  <c r="BW15" i="27" s="1"/>
  <c r="BT12" i="27"/>
  <c r="BV12" i="27"/>
  <c r="BW12" i="27" s="1"/>
  <c r="BM41" i="27" l="1"/>
  <c r="BP9" i="27"/>
  <c r="BN9" i="27"/>
  <c r="BN41" i="27" s="1"/>
  <c r="BV10" i="27"/>
  <c r="BW10" i="27" s="1"/>
  <c r="BT10" i="27"/>
  <c r="L12" i="1"/>
  <c r="M11" i="1"/>
  <c r="N11" i="1" s="1"/>
  <c r="O11" i="1" s="1"/>
  <c r="D45" i="20"/>
  <c r="K5" i="20"/>
  <c r="K6" i="20" s="1"/>
  <c r="K8" i="20" s="1"/>
  <c r="J5" i="20"/>
  <c r="J6" i="20" s="1"/>
  <c r="J8" i="20" s="1"/>
  <c r="F4" i="20"/>
  <c r="F5" i="20" s="1"/>
  <c r="F6" i="20" s="1"/>
  <c r="F7" i="20" s="1"/>
  <c r="F8" i="20" s="1"/>
  <c r="F9" i="20" s="1"/>
  <c r="F10" i="20" s="1"/>
  <c r="F11" i="20" s="1"/>
  <c r="E4" i="20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B27" i="19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K6" i="19"/>
  <c r="L5" i="19"/>
  <c r="F4" i="19"/>
  <c r="F5" i="19" s="1"/>
  <c r="F6" i="19" s="1"/>
  <c r="F7" i="19" s="1"/>
  <c r="F8" i="19" s="1"/>
  <c r="F9" i="19" s="1"/>
  <c r="F10" i="19" s="1"/>
  <c r="F11" i="19" s="1"/>
  <c r="F12" i="19" s="1"/>
  <c r="F13" i="19" s="1"/>
  <c r="F14" i="19" s="1"/>
  <c r="F15" i="19" s="1"/>
  <c r="F16" i="19" s="1"/>
  <c r="F17" i="19" s="1"/>
  <c r="F18" i="19" s="1"/>
  <c r="F19" i="19" s="1"/>
  <c r="F20" i="19" s="1"/>
  <c r="F21" i="19" s="1"/>
  <c r="F22" i="19" s="1"/>
  <c r="F23" i="19" s="1"/>
  <c r="F24" i="19" s="1"/>
  <c r="F25" i="19" s="1"/>
  <c r="E4" i="19"/>
  <c r="E5" i="19" s="1"/>
  <c r="E6" i="19" s="1"/>
  <c r="E7" i="19" s="1"/>
  <c r="E8" i="19" s="1"/>
  <c r="E9" i="19" s="1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O12" i="1" l="1"/>
  <c r="L13" i="22"/>
  <c r="K13" i="22"/>
  <c r="L8" i="20"/>
  <c r="M8" i="20" s="1"/>
  <c r="K7" i="19"/>
  <c r="K9" i="19" s="1"/>
  <c r="E5" i="20"/>
  <c r="E6" i="20" s="1"/>
  <c r="E7" i="20" s="1"/>
  <c r="E8" i="20" s="1"/>
  <c r="E9" i="20" s="1"/>
  <c r="E10" i="20" s="1"/>
  <c r="E11" i="20" s="1"/>
  <c r="E12" i="20" s="1"/>
  <c r="BP41" i="27"/>
  <c r="BQ9" i="27"/>
  <c r="BQ41" i="27" s="1"/>
  <c r="BS9" i="27"/>
  <c r="F26" i="19"/>
  <c r="C27" i="19"/>
  <c r="L6" i="19"/>
  <c r="L7" i="19" s="1"/>
  <c r="L9" i="19" s="1"/>
  <c r="F12" i="20" l="1"/>
  <c r="F13" i="20" s="1"/>
  <c r="F14" i="20" s="1"/>
  <c r="F15" i="20" s="1"/>
  <c r="E13" i="20"/>
  <c r="E14" i="20" s="1"/>
  <c r="M9" i="19"/>
  <c r="N9" i="19"/>
  <c r="D27" i="19"/>
  <c r="D45" i="19" s="1"/>
  <c r="H27" i="19"/>
  <c r="E15" i="20"/>
  <c r="E17" i="20" s="1"/>
  <c r="E18" i="20" s="1"/>
  <c r="E19" i="20" s="1"/>
  <c r="E20" i="20" s="1"/>
  <c r="E21" i="20" s="1"/>
  <c r="E22" i="20" s="1"/>
  <c r="E23" i="20" s="1"/>
  <c r="E24" i="20" s="1"/>
  <c r="E25" i="20" s="1"/>
  <c r="E26" i="20" s="1"/>
  <c r="E27" i="20" s="1"/>
  <c r="E28" i="20" s="1"/>
  <c r="E29" i="20" s="1"/>
  <c r="E30" i="20" s="1"/>
  <c r="E31" i="20" s="1"/>
  <c r="E32" i="20" s="1"/>
  <c r="E33" i="20" s="1"/>
  <c r="E34" i="20" s="1"/>
  <c r="E35" i="20" s="1"/>
  <c r="E36" i="20" s="1"/>
  <c r="E37" i="20" s="1"/>
  <c r="E38" i="20" s="1"/>
  <c r="E39" i="20" s="1"/>
  <c r="E40" i="20" s="1"/>
  <c r="E41" i="20" s="1"/>
  <c r="E42" i="20" s="1"/>
  <c r="E43" i="20" s="1"/>
  <c r="E44" i="20" s="1"/>
  <c r="BS41" i="27"/>
  <c r="BV9" i="27"/>
  <c r="BT9" i="27"/>
  <c r="BT41" i="27" s="1"/>
  <c r="C17" i="20"/>
  <c r="F16" i="20"/>
  <c r="F17" i="20" s="1"/>
  <c r="F18" i="20" s="1"/>
  <c r="F19" i="20" s="1"/>
  <c r="F20" i="20" s="1"/>
  <c r="F21" i="20" s="1"/>
  <c r="F22" i="20" s="1"/>
  <c r="F23" i="20" s="1"/>
  <c r="F24" i="20" s="1"/>
  <c r="F25" i="20" s="1"/>
  <c r="F26" i="20" s="1"/>
  <c r="F27" i="20" s="1"/>
  <c r="F28" i="20" s="1"/>
  <c r="F29" i="20" s="1"/>
  <c r="F30" i="20" s="1"/>
  <c r="F31" i="20" s="1"/>
  <c r="F32" i="20" s="1"/>
  <c r="F33" i="20" s="1"/>
  <c r="F34" i="20" s="1"/>
  <c r="F35" i="20" s="1"/>
  <c r="F36" i="20" s="1"/>
  <c r="F37" i="20" s="1"/>
  <c r="F38" i="20" s="1"/>
  <c r="F39" i="20" s="1"/>
  <c r="F40" i="20" s="1"/>
  <c r="F41" i="20" s="1"/>
  <c r="F42" i="20" s="1"/>
  <c r="F43" i="20" s="1"/>
  <c r="F44" i="20" s="1"/>
  <c r="F27" i="19"/>
  <c r="F28" i="19" s="1"/>
  <c r="F29" i="19" s="1"/>
  <c r="F30" i="19" s="1"/>
  <c r="F31" i="19" s="1"/>
  <c r="F32" i="19" s="1"/>
  <c r="F33" i="19" s="1"/>
  <c r="F34" i="19" s="1"/>
  <c r="F35" i="19" s="1"/>
  <c r="F36" i="19" s="1"/>
  <c r="F37" i="19" s="1"/>
  <c r="F38" i="19" s="1"/>
  <c r="F39" i="19" s="1"/>
  <c r="F40" i="19" s="1"/>
  <c r="F41" i="19" s="1"/>
  <c r="F42" i="19" s="1"/>
  <c r="F43" i="19" s="1"/>
  <c r="F44" i="19" s="1"/>
  <c r="E27" i="19" l="1"/>
  <c r="E28" i="19" s="1"/>
  <c r="E29" i="19" s="1"/>
  <c r="E30" i="19" s="1"/>
  <c r="E31" i="19" s="1"/>
  <c r="E32" i="19" s="1"/>
  <c r="E33" i="19" s="1"/>
  <c r="E34" i="19" s="1"/>
  <c r="E35" i="19" s="1"/>
  <c r="E36" i="19" s="1"/>
  <c r="E37" i="19" s="1"/>
  <c r="E38" i="19" s="1"/>
  <c r="E39" i="19" s="1"/>
  <c r="E40" i="19" s="1"/>
  <c r="E41" i="19" s="1"/>
  <c r="E42" i="19" s="1"/>
  <c r="E43" i="19" s="1"/>
  <c r="E44" i="19" s="1"/>
  <c r="BV41" i="27"/>
  <c r="BW9" i="27"/>
  <c r="BW41" i="27" s="1"/>
  <c r="R10" i="9" l="1"/>
  <c r="L10" i="12" l="1"/>
  <c r="P12" i="15"/>
  <c r="Q12" i="15" s="1"/>
  <c r="P11" i="15"/>
  <c r="Q11" i="15" s="1"/>
  <c r="P10" i="15"/>
  <c r="P25" i="15" l="1"/>
  <c r="R11" i="15"/>
  <c r="R12" i="15"/>
  <c r="Q10" i="15"/>
  <c r="Q25" i="15" s="1"/>
  <c r="R10" i="15" l="1"/>
  <c r="R25" i="15" s="1"/>
  <c r="U12" i="15" l="1"/>
  <c r="U11" i="15" l="1"/>
  <c r="U10" i="15" l="1"/>
  <c r="U25" i="15" s="1"/>
</calcChain>
</file>

<file path=xl/sharedStrings.xml><?xml version="1.0" encoding="utf-8"?>
<sst xmlns="http://schemas.openxmlformats.org/spreadsheetml/2006/main" count="3092" uniqueCount="1391">
  <si>
    <t>CONSEJO SUPERIOR DE SALUD PÚBLICA</t>
  </si>
  <si>
    <t>UNIDAD FINANCIERA INSTITUCIONAL</t>
  </si>
  <si>
    <t>AREA DE CONTABILIDAD</t>
  </si>
  <si>
    <t>ESCRITURA</t>
  </si>
  <si>
    <t xml:space="preserve">FECHA DE ADQUISCIÓN </t>
  </si>
  <si>
    <t xml:space="preserve">DESCRIPCIÓN </t>
  </si>
  <si>
    <t>DIRECCIÓN</t>
  </si>
  <si>
    <t>VALOR DE ADQUICIÓN</t>
  </si>
  <si>
    <t>VALOR RESIDUAL</t>
  </si>
  <si>
    <t>VALOR A DEPRECIAR</t>
  </si>
  <si>
    <t>VALOR EN LIBROS</t>
  </si>
  <si>
    <t>DEPRECIACION AÑO 2021</t>
  </si>
  <si>
    <t>EDICIO I</t>
  </si>
  <si>
    <t xml:space="preserve">Paseo General Escalón #3551 Colonia Escalón San Salvador </t>
  </si>
  <si>
    <t>EDICIO II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</si>
  <si>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</si>
  <si>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</si>
  <si>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</si>
  <si>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</si>
  <si>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</si>
  <si>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</si>
  <si>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</si>
  <si>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</si>
  <si>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</si>
  <si>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</si>
  <si>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</si>
  <si>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</si>
  <si>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</si>
  <si>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</si>
  <si>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</si>
  <si>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</si>
  <si>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</si>
  <si>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</si>
  <si>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</si>
  <si>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</si>
  <si>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</si>
  <si>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</si>
  <si>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</si>
  <si>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</si>
  <si>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</si>
  <si>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</si>
  <si>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</si>
  <si>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</si>
  <si>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</si>
  <si>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</si>
  <si>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</si>
  <si>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</si>
  <si>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</si>
  <si>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</si>
  <si>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</si>
  <si>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</si>
  <si>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</si>
  <si>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</si>
  <si>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</si>
  <si>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</si>
  <si>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</si>
  <si>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</si>
  <si>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</si>
  <si>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</si>
  <si>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</si>
  <si>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</si>
  <si>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</si>
  <si>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</si>
  <si>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</si>
  <si>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</si>
  <si>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</si>
  <si>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 xml:space="preserve"> DEPRECIACIÓN AÑO 2004</t>
  </si>
  <si>
    <t>DEPRECIACIÓN ACUMULADA AL AÑO 2004</t>
  </si>
  <si>
    <t>DEPRECIACIÓN AÑO 2005</t>
  </si>
  <si>
    <t>DEPRECIACIÓN ACUMULADA AL AÑO 2006</t>
  </si>
  <si>
    <t>DEPRECIACIÓN ACUMULADA AL AÑO 2007</t>
  </si>
  <si>
    <t>DEPRECIACIÓN ACUMULADA AL AÑO 2008</t>
  </si>
  <si>
    <t>DEPRECIACIÓN ACUMULADA AL AÑO 2009</t>
  </si>
  <si>
    <t>DEPRECIACIÓN ACUMULADA AL AÑO 2010</t>
  </si>
  <si>
    <t>DEPRECIACIÓN ACUMULADA AL AÑO 2011</t>
  </si>
  <si>
    <t>DEPRECIACIÓN ACUMULADA AL AÑO 2012</t>
  </si>
  <si>
    <t>DEPRECIACIÓN ACUMULADA AL AÑO 2013</t>
  </si>
  <si>
    <t xml:space="preserve"> DEPRECIACIÓN AÑO 2014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</si>
  <si>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</si>
  <si>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</si>
  <si>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</si>
  <si>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</si>
  <si>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</si>
  <si>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</si>
  <si>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</si>
  <si>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</si>
  <si>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</si>
  <si>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</si>
  <si>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</si>
  <si>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</si>
  <si>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</si>
  <si>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</si>
  <si>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</si>
  <si>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TOYOTA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</si>
  <si>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</si>
  <si>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</si>
  <si>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</si>
  <si>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</si>
  <si>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</si>
  <si>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</si>
  <si>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</si>
  <si>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COMPACTO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</si>
  <si>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</si>
  <si>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</si>
  <si>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</si>
  <si>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</si>
  <si>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</si>
  <si>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</si>
  <si>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</si>
  <si>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</si>
  <si>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</si>
  <si>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</si>
  <si>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</si>
  <si>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</si>
  <si>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</si>
  <si>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</si>
  <si>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</si>
  <si>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</si>
  <si>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</si>
  <si>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</si>
  <si>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</si>
  <si>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</si>
  <si>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</si>
  <si>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</si>
  <si>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</si>
  <si>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</si>
  <si>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ISUZU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</si>
  <si>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</si>
  <si>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</si>
  <si>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</si>
  <si>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</si>
  <si>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</si>
  <si>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</si>
  <si>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</si>
  <si>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</si>
  <si>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</si>
  <si>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</si>
  <si>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CONTABLE:  24119001 MOBILIARIOS</t>
  </si>
  <si>
    <t>DEPRECIACIÓN AÑO 2003</t>
  </si>
  <si>
    <t>DEPRECIACIÓN ACUMULADA AL AÑO 2005</t>
  </si>
  <si>
    <t>DEPRECIACIÓN AÑO 2006</t>
  </si>
  <si>
    <t>DEPRECIACIÓN AÑO 2011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</si>
  <si>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</si>
  <si>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</si>
  <si>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</si>
  <si>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</si>
  <si>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</si>
  <si>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</si>
  <si>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</si>
  <si>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</si>
  <si>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</si>
  <si>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</si>
  <si>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</si>
  <si>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</si>
  <si>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</si>
  <si>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</si>
  <si>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</si>
  <si>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</si>
  <si>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</si>
  <si>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</si>
  <si>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</si>
  <si>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</si>
  <si>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</si>
  <si>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</si>
  <si>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</si>
  <si>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</si>
  <si>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PRECIDENCIA DEL CSSP</t>
  </si>
  <si>
    <t>8</t>
  </si>
  <si>
    <t>02A100301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</si>
  <si>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</si>
  <si>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</si>
  <si>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</si>
  <si>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</si>
  <si>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</si>
  <si>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</si>
  <si>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</si>
  <si>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</si>
  <si>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</si>
  <si>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</si>
  <si>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</si>
  <si>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</si>
  <si>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</si>
  <si>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</si>
  <si>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</si>
  <si>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</si>
  <si>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</si>
  <si>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</si>
  <si>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</si>
  <si>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</si>
  <si>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</si>
  <si>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</si>
  <si>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</si>
  <si>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</si>
  <si>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</si>
  <si>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</si>
  <si>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</si>
  <si>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</si>
  <si>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</si>
  <si>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</si>
  <si>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</si>
  <si>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</si>
  <si>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</si>
  <si>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</si>
  <si>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</si>
  <si>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</si>
  <si>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</si>
  <si>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</si>
  <si>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</si>
  <si>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</si>
  <si>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</si>
  <si>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</si>
  <si>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</si>
  <si>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</si>
  <si>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</si>
  <si>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</si>
  <si>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</si>
  <si>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</si>
  <si>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</si>
  <si>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</si>
  <si>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</si>
  <si>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</si>
  <si>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</si>
  <si>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</si>
  <si>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</si>
  <si>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</si>
  <si>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</si>
  <si>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</si>
  <si>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</si>
  <si>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</si>
  <si>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</si>
  <si>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</si>
  <si>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</si>
  <si>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</si>
  <si>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</si>
  <si>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</si>
  <si>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</si>
  <si>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</si>
  <si>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</si>
  <si>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</si>
  <si>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</si>
  <si>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</si>
  <si>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</si>
  <si>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</si>
  <si>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</si>
  <si>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</si>
  <si>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</si>
  <si>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</si>
  <si>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</si>
  <si>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</si>
  <si>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</si>
  <si>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</si>
  <si>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</si>
  <si>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</si>
  <si>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</si>
  <si>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</si>
  <si>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</si>
  <si>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</si>
  <si>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</si>
  <si>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</si>
  <si>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</si>
  <si>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</si>
  <si>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</si>
  <si>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</si>
  <si>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</si>
  <si>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</si>
  <si>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</si>
  <si>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</si>
  <si>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</si>
  <si>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</si>
  <si>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</si>
  <si>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</si>
  <si>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</si>
  <si>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</si>
  <si>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</si>
  <si>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</si>
  <si>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</si>
  <si>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</si>
  <si>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</si>
  <si>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</si>
  <si>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</si>
  <si>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</si>
  <si>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</si>
  <si>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</si>
  <si>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</si>
  <si>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</si>
  <si>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</si>
  <si>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</si>
  <si>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</si>
  <si>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</si>
  <si>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</si>
  <si>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</si>
  <si>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</si>
  <si>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</si>
  <si>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</si>
  <si>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</si>
  <si>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</si>
  <si>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</si>
  <si>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</si>
  <si>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</si>
  <si>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</si>
  <si>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</si>
  <si>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</si>
  <si>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</si>
  <si>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</si>
  <si>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</si>
  <si>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</si>
  <si>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</si>
  <si>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</si>
  <si>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</si>
  <si>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</si>
  <si>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</si>
  <si>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</si>
  <si>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</si>
  <si>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</si>
  <si>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</si>
  <si>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</si>
  <si>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</si>
  <si>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</si>
  <si>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</si>
  <si>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</si>
  <si>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</si>
  <si>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</si>
  <si>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</si>
  <si>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</si>
  <si>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</si>
  <si>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</si>
  <si>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</si>
  <si>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</si>
  <si>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</si>
  <si>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</si>
  <si>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</si>
  <si>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</si>
  <si>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</si>
  <si>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</si>
  <si>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</si>
  <si>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</si>
  <si>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</si>
  <si>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</si>
  <si>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</si>
  <si>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</si>
  <si>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</si>
  <si>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</si>
  <si>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</si>
  <si>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</si>
  <si>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</si>
  <si>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</si>
  <si>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</si>
  <si>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</si>
  <si>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</si>
  <si>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</si>
  <si>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</si>
  <si>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</si>
  <si>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</si>
  <si>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</si>
  <si>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</si>
  <si>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</si>
  <si>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</si>
  <si>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</si>
  <si>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</si>
  <si>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</si>
  <si>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</si>
  <si>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</si>
  <si>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</si>
  <si>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</si>
  <si>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</si>
  <si>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</si>
  <si>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2018016006002</t>
  </si>
  <si>
    <t>CENTRAL TELEFONICA, COLOR GRIS</t>
  </si>
  <si>
    <t>ALCATEL</t>
  </si>
  <si>
    <t>LUCENT OXON</t>
  </si>
  <si>
    <t>FRT01812323200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</si>
  <si>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</si>
  <si>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</si>
  <si>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</si>
  <si>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</si>
  <si>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</si>
  <si>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</si>
  <si>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</si>
  <si>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</si>
  <si>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</si>
  <si>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</si>
  <si>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</si>
  <si>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</si>
  <si>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</si>
  <si>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</si>
  <si>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</si>
  <si>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</si>
  <si>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</si>
  <si>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</si>
  <si>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</si>
  <si>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</si>
  <si>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</si>
  <si>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</si>
  <si>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</si>
  <si>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</si>
  <si>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</si>
  <si>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</si>
  <si>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</si>
  <si>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</si>
  <si>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</si>
  <si>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</si>
  <si>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</si>
  <si>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</si>
  <si>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</si>
  <si>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</si>
  <si>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</si>
  <si>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</si>
  <si>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</si>
  <si>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</si>
  <si>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</si>
  <si>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</si>
  <si>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</si>
  <si>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</si>
  <si>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</si>
  <si>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</si>
  <si>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</si>
  <si>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</si>
  <si>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</si>
  <si>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</si>
  <si>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</si>
  <si>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</si>
  <si>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</si>
  <si>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</si>
  <si>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</si>
  <si>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</si>
  <si>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</si>
  <si>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</si>
  <si>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OTD</t>
  </si>
  <si>
    <t>0100118</t>
  </si>
  <si>
    <t>OPTIPLEX 745</t>
  </si>
  <si>
    <t>D8MGDC1</t>
  </si>
  <si>
    <t>JVPM</t>
  </si>
  <si>
    <t>RELOJ BIOMETRICO</t>
  </si>
  <si>
    <t>AMANO</t>
  </si>
  <si>
    <t>HP-2000</t>
  </si>
  <si>
    <t>INFORMÁTICA</t>
  </si>
  <si>
    <t>0100022</t>
  </si>
  <si>
    <t>9FR8CD1</t>
  </si>
  <si>
    <t>JVPP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</si>
  <si>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</si>
  <si>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</si>
  <si>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</si>
  <si>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</si>
  <si>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</si>
  <si>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</si>
  <si>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</si>
  <si>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</si>
  <si>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</si>
  <si>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</si>
  <si>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JVPE</t>
  </si>
  <si>
    <t>0100035</t>
  </si>
  <si>
    <t>F5R8CD1</t>
  </si>
  <si>
    <t>0100081</t>
  </si>
  <si>
    <t>JFR8CD1</t>
  </si>
  <si>
    <t>JVPQF</t>
  </si>
  <si>
    <t>0100049</t>
  </si>
  <si>
    <t>2FR8CD1</t>
  </si>
  <si>
    <t>LAPTOP</t>
  </si>
  <si>
    <t>0100047</t>
  </si>
  <si>
    <t>OPTIPLEX 755</t>
  </si>
  <si>
    <t>48M7YF1</t>
  </si>
  <si>
    <t>0100061</t>
  </si>
  <si>
    <t>GPD95G1</t>
  </si>
  <si>
    <t>0100104</t>
  </si>
  <si>
    <t>CQ495G1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</si>
  <si>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</si>
  <si>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</si>
  <si>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</si>
  <si>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</si>
  <si>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</si>
  <si>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</si>
  <si>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</si>
  <si>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</si>
  <si>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</si>
  <si>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</si>
  <si>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</si>
  <si>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</si>
  <si>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</si>
  <si>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</si>
  <si>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</si>
  <si>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</si>
  <si>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</si>
  <si>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</si>
  <si>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</si>
  <si>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</si>
  <si>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</si>
  <si>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</si>
  <si>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</si>
  <si>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</si>
  <si>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</si>
  <si>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</si>
  <si>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</si>
  <si>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</si>
  <si>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</si>
  <si>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</si>
  <si>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</si>
  <si>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</si>
  <si>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</si>
  <si>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</si>
  <si>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</si>
  <si>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</si>
  <si>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</si>
  <si>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</si>
  <si>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</si>
  <si>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</si>
  <si>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</si>
  <si>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</si>
  <si>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</si>
  <si>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</si>
  <si>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</si>
  <si>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</si>
  <si>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</si>
  <si>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</si>
  <si>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</si>
  <si>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</si>
  <si>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</si>
  <si>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</si>
  <si>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</si>
  <si>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</si>
  <si>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</si>
  <si>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</si>
  <si>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</si>
  <si>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</si>
  <si>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</si>
  <si>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</si>
  <si>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</si>
  <si>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</si>
  <si>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</si>
  <si>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</si>
  <si>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OPTIPLEX 780</t>
  </si>
  <si>
    <t>UGC</t>
  </si>
  <si>
    <t>0100013</t>
  </si>
  <si>
    <t>149XJN1</t>
  </si>
  <si>
    <t>RRHH</t>
  </si>
  <si>
    <t>UACI</t>
  </si>
  <si>
    <t>UFI</t>
  </si>
  <si>
    <t>0100109</t>
  </si>
  <si>
    <t>DTKDQN1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</si>
  <si>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</si>
  <si>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</si>
  <si>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</si>
  <si>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</si>
  <si>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</si>
  <si>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</si>
  <si>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</si>
  <si>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</si>
  <si>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</si>
  <si>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</si>
  <si>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</si>
  <si>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</si>
  <si>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</si>
  <si>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</si>
  <si>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</si>
  <si>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</si>
  <si>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</si>
  <si>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</si>
  <si>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</si>
  <si>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</si>
  <si>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</si>
  <si>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</si>
  <si>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</si>
  <si>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</si>
  <si>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</si>
  <si>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</si>
  <si>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</si>
  <si>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</si>
  <si>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</si>
  <si>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</si>
  <si>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</si>
  <si>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</si>
  <si>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</si>
  <si>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</si>
  <si>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</si>
  <si>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</si>
  <si>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</si>
  <si>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</si>
  <si>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</si>
  <si>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</si>
  <si>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</si>
  <si>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</si>
  <si>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</si>
  <si>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</si>
  <si>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</si>
  <si>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</si>
  <si>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</si>
  <si>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0100006</t>
  </si>
  <si>
    <t>4TH1BZ1</t>
  </si>
  <si>
    <t>AUDITORIA INTERNA</t>
  </si>
  <si>
    <t>0100010</t>
  </si>
  <si>
    <t>4RV1BZ1</t>
  </si>
  <si>
    <t>UTC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</si>
  <si>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</si>
  <si>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</si>
  <si>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</si>
  <si>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</si>
  <si>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</si>
  <si>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</si>
  <si>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</si>
  <si>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</si>
  <si>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</si>
  <si>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</si>
  <si>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</si>
  <si>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</si>
  <si>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</si>
  <si>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</si>
  <si>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</si>
  <si>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</si>
  <si>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</si>
  <si>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</si>
  <si>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</si>
  <si>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</si>
  <si>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</si>
  <si>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</si>
  <si>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</si>
  <si>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</si>
  <si>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</si>
  <si>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</si>
  <si>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</si>
  <si>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</si>
  <si>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</si>
  <si>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</si>
  <si>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</si>
  <si>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</si>
  <si>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</si>
  <si>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</si>
  <si>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</si>
  <si>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</si>
  <si>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</si>
  <si>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</si>
  <si>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</si>
  <si>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</si>
  <si>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</si>
  <si>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</si>
  <si>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</si>
  <si>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</si>
  <si>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HP LASERJET PRO 400 MFP M425DN</t>
  </si>
  <si>
    <t>0700023</t>
  </si>
  <si>
    <t>CNF8GBGG9N</t>
  </si>
  <si>
    <t>0700026</t>
  </si>
  <si>
    <t>CNF8GBGG6K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</si>
  <si>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</si>
  <si>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</si>
  <si>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</si>
  <si>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</si>
  <si>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</si>
  <si>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</si>
  <si>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</si>
  <si>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</si>
  <si>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</si>
  <si>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</si>
  <si>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0800046</t>
  </si>
  <si>
    <t xml:space="preserve">HP  </t>
  </si>
  <si>
    <t>PROBOOK 450 G2</t>
  </si>
  <si>
    <t>CND4512N7L</t>
  </si>
  <si>
    <t>0800047</t>
  </si>
  <si>
    <t>CND4515XDB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</si>
  <si>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</si>
  <si>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</si>
  <si>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</si>
  <si>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</si>
  <si>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</si>
  <si>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</si>
  <si>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</si>
  <si>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</si>
  <si>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</si>
  <si>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</si>
  <si>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</si>
  <si>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</si>
  <si>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</si>
  <si>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</si>
  <si>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</si>
  <si>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</si>
  <si>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</si>
  <si>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</si>
  <si>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</si>
  <si>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</si>
  <si>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</si>
  <si>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</si>
  <si>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</si>
  <si>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</si>
  <si>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</si>
  <si>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</si>
  <si>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</si>
  <si>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</si>
  <si>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</si>
  <si>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</si>
  <si>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</si>
  <si>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</si>
  <si>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</si>
  <si>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</si>
  <si>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</si>
  <si>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</si>
  <si>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</si>
  <si>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</si>
  <si>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</si>
  <si>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</si>
  <si>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</si>
  <si>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</si>
  <si>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</si>
  <si>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</si>
  <si>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</si>
  <si>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</si>
  <si>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POLAROID</t>
  </si>
  <si>
    <t>P5500S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</si>
  <si>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</si>
  <si>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</si>
  <si>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</si>
  <si>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</si>
  <si>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</si>
  <si>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</si>
  <si>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</si>
  <si>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</si>
  <si>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</si>
  <si>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</si>
  <si>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</si>
  <si>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</si>
  <si>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</si>
  <si>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</si>
  <si>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</si>
  <si>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</si>
  <si>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</si>
  <si>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</si>
  <si>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</si>
  <si>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</si>
  <si>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</si>
  <si>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</si>
  <si>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</si>
  <si>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</si>
  <si>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</si>
  <si>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</si>
  <si>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</si>
  <si>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</si>
  <si>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</si>
  <si>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</si>
  <si>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</si>
  <si>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</si>
  <si>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</si>
  <si>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</si>
  <si>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</si>
  <si>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</si>
  <si>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</si>
  <si>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</si>
  <si>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</si>
  <si>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</si>
  <si>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</si>
  <si>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</si>
  <si>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</si>
  <si>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</si>
  <si>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</si>
  <si>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</si>
  <si>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</si>
  <si>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</si>
  <si>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</si>
  <si>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</si>
  <si>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</si>
  <si>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</si>
  <si>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0700051</t>
  </si>
  <si>
    <t>MXBPM7704Y</t>
  </si>
  <si>
    <t>UGDA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</si>
  <si>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</si>
  <si>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</si>
  <si>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</si>
  <si>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</si>
  <si>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</si>
  <si>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</si>
  <si>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</si>
  <si>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</si>
  <si>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</si>
  <si>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</si>
  <si>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</si>
  <si>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</si>
  <si>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</si>
  <si>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</si>
  <si>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</si>
  <si>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</si>
  <si>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</si>
  <si>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</si>
  <si>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</si>
  <si>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</si>
  <si>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</si>
  <si>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</si>
  <si>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</si>
  <si>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</si>
  <si>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</si>
  <si>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</si>
  <si>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</si>
  <si>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</si>
  <si>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</si>
  <si>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</si>
  <si>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</si>
  <si>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</si>
  <si>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</si>
  <si>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</si>
  <si>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</si>
  <si>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</si>
  <si>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</si>
  <si>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</si>
  <si>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</si>
  <si>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</si>
  <si>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</si>
  <si>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</si>
  <si>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</si>
  <si>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</si>
  <si>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</si>
  <si>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</si>
  <si>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</si>
  <si>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</si>
  <si>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</si>
  <si>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</si>
  <si>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</si>
  <si>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</si>
  <si>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</si>
  <si>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</si>
  <si>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</si>
  <si>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</si>
  <si>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</si>
  <si>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</si>
  <si>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</si>
  <si>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</si>
  <si>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</si>
  <si>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</si>
  <si>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</si>
  <si>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</si>
  <si>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</si>
  <si>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</si>
  <si>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</si>
  <si>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</si>
  <si>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0100019</t>
  </si>
  <si>
    <t>MXL9392B6C</t>
  </si>
  <si>
    <t>0100042</t>
  </si>
  <si>
    <t>MXL93929TK</t>
  </si>
  <si>
    <t>0100043</t>
  </si>
  <si>
    <t>MXL9392B3Y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</si>
  <si>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</si>
  <si>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</si>
  <si>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</si>
  <si>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</si>
  <si>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</si>
  <si>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</si>
  <si>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</si>
  <si>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</si>
  <si>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</si>
  <si>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</si>
  <si>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</si>
  <si>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</si>
  <si>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</si>
  <si>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</si>
  <si>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</si>
  <si>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</si>
  <si>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</si>
  <si>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</si>
  <si>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</si>
  <si>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</si>
  <si>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</si>
  <si>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PLANIFICACION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</si>
  <si>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</si>
  <si>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</si>
  <si>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</si>
  <si>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</si>
  <si>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</si>
  <si>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</si>
  <si>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</si>
  <si>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</si>
  <si>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</si>
  <si>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</si>
  <si>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</si>
  <si>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</si>
  <si>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</si>
  <si>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</si>
  <si>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</si>
  <si>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</si>
  <si>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</si>
  <si>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</si>
  <si>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</si>
  <si>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</si>
  <si>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</si>
  <si>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</si>
  <si>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</si>
  <si>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</si>
  <si>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</si>
  <si>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</si>
  <si>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</si>
  <si>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</si>
  <si>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CARNETIZACIÓN</t>
  </si>
  <si>
    <t xml:space="preserve">CUENTA CONTABLE: 24119099 BIENES MUEBLES DIVERSOS </t>
  </si>
  <si>
    <t>1171934</t>
  </si>
  <si>
    <t>02132101</t>
  </si>
  <si>
    <t>REFRIGERADORA COLOR BLANCA</t>
  </si>
  <si>
    <t>ATLAS</t>
  </si>
  <si>
    <t>02N13D</t>
  </si>
  <si>
    <t>290027-N96</t>
  </si>
  <si>
    <t>13130801</t>
  </si>
  <si>
    <t>PLANTA ELECTRICA</t>
  </si>
  <si>
    <t>GROVE/Cum mins</t>
  </si>
  <si>
    <t>175CA</t>
  </si>
  <si>
    <t>88337-1</t>
  </si>
  <si>
    <t>3</t>
  </si>
  <si>
    <t>13130701</t>
  </si>
  <si>
    <t>PISTOLA COLOR NEGRO DE CALIBRE 9MM C/2 CARGADORES Y 50 CARTUCHOS</t>
  </si>
  <si>
    <t>JERICHO</t>
  </si>
  <si>
    <t>O13532</t>
  </si>
  <si>
    <t>SALA DE REUNIONES PEQUEÑA/CONTIGUO A SECRETARIA GRAL.</t>
  </si>
  <si>
    <t>SALON DE USOS MULTIPLQUES</t>
  </si>
  <si>
    <t>CUENTA CONTABLE 24119001 MOBILIARIO</t>
  </si>
  <si>
    <t>0700003</t>
  </si>
  <si>
    <t>X11544</t>
  </si>
  <si>
    <t>NUEVA OFICINA OTD EDIFICIO 2</t>
  </si>
  <si>
    <t>AIRE ACONDICIONADO TIPO MINISPLIT DE 18000 BTU/H INVERTER</t>
  </si>
  <si>
    <t>AIRE ACONDICIONADO TIPO MINISPLIT DE 12,000 BTU/H INVERTER</t>
  </si>
  <si>
    <t>DEPRECIACIÓN ACUMULADA AL AÑO 2022</t>
  </si>
  <si>
    <t>202203100201</t>
  </si>
  <si>
    <t>202202600201</t>
  </si>
  <si>
    <t>202202600202</t>
  </si>
  <si>
    <t>202202600203</t>
  </si>
  <si>
    <t>CJE18CD</t>
  </si>
  <si>
    <t>PI38UB21B40109</t>
  </si>
  <si>
    <t>ALMACEN DE SUMINISTROS</t>
  </si>
  <si>
    <t>202202600204</t>
  </si>
  <si>
    <t>CJE12CD</t>
  </si>
  <si>
    <t>PI38UB21B40125</t>
  </si>
  <si>
    <t>PI38UC21B40</t>
  </si>
  <si>
    <t>PI38UB21B40343</t>
  </si>
  <si>
    <t>PI38UB21B40436</t>
  </si>
  <si>
    <t>PIXMA G7010</t>
  </si>
  <si>
    <t>KMNB04961</t>
  </si>
  <si>
    <t>POWERLITE 2250U</t>
  </si>
  <si>
    <t>X6641100234</t>
  </si>
  <si>
    <t>MJ0GFEJ4</t>
  </si>
  <si>
    <t>MJ0GFEGT</t>
  </si>
  <si>
    <t>MJ0GFEH1</t>
  </si>
  <si>
    <t>MJ0GFEGX</t>
  </si>
  <si>
    <t>MJ0GFEHH</t>
  </si>
  <si>
    <t>MJ0GFEHE</t>
  </si>
  <si>
    <t>MJ0GFEHL</t>
  </si>
  <si>
    <t>MJ0GFEHY</t>
  </si>
  <si>
    <t>MJ0GFEJ3</t>
  </si>
  <si>
    <t>MJ0GFEH7</t>
  </si>
  <si>
    <t>MJ0GFBTY</t>
  </si>
  <si>
    <t>MJ0GFEGM</t>
  </si>
  <si>
    <t>MJ0GFBTZ</t>
  </si>
  <si>
    <t>MJ0GFEGP</t>
  </si>
  <si>
    <t>MJ0GFEGN</t>
  </si>
  <si>
    <t>MJ0GFEHX</t>
  </si>
  <si>
    <t>MJ0GFEHP</t>
  </si>
  <si>
    <t>MJ0GFEGQ</t>
  </si>
  <si>
    <t>MJ0GFEJ0</t>
  </si>
  <si>
    <t>MJ0GFEH5</t>
  </si>
  <si>
    <t>MJ0GFEJ7</t>
  </si>
  <si>
    <t>MJ0GFEHZ</t>
  </si>
  <si>
    <t>MJ0GFEJ5</t>
  </si>
  <si>
    <t>MJ0GFEHV</t>
  </si>
  <si>
    <t>MJ0GFEHK</t>
  </si>
  <si>
    <t>MJ0GFEHB</t>
  </si>
  <si>
    <t>MJ0GFBVK</t>
  </si>
  <si>
    <t>MJ0GFEGL</t>
  </si>
  <si>
    <t>MJ0GFEGW</t>
  </si>
  <si>
    <t>MJ0GFEH9</t>
  </si>
  <si>
    <t>MJ0GFEGZ</t>
  </si>
  <si>
    <t>DEPRECIACION AÑO 2022</t>
  </si>
  <si>
    <t>0100056</t>
  </si>
  <si>
    <t>GFR8CD1</t>
  </si>
  <si>
    <t>2100001</t>
  </si>
  <si>
    <t>ALMACEN</t>
  </si>
  <si>
    <t>0100123</t>
  </si>
  <si>
    <t>0800060</t>
  </si>
  <si>
    <t>0800061</t>
  </si>
  <si>
    <t>0800062</t>
  </si>
  <si>
    <t>0800063</t>
  </si>
  <si>
    <t>0800064</t>
  </si>
  <si>
    <t>0800065</t>
  </si>
  <si>
    <t>0700074</t>
  </si>
  <si>
    <t>0100124</t>
  </si>
  <si>
    <t>0100125</t>
  </si>
  <si>
    <t>0100126</t>
  </si>
  <si>
    <t>0100127</t>
  </si>
  <si>
    <t>0100128</t>
  </si>
  <si>
    <t>0100129</t>
  </si>
  <si>
    <t>0100130</t>
  </si>
  <si>
    <t>0100131</t>
  </si>
  <si>
    <t>0100132</t>
  </si>
  <si>
    <t>0100133</t>
  </si>
  <si>
    <t>0100134</t>
  </si>
  <si>
    <t>0100135</t>
  </si>
  <si>
    <t>0100136</t>
  </si>
  <si>
    <t>0100137</t>
  </si>
  <si>
    <t>0100138</t>
  </si>
  <si>
    <t>0100139</t>
  </si>
  <si>
    <t>0100140</t>
  </si>
  <si>
    <t>0100141</t>
  </si>
  <si>
    <t>0100142</t>
  </si>
  <si>
    <t>HPG9WM3</t>
  </si>
  <si>
    <t>KIT CABEZAL DE IMPRESOR POLAROID</t>
  </si>
  <si>
    <t>POLAROID P5500S</t>
  </si>
  <si>
    <t>KLE-5712WBH4-DCC</t>
  </si>
  <si>
    <t>06-00706</t>
  </si>
  <si>
    <t>CUADRO DE DEPRECIACION EDIFICIO I</t>
  </si>
  <si>
    <t xml:space="preserve">DETALLE PARA EL CALCULO DE LA NUEVA DEPRECIACIÓN CON ADICIONES </t>
  </si>
  <si>
    <t>AÑO</t>
  </si>
  <si>
    <t>VALOR ORIGINAL</t>
  </si>
  <si>
    <t xml:space="preserve"> DEPRECIACIÓN  ACUMULADA</t>
  </si>
  <si>
    <t xml:space="preserve">Valor en Libros </t>
  </si>
  <si>
    <t>EDIFICIO I</t>
  </si>
  <si>
    <t>EDIFICIO AL AÑO 2017</t>
  </si>
  <si>
    <t>ADICIONES AL AÑO 2017</t>
  </si>
  <si>
    <t xml:space="preserve">NUEVO SALDO A DEPRECIAR </t>
  </si>
  <si>
    <t xml:space="preserve">ENTRE 18 AÑOS </t>
  </si>
  <si>
    <t xml:space="preserve">VALOR ADQUICICIÓN </t>
  </si>
  <si>
    <t>VALOR 10%</t>
  </si>
  <si>
    <t xml:space="preserve">NUEVO VALOR </t>
  </si>
  <si>
    <t>DEPRECIACIÓN AL AÑO 2017</t>
  </si>
  <si>
    <t xml:space="preserve">VALOR EN LIBROS </t>
  </si>
  <si>
    <t xml:space="preserve">ADICIÓN </t>
  </si>
  <si>
    <t>CUADRO DE DEPRECIACION EDIFICIO II</t>
  </si>
  <si>
    <t>EDIFICIO II</t>
  </si>
  <si>
    <t xml:space="preserve">ENTRE 28 AÑOS </t>
  </si>
  <si>
    <t>AL 31 DE DICIEMBRE 2022</t>
  </si>
  <si>
    <t xml:space="preserve">MAQUINARIA LASER </t>
  </si>
  <si>
    <t>MITSUBISHI</t>
  </si>
  <si>
    <t>PICK UP 4X2 DOBLE CABINA COLOR BLANCO PERLAL, DIESEL</t>
  </si>
  <si>
    <t>MMBJJKK10PH012016</t>
  </si>
  <si>
    <t>4N15JK0278</t>
  </si>
  <si>
    <t>KK1TJJUFLL</t>
  </si>
  <si>
    <t xml:space="preserve">CUENTA CONTABLE 24115001 EQUIPOS MEDICOS Y LABORATORIOS </t>
  </si>
  <si>
    <t>7</t>
  </si>
  <si>
    <t>4280</t>
  </si>
  <si>
    <t>4281</t>
  </si>
  <si>
    <t>4282</t>
  </si>
  <si>
    <t>4278</t>
  </si>
  <si>
    <t>SELLADORA DE PAPEL DE ESTERILIZACIÓN GRADO MEDICO</t>
  </si>
  <si>
    <t xml:space="preserve">ESTERILIZADOR </t>
  </si>
  <si>
    <t>LAMPARA-GANSO</t>
  </si>
  <si>
    <t xml:space="preserve">MESA DE ACERO INOXIDABLE </t>
  </si>
  <si>
    <t>CARRO DE CURACIÓN METALICO</t>
  </si>
  <si>
    <t>AIRE ACONDICIONADO TIPOMINISPLIT DE 60,000</t>
  </si>
  <si>
    <t>CAMARA FOTOGRAFICA DIGITAL</t>
  </si>
  <si>
    <t>SIGNATURE 16 MIXER SOUNDCRAFT</t>
  </si>
  <si>
    <t>DETALLE DE BIENES DEPRECIABLES A DESCARGAR</t>
  </si>
  <si>
    <t>ETHERNETSWITCH</t>
  </si>
  <si>
    <t xml:space="preserve">CPU </t>
  </si>
  <si>
    <t>OPTIPLEX</t>
  </si>
  <si>
    <t xml:space="preserve">LAPTOP </t>
  </si>
  <si>
    <t>DEPRECIACIÓN ANUAL</t>
  </si>
  <si>
    <t xml:space="preserve">Ajuste de Cuota de depreciacion </t>
  </si>
  <si>
    <t>Cuota de depreciacion 2022</t>
  </si>
  <si>
    <t>202202101301</t>
  </si>
  <si>
    <t>202201200101</t>
  </si>
  <si>
    <t>N-19611-2011</t>
  </si>
  <si>
    <t>2018025004003</t>
  </si>
  <si>
    <t>202200700201</t>
  </si>
  <si>
    <t>MCQUAY</t>
  </si>
  <si>
    <t>ATI-T-PARPTC-6018</t>
  </si>
  <si>
    <t>220324-8</t>
  </si>
  <si>
    <t>0100156</t>
  </si>
  <si>
    <t>0100157</t>
  </si>
  <si>
    <t>0100158</t>
  </si>
  <si>
    <t>0100159</t>
  </si>
  <si>
    <t>0100160</t>
  </si>
  <si>
    <t>0100161</t>
  </si>
  <si>
    <t>0100162</t>
  </si>
  <si>
    <t>0100163</t>
  </si>
  <si>
    <t>0100164</t>
  </si>
  <si>
    <t>0100165</t>
  </si>
  <si>
    <t>0100166</t>
  </si>
  <si>
    <t>0100167</t>
  </si>
  <si>
    <t>0100168</t>
  </si>
  <si>
    <t>0100169</t>
  </si>
  <si>
    <t>0100170</t>
  </si>
  <si>
    <t>0100171</t>
  </si>
  <si>
    <t>0100172</t>
  </si>
  <si>
    <t>0100173</t>
  </si>
  <si>
    <t>0100174</t>
  </si>
  <si>
    <t>0100175</t>
  </si>
  <si>
    <t>0100176</t>
  </si>
  <si>
    <t>0100177</t>
  </si>
  <si>
    <t>0100178</t>
  </si>
  <si>
    <t>0100179</t>
  </si>
  <si>
    <t>0100180</t>
  </si>
  <si>
    <t>0100181</t>
  </si>
  <si>
    <t>0100182</t>
  </si>
  <si>
    <t>0100183</t>
  </si>
  <si>
    <t>0100184</t>
  </si>
  <si>
    <t>0100185</t>
  </si>
  <si>
    <t>0100186</t>
  </si>
  <si>
    <t>0100187</t>
  </si>
  <si>
    <t>0100188</t>
  </si>
  <si>
    <t>0100189</t>
  </si>
  <si>
    <t>0100190</t>
  </si>
  <si>
    <t>0100191</t>
  </si>
  <si>
    <t>0100192</t>
  </si>
  <si>
    <t>0100193</t>
  </si>
  <si>
    <t>0100194</t>
  </si>
  <si>
    <t>0800066</t>
  </si>
  <si>
    <t>0800067</t>
  </si>
  <si>
    <t>0800068</t>
  </si>
  <si>
    <t>0800069</t>
  </si>
  <si>
    <t>0800070</t>
  </si>
  <si>
    <t>0800071</t>
  </si>
  <si>
    <t>0800072</t>
  </si>
  <si>
    <t>0800073</t>
  </si>
  <si>
    <t>0800074</t>
  </si>
  <si>
    <t>0800075</t>
  </si>
  <si>
    <t>0800076</t>
  </si>
  <si>
    <t>0800077</t>
  </si>
  <si>
    <t>0700089</t>
  </si>
  <si>
    <t>0800078</t>
  </si>
  <si>
    <t>1600016</t>
  </si>
  <si>
    <t>FJL9LM3</t>
  </si>
  <si>
    <t>HP PRODESK 400 G7</t>
  </si>
  <si>
    <t>MXL21643KZ</t>
  </si>
  <si>
    <t>MXL21643LN</t>
  </si>
  <si>
    <t>MXL21643KH</t>
  </si>
  <si>
    <t>MXL216442C</t>
  </si>
  <si>
    <t>MXL21451J9</t>
  </si>
  <si>
    <t>MXL21643LR</t>
  </si>
  <si>
    <t>MXL21643Q0</t>
  </si>
  <si>
    <t>MXL21643QH</t>
  </si>
  <si>
    <t>MXL216444M</t>
  </si>
  <si>
    <t>MXL216443H</t>
  </si>
  <si>
    <t>MXL21643LB</t>
  </si>
  <si>
    <t>MXL21643LP</t>
  </si>
  <si>
    <t>MXL21451HM</t>
  </si>
  <si>
    <t>MXL21643QB</t>
  </si>
  <si>
    <t>MXL21643KK</t>
  </si>
  <si>
    <t>MXL21643NR</t>
  </si>
  <si>
    <t>MXL21643QM</t>
  </si>
  <si>
    <t>MXL2164409</t>
  </si>
  <si>
    <t>MXL21643KF</t>
  </si>
  <si>
    <t>MXL21643PZ</t>
  </si>
  <si>
    <t>MXL21643ZM</t>
  </si>
  <si>
    <t>MXL21643NL</t>
  </si>
  <si>
    <t>MXL21643QG</t>
  </si>
  <si>
    <t>MXL21451GX</t>
  </si>
  <si>
    <t>MXL21643KG</t>
  </si>
  <si>
    <t>MXL2164412</t>
  </si>
  <si>
    <t>MXL21451JR</t>
  </si>
  <si>
    <t>MXL21451GW</t>
  </si>
  <si>
    <t>MXL21643R1</t>
  </si>
  <si>
    <t>MXL2164411</t>
  </si>
  <si>
    <t>MXL21643MF</t>
  </si>
  <si>
    <t>MXL21643R9</t>
  </si>
  <si>
    <t>MXL21643QN</t>
  </si>
  <si>
    <t>MXL2164415</t>
  </si>
  <si>
    <t>MXL21643QP</t>
  </si>
  <si>
    <t>MXL21643KS</t>
  </si>
  <si>
    <t>MXL21643Q7</t>
  </si>
  <si>
    <t>MXL21451GZ</t>
  </si>
  <si>
    <t>MXL21643KB</t>
  </si>
  <si>
    <t>15-DY2057LA</t>
  </si>
  <si>
    <t>5CD208HY3D</t>
  </si>
  <si>
    <t>5CD208HY47</t>
  </si>
  <si>
    <t>5CD208HY2H</t>
  </si>
  <si>
    <t>5CD2035MBK</t>
  </si>
  <si>
    <t>5CD208HY49</t>
  </si>
  <si>
    <t>5CD208HY4K</t>
  </si>
  <si>
    <t>5CD208HY43</t>
  </si>
  <si>
    <t>5CD208HXZ0</t>
  </si>
  <si>
    <t>5CD208HY3Z</t>
  </si>
  <si>
    <t>5CD208HXVW</t>
  </si>
  <si>
    <t>5CD208HYHW</t>
  </si>
  <si>
    <t>5CD208HY1R</t>
  </si>
  <si>
    <t>5CD208HY2J</t>
  </si>
  <si>
    <t>HP COLOR LASERJET ENTERPRISE M555DN</t>
  </si>
  <si>
    <t>JPBCQDP14P</t>
  </si>
  <si>
    <t>0800079</t>
  </si>
  <si>
    <t>LATITUDE 3420</t>
  </si>
  <si>
    <t>HYQHJL3</t>
  </si>
  <si>
    <t>Transformador de 50 KVA Subestación Electrica Edificio II</t>
  </si>
  <si>
    <t>Transformador de 100 KVA Subestación Electrica Edificio II</t>
  </si>
  <si>
    <t>Transformador de 75 KVA Subestación Electrica Edificio II</t>
  </si>
  <si>
    <t>REVALUO</t>
  </si>
  <si>
    <t>VALOR ACTUAL</t>
  </si>
  <si>
    <t>202203201501</t>
  </si>
  <si>
    <t>202203201502</t>
  </si>
  <si>
    <t>202203201005</t>
  </si>
  <si>
    <t>202203201006</t>
  </si>
  <si>
    <t>202203201503</t>
  </si>
  <si>
    <t>202203201504</t>
  </si>
  <si>
    <t xml:space="preserve">EQUIPO DE AIRE ACONDICIONADO </t>
  </si>
  <si>
    <t>SOUNDCRAFT</t>
  </si>
  <si>
    <t>SIGNATURE</t>
  </si>
  <si>
    <t>SONA7SM3BK-G</t>
  </si>
  <si>
    <t>REVALUACION</t>
  </si>
  <si>
    <t>PICK UP 4X2 DOBLE CABINA DIESEL</t>
  </si>
  <si>
    <t>N-19750-2011</t>
  </si>
  <si>
    <t>3N6CD33B5ZK451749</t>
  </si>
  <si>
    <t>YD25758479P</t>
  </si>
  <si>
    <t>NP 300 FRONTIER</t>
  </si>
  <si>
    <t>MMBJJKK10RH002238</t>
  </si>
  <si>
    <t>4N15UJY4555</t>
  </si>
  <si>
    <t>20220000403</t>
  </si>
  <si>
    <t>202201000401</t>
  </si>
  <si>
    <t>A75III</t>
  </si>
  <si>
    <t>20230210141</t>
  </si>
  <si>
    <t>LAMINADORA EXTERNA</t>
  </si>
  <si>
    <t>DASCOM</t>
  </si>
  <si>
    <t>DC-5100</t>
  </si>
  <si>
    <t>849220220002</t>
  </si>
  <si>
    <t>CARNETIZACION</t>
  </si>
  <si>
    <t>OLYMPIAN</t>
  </si>
  <si>
    <t>GEP44-5</t>
  </si>
  <si>
    <t>0LY000000LRPF05744</t>
  </si>
  <si>
    <t xml:space="preserve">MOTOCICLETA COLOR NEGRO FRANJAS MULTI COLOR </t>
  </si>
  <si>
    <t xml:space="preserve">YAMAHA </t>
  </si>
  <si>
    <t>TURISMO</t>
  </si>
  <si>
    <t>ME1RG257XP3020656</t>
  </si>
  <si>
    <t>G3M5E0049093</t>
  </si>
  <si>
    <t>CC149CC</t>
  </si>
  <si>
    <t>EQUIPO DE AIRE ACONDICIONADO MINI SPLIT 24,000 BTU- TECNOLIGA INVERTE</t>
  </si>
  <si>
    <t>EQUIPO DE AIRE ACONDICIONADO MINI SPLIT 12,000 BTU- TECNOLIGA INVERTE</t>
  </si>
  <si>
    <t>24101001 EDIFICIOS E INSTALACIONES</t>
  </si>
  <si>
    <t>PICKUP DOBLE CABINA 4X2 COLOR BLANCO</t>
  </si>
  <si>
    <t>P-41CD3-2011</t>
  </si>
  <si>
    <t>N-20412-2011</t>
  </si>
  <si>
    <t>2GD1409741</t>
  </si>
  <si>
    <t>N-20409-2011</t>
  </si>
  <si>
    <t>MR0CB3CD900201128</t>
  </si>
  <si>
    <t>MR0CB3CD900201114</t>
  </si>
  <si>
    <t>2GD1412626</t>
  </si>
  <si>
    <t>DEPRECIACIÓN POR REVALUACION</t>
  </si>
  <si>
    <t>COMPUTADORAS</t>
  </si>
  <si>
    <t>OPTIPLEX 300 SFF INTEL CORE 15-125000 12 °</t>
  </si>
  <si>
    <t>67L5LV3</t>
  </si>
  <si>
    <t>J7L5LV3</t>
  </si>
  <si>
    <t>77L5LV3</t>
  </si>
  <si>
    <t>BHV5LV3</t>
  </si>
  <si>
    <t xml:space="preserve">LPTOP </t>
  </si>
  <si>
    <t>LATITUD 3540</t>
  </si>
  <si>
    <t>HQJ45Y3</t>
  </si>
  <si>
    <t>FZJ45Y3</t>
  </si>
  <si>
    <t>JTJ45Y3</t>
  </si>
  <si>
    <t>36KKYW3</t>
  </si>
  <si>
    <t>10JKYW3</t>
  </si>
  <si>
    <t>B2K45Y3</t>
  </si>
  <si>
    <t>H2JKYW3</t>
  </si>
  <si>
    <t>80K45Y3</t>
  </si>
  <si>
    <t>BTJJ45Y3</t>
  </si>
  <si>
    <t>8QFKYW3</t>
  </si>
  <si>
    <t>PROYECTOR MULTIMEDIA</t>
  </si>
  <si>
    <t xml:space="preserve">POWER LITE </t>
  </si>
  <si>
    <t>FH52+3</t>
  </si>
  <si>
    <t>IMPRESOR MULTIMEDIA DE INYECCION COLOR</t>
  </si>
  <si>
    <t>L15150</t>
  </si>
  <si>
    <t>EPSON COLOR</t>
  </si>
  <si>
    <t>L15151</t>
  </si>
  <si>
    <t>COMPUTADORA DE ESCRITORIO</t>
  </si>
  <si>
    <t xml:space="preserve">OPTIPLEX 3090 SFF DT ESP </t>
  </si>
  <si>
    <t>CI5-10505</t>
  </si>
  <si>
    <t>CI5-10506</t>
  </si>
  <si>
    <t>CI5-10507</t>
  </si>
  <si>
    <t>COMPUTADORA LAPTOP</t>
  </si>
  <si>
    <t>LATITUD 15.6 5530</t>
  </si>
  <si>
    <t>LATITUD 15.6 5531</t>
  </si>
  <si>
    <t>CI5-1235U</t>
  </si>
  <si>
    <t>CLINICA EMPRESARIAL</t>
  </si>
  <si>
    <t>ZYZEL</t>
  </si>
  <si>
    <t>GS1920-48V2</t>
  </si>
  <si>
    <t>S222L1200747</t>
  </si>
  <si>
    <t>S222L1200748</t>
  </si>
  <si>
    <t>S222L1200749</t>
  </si>
  <si>
    <t>SMARTCENTRA 3KVA240</t>
  </si>
  <si>
    <t>HP Color  Laser Jet  Enterprice</t>
  </si>
  <si>
    <t xml:space="preserve"> M555DN</t>
  </si>
  <si>
    <t>Probeam</t>
  </si>
  <si>
    <t xml:space="preserve"> bf50nst</t>
  </si>
  <si>
    <t>36RRWPR</t>
  </si>
  <si>
    <t>T150</t>
  </si>
  <si>
    <t>VALOR DE COMPRA</t>
  </si>
  <si>
    <t>EDIFICIO AL AÑO 2022</t>
  </si>
  <si>
    <t>ADICIONES AL AÑO 2022</t>
  </si>
  <si>
    <t xml:space="preserve">ENTRE 13AÑOS </t>
  </si>
  <si>
    <t>DEPRECIACIÓN AL AÑO 2022</t>
  </si>
  <si>
    <t xml:space="preserve">                           </t>
  </si>
  <si>
    <t xml:space="preserve">CALCULO DE DEPRECIACION DE BIENES REVALUADOS </t>
  </si>
  <si>
    <t>% DE PRECIACION</t>
  </si>
  <si>
    <t>PLANTA ELECTRICA DE FECHA 26/05/1997</t>
  </si>
  <si>
    <t xml:space="preserve">PLANTA ELECTRICA DE FECHA </t>
  </si>
  <si>
    <t xml:space="preserve">TRANSFORMADORES  50KVA #1 </t>
  </si>
  <si>
    <t>TRANSFORMADORES  50KVA #2</t>
  </si>
  <si>
    <t>TRANSFORMADORES  50KVA #3</t>
  </si>
  <si>
    <t>TRANSFORMADORES  100KVA #1</t>
  </si>
  <si>
    <t>TRANSFORMADORES 75KVA #1</t>
  </si>
  <si>
    <t>CALCULO PROCIONAL</t>
  </si>
  <si>
    <t>RAYJET 50 ATMOS COMPACT</t>
  </si>
  <si>
    <t>23-5362</t>
  </si>
  <si>
    <t>UBICACIÓN</t>
  </si>
  <si>
    <t>CLINICA EMPRESARIAL-CSSP</t>
  </si>
  <si>
    <t>1600019</t>
  </si>
  <si>
    <t>01001995</t>
  </si>
  <si>
    <t>INFORMATICA-BODEGA</t>
  </si>
  <si>
    <t>01001996</t>
  </si>
  <si>
    <t>01001997</t>
  </si>
  <si>
    <t>01001998</t>
  </si>
  <si>
    <t>0800080</t>
  </si>
  <si>
    <t>0800081</t>
  </si>
  <si>
    <t>0800082</t>
  </si>
  <si>
    <t>0800083</t>
  </si>
  <si>
    <t>0800084</t>
  </si>
  <si>
    <t>0800085</t>
  </si>
  <si>
    <t>0100199</t>
  </si>
  <si>
    <t>0100200</t>
  </si>
  <si>
    <t>0100201</t>
  </si>
  <si>
    <t>0100202</t>
  </si>
  <si>
    <t>0700099</t>
  </si>
  <si>
    <t>0700100</t>
  </si>
  <si>
    <t>0800PLANIFICACION</t>
  </si>
  <si>
    <t>0800086</t>
  </si>
  <si>
    <t>0800087</t>
  </si>
  <si>
    <t>0800088</t>
  </si>
  <si>
    <t>0800089</t>
  </si>
  <si>
    <t>0800090</t>
  </si>
  <si>
    <t>0800091</t>
  </si>
  <si>
    <t>221916351-100</t>
  </si>
  <si>
    <t>0700090</t>
  </si>
  <si>
    <t>UCP</t>
  </si>
  <si>
    <t>2023 032 002 01</t>
  </si>
  <si>
    <t>2023 032 002 02</t>
  </si>
  <si>
    <t>160P433-T LI012CO-16</t>
  </si>
  <si>
    <t>160P433T LI024CO-11</t>
  </si>
  <si>
    <t>160P433T LI024CO-12</t>
  </si>
  <si>
    <t>S3323GO3414</t>
  </si>
  <si>
    <t>S3323GO3860</t>
  </si>
  <si>
    <t>S3323GO3867</t>
  </si>
  <si>
    <t>UNIDAD DE COMUNICACIONES</t>
  </si>
  <si>
    <t>202301201307</t>
  </si>
  <si>
    <t>202301201301</t>
  </si>
  <si>
    <t>202301201302</t>
  </si>
  <si>
    <t>202301201303</t>
  </si>
  <si>
    <t>202301201304</t>
  </si>
  <si>
    <t>202301201305</t>
  </si>
  <si>
    <t>202301201306</t>
  </si>
  <si>
    <t>20230190021</t>
  </si>
  <si>
    <t>20230190022</t>
  </si>
  <si>
    <t>20230340021</t>
  </si>
  <si>
    <t>20230160021</t>
  </si>
  <si>
    <t>20230100021</t>
  </si>
  <si>
    <t>FEEDERS</t>
  </si>
  <si>
    <t>C1060CBD3V</t>
  </si>
  <si>
    <t>MR282750344X</t>
  </si>
  <si>
    <t>CS330682066X</t>
  </si>
  <si>
    <t>JSA080900711</t>
  </si>
  <si>
    <t>EDIFICIO II-JVPQF</t>
  </si>
  <si>
    <t>EDIFICIO II-UCP</t>
  </si>
  <si>
    <t>EDIFICIO II-JVMV</t>
  </si>
  <si>
    <t>PRESIDENCIA/SECRETARIA-J.V.P.P</t>
  </si>
  <si>
    <t xml:space="preserve">ADICION </t>
  </si>
  <si>
    <t>VALUO</t>
  </si>
  <si>
    <t>DERECIACION POR VALUO</t>
  </si>
  <si>
    <t xml:space="preserve">Junta Química y Farmacia, y Clinica Empresarial, Paseo General Escalón #3551 Colonia Escalón San Salvador, contiguo a Banco Cuscatlán </t>
  </si>
  <si>
    <t xml:space="preserve">ENTRE 18AÑOS </t>
  </si>
  <si>
    <t xml:space="preserve">  </t>
  </si>
  <si>
    <t>M-828030-2011</t>
  </si>
  <si>
    <t>202301200101</t>
  </si>
  <si>
    <t>202301200102</t>
  </si>
  <si>
    <t>202301200103</t>
  </si>
  <si>
    <t>202300100101</t>
  </si>
  <si>
    <t xml:space="preserve">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</si>
  <si>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</t>
  </si>
  <si>
    <t xml:space="preserve">                                                            </t>
  </si>
  <si>
    <t>CUOTA DE DEPRECIACION AL 31/8/2024</t>
  </si>
  <si>
    <t>Aire Acondicionado mini Split Inverter de 24000 BTU</t>
  </si>
  <si>
    <t>Aire Acondicionado mini Split Inverter de 18000 BTU</t>
  </si>
  <si>
    <t>Aire Acondicionado mini Split Inverter de 12000 BTU</t>
  </si>
  <si>
    <t>DEPRECIACIÓN ACUMULADA AL AÑO 2024</t>
  </si>
  <si>
    <t>AL 31 DE AGOSTO DE 2024</t>
  </si>
  <si>
    <t xml:space="preserve">GABINETE METALICO DE DOS PUERTAS </t>
  </si>
  <si>
    <t>-</t>
  </si>
  <si>
    <t>TOTAL: 24119001 MOBILIARIOS AL AL 31 DE AGOSTO DE 2024</t>
  </si>
  <si>
    <t>SALDO DE  CUENTA 24113001AL 31 DE AGOSTO DE 2024</t>
  </si>
  <si>
    <t>TOTAL: 24115001 EQUIPOS MEDICOS Y LABORATORIOS AL 31 DE AGOSTO DE 2024</t>
  </si>
  <si>
    <t>DEPRECIACION ACUMULADA A 2024</t>
  </si>
  <si>
    <t>CUOTA DE DEPRECIACIÓN 2024</t>
  </si>
  <si>
    <t xml:space="preserve"> AL 31 DE AGOSTO 2024</t>
  </si>
  <si>
    <t>TOTAL EQUIPO DE TRANSPORTE AL  AL 31 DE AGOSTO 2024</t>
  </si>
  <si>
    <t xml:space="preserve">  AL 31 DE AGOSTO 2024</t>
  </si>
  <si>
    <t>TOTAL  MAQUINARIA Y EQUIPO  AL 31 DE AGOSTO 2024</t>
  </si>
  <si>
    <t>TOTAL MAQUINARIA Y EQUIPO DE PRODUCCIÓN DE  APOYO INSTITUCIONAL  AL 31 DE AGOSTO 2024</t>
  </si>
  <si>
    <t>24119004 DE EQUIPOS INFORMÁTICOS  AL 31 DE AGOSTO DE 2024</t>
  </si>
  <si>
    <t>TOTAL BIENES MUEBLES DIVERSOS AL 31 DE AGOSTO DE 2024</t>
  </si>
  <si>
    <t xml:space="preserve"> AL 31 DE AGOSTO DE 2024</t>
  </si>
  <si>
    <t>EDIFICIOS E INSTALACIONES AL 31 DE AGOSTO DE 2024</t>
  </si>
  <si>
    <t>TOTAL HERRAMIENTAS Y REPUESTOS PRINCIPALES AL 31 DE AGOSTO DE 2024</t>
  </si>
  <si>
    <t>DONADO POR EL COMINTE NACIONAL DE ETICA PARA LA INVESTIGACIÓN EN SALUD</t>
  </si>
  <si>
    <t>DEPRECIACIÓN ACUMULADA AL 31/08/2024</t>
  </si>
  <si>
    <t>CUOTA ANUAL 2024</t>
  </si>
  <si>
    <t>DEPRECIACIÓN  2024</t>
  </si>
  <si>
    <t>DEPRECIACION ACUMULADA AL 31/8/2024</t>
  </si>
  <si>
    <t>DEPRECIACIÓN 2024</t>
  </si>
  <si>
    <t>DEPRECIACIÓN ACUMULADA AL AÑO 31/08/2024</t>
  </si>
  <si>
    <t>DEPRECIACIÓN AÑO 2024</t>
  </si>
  <si>
    <t>DEPRECIACIÓN ACUMULADA AL 31/8/2024</t>
  </si>
  <si>
    <t>DEPRECIACIÓN AÑO 202024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</si>
</sst>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sz val="7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Calibri Light"/>
      <family val="1"/>
      <scheme val="major"/>
    </font>
    <font>
      <b/>
      <sz val="9"/>
      <name val="Calibri Light"/>
      <family val="1"/>
      <scheme val="major"/>
    </font>
    <font>
      <b/>
      <sz val="9"/>
      <name val="Arial"/>
      <family val="2"/>
    </font>
    <font>
      <sz val="9"/>
      <name val="Calibri Light"/>
      <family val="1"/>
      <scheme val="major"/>
    </font>
    <font>
      <sz val="8"/>
      <color theme="1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theme="1"/>
      <name val="Arial Narrow"/>
      <family val="2"/>
    </font>
    <font>
      <sz val="11"/>
      <color theme="1"/>
      <name val="Museo Sans 300"/>
      <family val="3"/>
    </font>
    <font>
      <sz val="10"/>
      <color theme="1"/>
      <name val="Arial"/>
      <family val="2"/>
    </font>
    <font>
      <sz val="9"/>
      <color theme="1"/>
      <name val="Arial Narrow"/>
      <family val="2"/>
    </font>
    <font>
      <sz val="9.5"/>
      <name val="Arial Narrow"/>
      <family val="2"/>
    </font>
    <font>
      <sz val="9.5"/>
      <color theme="1"/>
      <name val="Arial Narrow"/>
      <family val="2"/>
    </font>
    <font>
      <b/>
      <sz val="9.5"/>
      <name val="Arial Narrow"/>
      <family val="2"/>
    </font>
    <font>
      <b/>
      <sz val="9"/>
      <name val="Calibri Light"/>
      <family val="2"/>
      <scheme val="major"/>
    </font>
    <font>
      <sz val="9"/>
      <color theme="0"/>
      <name val="Calibri Light"/>
      <family val="1"/>
      <scheme val="major"/>
    </font>
    <font>
      <b/>
      <sz val="9"/>
      <color theme="1"/>
      <name val="Arial"/>
      <family val="2"/>
    </font>
    <font>
      <b/>
      <sz val="9"/>
      <color theme="1"/>
      <name val="Arial Narrow"/>
      <family val="2"/>
    </font>
    <font>
      <sz val="9"/>
      <color theme="1"/>
      <name val="Arial"/>
      <family val="2"/>
    </font>
    <font>
      <sz val="9"/>
      <color rgb="FF000000"/>
      <name val="Tahoma"/>
      <family val="2"/>
    </font>
    <font>
      <sz val="10"/>
      <color rgb="FF000000"/>
      <name val="Arial Narrow"/>
      <family val="2"/>
    </font>
    <font>
      <u/>
      <sz val="10"/>
      <name val="Arial Narrow"/>
      <family val="2"/>
    </font>
    <font>
      <sz val="10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4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5" fontId="4" fillId="0" borderId="11" xfId="3" applyNumberFormat="1" applyFont="1" applyFill="1" applyBorder="1" applyAlignment="1">
      <alignment horizontal="center" vertical="center"/>
    </xf>
    <xf numFmtId="164" fontId="4" fillId="0" borderId="12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49" fontId="4" fillId="0" borderId="11" xfId="1" applyNumberFormat="1" applyFont="1" applyBorder="1" applyAlignment="1">
      <alignment horizontal="left" vertical="center"/>
    </xf>
    <xf numFmtId="0" fontId="4" fillId="0" borderId="11" xfId="4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1" xfId="4" applyFont="1" applyBorder="1" applyAlignment="1">
      <alignment vertical="center" wrapText="1"/>
    </xf>
    <xf numFmtId="49" fontId="4" fillId="0" borderId="11" xfId="12" applyNumberFormat="1" applyFont="1" applyBorder="1" applyAlignment="1">
      <alignment horizontal="left" vertical="center"/>
    </xf>
    <xf numFmtId="0" fontId="4" fillId="0" borderId="11" xfId="12" applyFont="1" applyBorder="1" applyAlignment="1">
      <alignment horizontal="left" vertical="center" wrapText="1"/>
    </xf>
    <xf numFmtId="49" fontId="4" fillId="0" borderId="11" xfId="12" applyNumberFormat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3" xfId="1" applyFont="1" applyBorder="1"/>
    <xf numFmtId="44" fontId="4" fillId="0" borderId="11" xfId="1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11" xfId="12" applyFont="1" applyBorder="1" applyAlignment="1">
      <alignment horizontal="center" vertical="center"/>
    </xf>
    <xf numFmtId="166" fontId="3" fillId="2" borderId="20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0" fontId="3" fillId="2" borderId="11" xfId="1" applyFont="1" applyFill="1" applyBorder="1" applyAlignment="1">
      <alignment horizontal="center" vertical="center" wrapText="1"/>
    </xf>
    <xf numFmtId="166" fontId="3" fillId="2" borderId="11" xfId="1" applyNumberFormat="1" applyFont="1" applyFill="1" applyBorder="1" applyAlignment="1">
      <alignment vertical="center"/>
    </xf>
    <xf numFmtId="0" fontId="3" fillId="2" borderId="17" xfId="1" applyFont="1" applyFill="1" applyBorder="1" applyAlignment="1">
      <alignment horizontal="center" vertical="center" wrapText="1"/>
    </xf>
    <xf numFmtId="0" fontId="4" fillId="0" borderId="18" xfId="3" applyNumberFormat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0" xfId="1" applyNumberFormat="1" applyFont="1" applyAlignment="1">
      <alignment horizontal="left" vertical="center"/>
    </xf>
    <xf numFmtId="0" fontId="3" fillId="2" borderId="11" xfId="1" applyFont="1" applyFill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3" fillId="4" borderId="17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24" xfId="1" applyNumberFormat="1" applyFont="1" applyBorder="1" applyAlignment="1">
      <alignment horizontal="center" vertical="center"/>
    </xf>
    <xf numFmtId="49" fontId="4" fillId="0" borderId="10" xfId="3" applyNumberFormat="1" applyFont="1" applyFill="1" applyBorder="1" applyAlignment="1">
      <alignment horizontal="center" vertical="center"/>
    </xf>
    <xf numFmtId="49" fontId="4" fillId="0" borderId="25" xfId="1" applyNumberFormat="1" applyFont="1" applyBorder="1" applyAlignment="1">
      <alignment horizontal="center" vertical="center"/>
    </xf>
    <xf numFmtId="166" fontId="3" fillId="2" borderId="17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2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2" fillId="0" borderId="0" xfId="1" applyFont="1"/>
    <xf numFmtId="0" fontId="13" fillId="0" borderId="0" xfId="1" applyFont="1"/>
    <xf numFmtId="0" fontId="4" fillId="0" borderId="0" xfId="0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4" fillId="0" borderId="11" xfId="3" applyNumberFormat="1" applyFont="1" applyFill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165" fontId="4" fillId="0" borderId="11" xfId="5" applyNumberFormat="1" applyFont="1" applyFill="1" applyBorder="1" applyAlignment="1">
      <alignment horizontal="center" vertical="center"/>
    </xf>
    <xf numFmtId="0" fontId="4" fillId="0" borderId="11" xfId="3" applyNumberFormat="1" applyFont="1" applyFill="1" applyBorder="1" applyAlignment="1">
      <alignment horizontal="left" vertical="center"/>
    </xf>
    <xf numFmtId="14" fontId="4" fillId="0" borderId="11" xfId="3" applyNumberFormat="1" applyFont="1" applyFill="1" applyBorder="1" applyAlignment="1">
      <alignment horizontal="left"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16" fillId="0" borderId="11" xfId="3" applyFont="1" applyFill="1" applyBorder="1" applyAlignment="1">
      <alignment horizontal="left" vertical="center"/>
    </xf>
    <xf numFmtId="164" fontId="17" fillId="0" borderId="11" xfId="3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4" fontId="4" fillId="0" borderId="11" xfId="0" applyNumberFormat="1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11" xfId="0" applyFont="1" applyFill="1" applyBorder="1" applyAlignment="1">
      <alignment horizontal="left" vertical="center" wrapText="1"/>
    </xf>
    <xf numFmtId="0" fontId="4" fillId="5" borderId="11" xfId="6" applyFont="1" applyFill="1" applyBorder="1" applyAlignment="1">
      <alignment horizontal="left" vertical="center" wrapText="1"/>
    </xf>
    <xf numFmtId="164" fontId="16" fillId="5" borderId="11" xfId="3" applyFont="1" applyFill="1" applyBorder="1" applyAlignment="1">
      <alignment horizontal="left" vertical="center"/>
    </xf>
    <xf numFmtId="44" fontId="4" fillId="5" borderId="11" xfId="1" applyNumberFormat="1" applyFont="1" applyFill="1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7" borderId="0" xfId="12" applyFont="1" applyFill="1" applyAlignment="1">
      <alignment horizontal="center" vertical="center" wrapText="1"/>
    </xf>
    <xf numFmtId="165" fontId="4" fillId="7" borderId="11" xfId="3" applyNumberFormat="1" applyFont="1" applyFill="1" applyBorder="1" applyAlignment="1">
      <alignment horizontal="center" vertical="center"/>
    </xf>
    <xf numFmtId="0" fontId="4" fillId="7" borderId="11" xfId="4" applyFont="1" applyFill="1" applyBorder="1" applyAlignment="1">
      <alignment vertical="center" wrapText="1"/>
    </xf>
    <xf numFmtId="0" fontId="4" fillId="7" borderId="0" xfId="1" applyFont="1" applyFill="1" applyAlignment="1">
      <alignment vertical="center"/>
    </xf>
    <xf numFmtId="0" fontId="4" fillId="0" borderId="26" xfId="0" applyFont="1" applyBorder="1" applyAlignment="1">
      <alignment horizontal="left"/>
    </xf>
    <xf numFmtId="0" fontId="4" fillId="0" borderId="26" xfId="1" applyFont="1" applyBorder="1"/>
    <xf numFmtId="44" fontId="4" fillId="0" borderId="0" xfId="1" applyNumberFormat="1" applyFont="1" applyAlignment="1">
      <alignment vertical="center"/>
    </xf>
    <xf numFmtId="164" fontId="4" fillId="0" borderId="11" xfId="2" applyFont="1" applyFill="1" applyBorder="1" applyAlignment="1">
      <alignment horizontal="left" vertical="center"/>
    </xf>
    <xf numFmtId="0" fontId="18" fillId="0" borderId="0" xfId="6" applyFont="1" applyAlignment="1">
      <alignment horizontal="center" vertical="center"/>
    </xf>
    <xf numFmtId="0" fontId="19" fillId="0" borderId="0" xfId="1" applyFont="1" applyAlignment="1">
      <alignment vertical="center"/>
    </xf>
    <xf numFmtId="0" fontId="4" fillId="0" borderId="0" xfId="6" applyFont="1" applyAlignment="1">
      <alignment horizontal="left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vertical="center"/>
    </xf>
    <xf numFmtId="0" fontId="6" fillId="6" borderId="29" xfId="6" applyFont="1" applyFill="1" applyBorder="1"/>
    <xf numFmtId="0" fontId="7" fillId="6" borderId="28" xfId="6" applyFont="1" applyFill="1" applyBorder="1" applyAlignment="1">
      <alignment horizontal="center" vertical="center"/>
    </xf>
    <xf numFmtId="2" fontId="7" fillId="6" borderId="28" xfId="6" applyNumberFormat="1" applyFont="1" applyFill="1" applyBorder="1" applyAlignment="1">
      <alignment horizontal="center" vertical="center" wrapText="1"/>
    </xf>
    <xf numFmtId="0" fontId="7" fillId="6" borderId="33" xfId="6" applyFont="1" applyFill="1" applyBorder="1" applyAlignment="1">
      <alignment horizontal="center" vertical="center"/>
    </xf>
    <xf numFmtId="0" fontId="6" fillId="0" borderId="10" xfId="6" applyFont="1" applyBorder="1"/>
    <xf numFmtId="0" fontId="6" fillId="0" borderId="11" xfId="6" applyFont="1" applyBorder="1" applyAlignment="1">
      <alignment horizontal="center" vertical="center"/>
    </xf>
    <xf numFmtId="168" fontId="6" fillId="0" borderId="11" xfId="8" applyNumberFormat="1" applyFont="1" applyFill="1" applyBorder="1" applyAlignment="1" applyProtection="1">
      <alignment vertical="center"/>
    </xf>
    <xf numFmtId="168" fontId="6" fillId="8" borderId="11" xfId="8" applyNumberFormat="1" applyFont="1" applyFill="1" applyBorder="1" applyAlignment="1" applyProtection="1">
      <alignment vertical="center"/>
    </xf>
    <xf numFmtId="164" fontId="6" fillId="0" borderId="25" xfId="8" applyFont="1" applyFill="1" applyBorder="1" applyAlignment="1" applyProtection="1">
      <alignment vertical="center"/>
    </xf>
    <xf numFmtId="0" fontId="7" fillId="6" borderId="0" xfId="6" applyFont="1" applyFill="1" applyAlignment="1">
      <alignment horizontal="center" vertical="center"/>
    </xf>
    <xf numFmtId="0" fontId="6" fillId="0" borderId="0" xfId="1" applyFont="1"/>
    <xf numFmtId="0" fontId="7" fillId="6" borderId="21" xfId="6" applyFont="1" applyFill="1" applyBorder="1" applyAlignment="1">
      <alignment horizontal="center" vertical="center" wrapText="1"/>
    </xf>
    <xf numFmtId="0" fontId="7" fillId="6" borderId="3" xfId="6" applyFont="1" applyFill="1" applyBorder="1" applyAlignment="1">
      <alignment horizontal="center" vertical="center" wrapText="1"/>
    </xf>
    <xf numFmtId="0" fontId="7" fillId="6" borderId="5" xfId="6" applyFont="1" applyFill="1" applyBorder="1" applyAlignment="1">
      <alignment horizontal="center" vertical="center" wrapText="1"/>
    </xf>
    <xf numFmtId="168" fontId="7" fillId="6" borderId="5" xfId="6" applyNumberFormat="1" applyFont="1" applyFill="1" applyBorder="1" applyAlignment="1">
      <alignment horizontal="center" vertical="center" wrapText="1"/>
    </xf>
    <xf numFmtId="164" fontId="6" fillId="0" borderId="0" xfId="8" applyFont="1" applyFill="1" applyBorder="1" applyAlignment="1" applyProtection="1">
      <alignment vertical="center"/>
    </xf>
    <xf numFmtId="168" fontId="6" fillId="0" borderId="23" xfId="6" applyNumberFormat="1" applyFont="1" applyBorder="1"/>
    <xf numFmtId="168" fontId="6" fillId="0" borderId="7" xfId="6" applyNumberFormat="1" applyFont="1" applyBorder="1"/>
    <xf numFmtId="0" fontId="6" fillId="0" borderId="7" xfId="6" applyFont="1" applyBorder="1"/>
    <xf numFmtId="168" fontId="6" fillId="0" borderId="14" xfId="6" applyNumberFormat="1" applyFont="1" applyBorder="1"/>
    <xf numFmtId="168" fontId="6" fillId="0" borderId="11" xfId="6" applyNumberFormat="1" applyFont="1" applyBorder="1"/>
    <xf numFmtId="0" fontId="6" fillId="0" borderId="11" xfId="6" applyFont="1" applyBorder="1"/>
    <xf numFmtId="168" fontId="7" fillId="0" borderId="14" xfId="6" applyNumberFormat="1" applyFont="1" applyBorder="1"/>
    <xf numFmtId="168" fontId="7" fillId="0" borderId="11" xfId="6" applyNumberFormat="1" applyFont="1" applyBorder="1"/>
    <xf numFmtId="164" fontId="7" fillId="0" borderId="11" xfId="8" applyFont="1" applyFill="1" applyBorder="1" applyAlignment="1" applyProtection="1">
      <alignment vertical="center"/>
    </xf>
    <xf numFmtId="164" fontId="6" fillId="0" borderId="11" xfId="8" applyFont="1" applyFill="1" applyBorder="1" applyAlignment="1" applyProtection="1">
      <alignment vertical="center"/>
    </xf>
    <xf numFmtId="164" fontId="7" fillId="0" borderId="25" xfId="8" applyFont="1" applyFill="1" applyBorder="1" applyAlignment="1" applyProtection="1">
      <alignment vertical="center"/>
    </xf>
    <xf numFmtId="0" fontId="6" fillId="3" borderId="11" xfId="6" applyFont="1" applyFill="1" applyBorder="1" applyAlignment="1">
      <alignment horizontal="center" vertical="center"/>
    </xf>
    <xf numFmtId="164" fontId="6" fillId="3" borderId="11" xfId="8" applyFont="1" applyFill="1" applyBorder="1" applyAlignment="1" applyProtection="1">
      <alignment vertical="center"/>
    </xf>
    <xf numFmtId="164" fontId="6" fillId="3" borderId="25" xfId="8" applyFont="1" applyFill="1" applyBorder="1" applyAlignment="1" applyProtection="1">
      <alignment vertical="center"/>
    </xf>
    <xf numFmtId="164" fontId="7" fillId="0" borderId="0" xfId="8" applyFont="1" applyFill="1" applyBorder="1" applyAlignment="1" applyProtection="1">
      <alignment vertical="center"/>
    </xf>
    <xf numFmtId="0" fontId="6" fillId="9" borderId="11" xfId="6" applyFont="1" applyFill="1" applyBorder="1" applyAlignment="1">
      <alignment horizontal="center" vertical="center"/>
    </xf>
    <xf numFmtId="164" fontId="6" fillId="9" borderId="11" xfId="8" applyFont="1" applyFill="1" applyBorder="1" applyAlignment="1" applyProtection="1">
      <alignment vertical="center"/>
    </xf>
    <xf numFmtId="164" fontId="6" fillId="9" borderId="25" xfId="8" applyFont="1" applyFill="1" applyBorder="1" applyAlignment="1" applyProtection="1">
      <alignment vertical="center"/>
    </xf>
    <xf numFmtId="0" fontId="6" fillId="0" borderId="32" xfId="6" applyFont="1" applyBorder="1" applyAlignment="1">
      <alignment vertical="center"/>
    </xf>
    <xf numFmtId="0" fontId="6" fillId="0" borderId="31" xfId="6" applyFont="1" applyBorder="1" applyAlignment="1">
      <alignment horizontal="center" vertical="center"/>
    </xf>
    <xf numFmtId="0" fontId="6" fillId="0" borderId="31" xfId="6" applyFont="1" applyBorder="1" applyAlignment="1">
      <alignment vertical="center"/>
    </xf>
    <xf numFmtId="164" fontId="7" fillId="0" borderId="31" xfId="8" applyFont="1" applyFill="1" applyBorder="1" applyAlignment="1" applyProtection="1">
      <alignment vertical="center"/>
    </xf>
    <xf numFmtId="164" fontId="6" fillId="0" borderId="34" xfId="8" applyFont="1" applyFill="1" applyBorder="1" applyAlignment="1" applyProtection="1">
      <alignment vertical="center"/>
    </xf>
    <xf numFmtId="0" fontId="2" fillId="0" borderId="0" xfId="6" applyAlignment="1">
      <alignment horizontal="left"/>
    </xf>
    <xf numFmtId="0" fontId="12" fillId="0" borderId="0" xfId="6" applyFont="1" applyAlignment="1">
      <alignment horizontal="left" vertical="center"/>
    </xf>
    <xf numFmtId="0" fontId="12" fillId="0" borderId="0" xfId="6" applyFont="1" applyAlignment="1">
      <alignment vertical="center"/>
    </xf>
    <xf numFmtId="0" fontId="12" fillId="6" borderId="29" xfId="6" applyFont="1" applyFill="1" applyBorder="1"/>
    <xf numFmtId="0" fontId="21" fillId="6" borderId="28" xfId="6" applyFont="1" applyFill="1" applyBorder="1" applyAlignment="1">
      <alignment horizontal="center" vertical="center"/>
    </xf>
    <xf numFmtId="2" fontId="21" fillId="6" borderId="28" xfId="6" applyNumberFormat="1" applyFont="1" applyFill="1" applyBorder="1" applyAlignment="1">
      <alignment horizontal="center" vertical="center" wrapText="1"/>
    </xf>
    <xf numFmtId="0" fontId="22" fillId="6" borderId="33" xfId="6" applyFont="1" applyFill="1" applyBorder="1" applyAlignment="1">
      <alignment horizontal="center" vertical="center"/>
    </xf>
    <xf numFmtId="0" fontId="12" fillId="0" borderId="10" xfId="6" applyFont="1" applyBorder="1"/>
    <xf numFmtId="0" fontId="23" fillId="0" borderId="11" xfId="6" applyFont="1" applyBorder="1" applyAlignment="1">
      <alignment horizontal="center" vertical="center"/>
    </xf>
    <xf numFmtId="164" fontId="12" fillId="0" borderId="35" xfId="8" applyFont="1" applyFill="1" applyBorder="1" applyAlignment="1" applyProtection="1">
      <alignment vertical="center"/>
    </xf>
    <xf numFmtId="168" fontId="12" fillId="8" borderId="11" xfId="8" applyNumberFormat="1" applyFont="1" applyFill="1" applyBorder="1" applyAlignment="1" applyProtection="1">
      <alignment vertical="center"/>
    </xf>
    <xf numFmtId="164" fontId="12" fillId="0" borderId="25" xfId="8" applyFont="1" applyFill="1" applyBorder="1" applyAlignment="1" applyProtection="1">
      <alignment vertical="center"/>
    </xf>
    <xf numFmtId="168" fontId="12" fillId="0" borderId="23" xfId="6" applyNumberFormat="1" applyFont="1" applyBorder="1"/>
    <xf numFmtId="168" fontId="12" fillId="0" borderId="7" xfId="6" applyNumberFormat="1" applyFont="1" applyBorder="1"/>
    <xf numFmtId="0" fontId="12" fillId="0" borderId="7" xfId="6" applyFont="1" applyBorder="1"/>
    <xf numFmtId="168" fontId="12" fillId="0" borderId="14" xfId="6" applyNumberFormat="1" applyFont="1" applyBorder="1"/>
    <xf numFmtId="168" fontId="12" fillId="0" borderId="11" xfId="6" applyNumberFormat="1" applyFont="1" applyBorder="1"/>
    <xf numFmtId="0" fontId="12" fillId="0" borderId="11" xfId="6" applyFont="1" applyBorder="1"/>
    <xf numFmtId="168" fontId="22" fillId="0" borderId="14" xfId="6" applyNumberFormat="1" applyFont="1" applyBorder="1"/>
    <xf numFmtId="168" fontId="22" fillId="0" borderId="11" xfId="6" applyNumberFormat="1" applyFont="1" applyBorder="1"/>
    <xf numFmtId="164" fontId="22" fillId="0" borderId="11" xfId="8" applyFont="1" applyFill="1" applyBorder="1" applyAlignment="1" applyProtection="1">
      <alignment vertical="center"/>
    </xf>
    <xf numFmtId="164" fontId="12" fillId="0" borderId="11" xfId="8" applyFont="1" applyFill="1" applyBorder="1" applyAlignment="1" applyProtection="1">
      <alignment vertical="center"/>
    </xf>
    <xf numFmtId="164" fontId="12" fillId="8" borderId="11" xfId="8" applyFont="1" applyFill="1" applyBorder="1" applyAlignment="1" applyProtection="1">
      <alignment vertical="center"/>
    </xf>
    <xf numFmtId="164" fontId="12" fillId="10" borderId="11" xfId="8" applyFont="1" applyFill="1" applyBorder="1" applyAlignment="1" applyProtection="1">
      <alignment vertical="center"/>
    </xf>
    <xf numFmtId="0" fontId="23" fillId="3" borderId="11" xfId="6" applyFont="1" applyFill="1" applyBorder="1" applyAlignment="1">
      <alignment horizontal="center" vertical="center"/>
    </xf>
    <xf numFmtId="164" fontId="12" fillId="3" borderId="11" xfId="8" applyFont="1" applyFill="1" applyBorder="1" applyAlignment="1" applyProtection="1">
      <alignment vertical="center"/>
    </xf>
    <xf numFmtId="164" fontId="12" fillId="3" borderId="25" xfId="8" applyFont="1" applyFill="1" applyBorder="1" applyAlignment="1" applyProtection="1">
      <alignment vertical="center"/>
    </xf>
    <xf numFmtId="0" fontId="12" fillId="0" borderId="30" xfId="6" applyFont="1" applyBorder="1"/>
    <xf numFmtId="0" fontId="12" fillId="6" borderId="32" xfId="6" applyFont="1" applyFill="1" applyBorder="1"/>
    <xf numFmtId="0" fontId="23" fillId="6" borderId="31" xfId="6" applyFont="1" applyFill="1" applyBorder="1" applyAlignment="1">
      <alignment horizontal="center" vertical="center"/>
    </xf>
    <xf numFmtId="0" fontId="23" fillId="6" borderId="31" xfId="6" applyFont="1" applyFill="1" applyBorder="1" applyAlignment="1">
      <alignment vertical="center"/>
    </xf>
    <xf numFmtId="164" fontId="22" fillId="6" borderId="31" xfId="8" applyFont="1" applyFill="1" applyBorder="1" applyAlignment="1" applyProtection="1">
      <alignment vertical="center"/>
    </xf>
    <xf numFmtId="164" fontId="12" fillId="6" borderId="34" xfId="8" applyFont="1" applyFill="1" applyBorder="1" applyAlignment="1" applyProtection="1">
      <alignment vertical="center"/>
    </xf>
    <xf numFmtId="0" fontId="14" fillId="0" borderId="0" xfId="1" applyFont="1"/>
    <xf numFmtId="0" fontId="24" fillId="0" borderId="0" xfId="0" applyFont="1"/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3" fillId="3" borderId="2" xfId="1" applyFont="1" applyFill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vertical="center" wrapText="1"/>
    </xf>
    <xf numFmtId="164" fontId="3" fillId="3" borderId="3" xfId="2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164" fontId="3" fillId="3" borderId="4" xfId="2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164" fontId="3" fillId="3" borderId="2" xfId="2" applyFont="1" applyFill="1" applyBorder="1" applyAlignment="1">
      <alignment horizontal="center" vertical="center" wrapText="1"/>
    </xf>
    <xf numFmtId="164" fontId="4" fillId="3" borderId="5" xfId="2" applyFont="1" applyFill="1" applyBorder="1" applyAlignment="1">
      <alignment horizontal="center" vertical="center" wrapText="1"/>
    </xf>
    <xf numFmtId="164" fontId="4" fillId="3" borderId="3" xfId="2" applyFont="1" applyFill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wrapText="1"/>
    </xf>
    <xf numFmtId="164" fontId="3" fillId="3" borderId="5" xfId="2" applyFont="1" applyFill="1" applyBorder="1" applyAlignment="1">
      <alignment horizontal="center" vertical="center"/>
    </xf>
    <xf numFmtId="164" fontId="3" fillId="3" borderId="3" xfId="2" applyFont="1" applyFill="1" applyBorder="1" applyAlignment="1">
      <alignment horizontal="center" wrapText="1"/>
    </xf>
    <xf numFmtId="164" fontId="3" fillId="3" borderId="19" xfId="2" applyFont="1" applyFill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0" fontId="14" fillId="0" borderId="11" xfId="4" applyFont="1" applyBorder="1" applyAlignment="1">
      <alignment vertical="center" wrapText="1"/>
    </xf>
    <xf numFmtId="0" fontId="4" fillId="9" borderId="11" xfId="3" applyNumberFormat="1" applyFont="1" applyFill="1" applyBorder="1" applyAlignment="1">
      <alignment horizontal="center" vertical="center"/>
    </xf>
    <xf numFmtId="0" fontId="4" fillId="9" borderId="11" xfId="1" applyFont="1" applyFill="1" applyBorder="1" applyAlignment="1">
      <alignment horizontal="left" vertical="center"/>
    </xf>
    <xf numFmtId="0" fontId="4" fillId="9" borderId="0" xfId="1" applyFont="1" applyFill="1" applyAlignment="1">
      <alignment horizontal="left" vertical="center"/>
    </xf>
    <xf numFmtId="0" fontId="4" fillId="9" borderId="6" xfId="1" applyFont="1" applyFill="1" applyBorder="1" applyAlignment="1">
      <alignment horizontal="center" vertical="center"/>
    </xf>
    <xf numFmtId="49" fontId="4" fillId="9" borderId="7" xfId="1" applyNumberFormat="1" applyFont="1" applyFill="1" applyBorder="1" applyAlignment="1">
      <alignment horizontal="center" vertical="center"/>
    </xf>
    <xf numFmtId="165" fontId="4" fillId="9" borderId="7" xfId="3" applyNumberFormat="1" applyFont="1" applyFill="1" applyBorder="1" applyAlignment="1">
      <alignment horizontal="center" vertical="center"/>
    </xf>
    <xf numFmtId="0" fontId="4" fillId="9" borderId="7" xfId="4" applyFont="1" applyFill="1" applyBorder="1" applyAlignment="1">
      <alignment horizontal="left" vertical="center"/>
    </xf>
    <xf numFmtId="0" fontId="4" fillId="9" borderId="7" xfId="1" applyFont="1" applyFill="1" applyBorder="1" applyAlignment="1">
      <alignment horizontal="left" vertical="center"/>
    </xf>
    <xf numFmtId="0" fontId="4" fillId="9" borderId="7" xfId="1" applyFont="1" applyFill="1" applyBorder="1" applyAlignment="1">
      <alignment horizontal="left" vertical="center" wrapText="1"/>
    </xf>
    <xf numFmtId="164" fontId="4" fillId="9" borderId="8" xfId="2" applyFont="1" applyFill="1" applyBorder="1" applyAlignment="1">
      <alignment vertical="center"/>
    </xf>
    <xf numFmtId="44" fontId="6" fillId="9" borderId="7" xfId="1" applyNumberFormat="1" applyFont="1" applyFill="1" applyBorder="1" applyAlignment="1">
      <alignment vertical="center"/>
    </xf>
    <xf numFmtId="164" fontId="4" fillId="9" borderId="7" xfId="2" applyFont="1" applyFill="1" applyBorder="1" applyAlignment="1">
      <alignment horizontal="left" vertical="center"/>
    </xf>
    <xf numFmtId="0" fontId="6" fillId="9" borderId="0" xfId="1" applyFont="1" applyFill="1" applyAlignment="1">
      <alignment vertical="center"/>
    </xf>
    <xf numFmtId="0" fontId="4" fillId="9" borderId="10" xfId="1" applyFont="1" applyFill="1" applyBorder="1" applyAlignment="1">
      <alignment horizontal="center" vertical="center"/>
    </xf>
    <xf numFmtId="49" fontId="4" fillId="9" borderId="11" xfId="1" applyNumberFormat="1" applyFont="1" applyFill="1" applyBorder="1" applyAlignment="1">
      <alignment horizontal="center" vertical="center"/>
    </xf>
    <xf numFmtId="165" fontId="4" fillId="9" borderId="11" xfId="3" applyNumberFormat="1" applyFont="1" applyFill="1" applyBorder="1" applyAlignment="1">
      <alignment horizontal="center" vertical="center"/>
    </xf>
    <xf numFmtId="0" fontId="4" fillId="9" borderId="11" xfId="4" applyFont="1" applyFill="1" applyBorder="1" applyAlignment="1">
      <alignment horizontal="left" vertical="center"/>
    </xf>
    <xf numFmtId="0" fontId="4" fillId="9" borderId="11" xfId="4" applyFont="1" applyFill="1" applyBorder="1" applyAlignment="1">
      <alignment horizontal="left" vertical="center" wrapText="1"/>
    </xf>
    <xf numFmtId="164" fontId="4" fillId="9" borderId="12" xfId="2" applyFont="1" applyFill="1" applyBorder="1" applyAlignment="1">
      <alignment horizontal="left" vertical="center"/>
    </xf>
    <xf numFmtId="164" fontId="4" fillId="9" borderId="11" xfId="2" applyFont="1" applyFill="1" applyBorder="1" applyAlignment="1">
      <alignment horizontal="left" vertical="center"/>
    </xf>
    <xf numFmtId="0" fontId="12" fillId="9" borderId="0" xfId="1" applyFont="1" applyFill="1" applyAlignment="1">
      <alignment vertical="center"/>
    </xf>
    <xf numFmtId="2" fontId="4" fillId="9" borderId="11" xfId="4" applyNumberFormat="1" applyFont="1" applyFill="1" applyBorder="1" applyAlignment="1">
      <alignment horizontal="center" vertical="center"/>
    </xf>
    <xf numFmtId="0" fontId="4" fillId="9" borderId="11" xfId="1" applyFont="1" applyFill="1" applyBorder="1" applyAlignment="1">
      <alignment horizontal="left" vertical="center" wrapText="1"/>
    </xf>
    <xf numFmtId="44" fontId="6" fillId="9" borderId="11" xfId="1" applyNumberFormat="1" applyFont="1" applyFill="1" applyBorder="1" applyAlignment="1">
      <alignment vertical="center"/>
    </xf>
    <xf numFmtId="49" fontId="4" fillId="9" borderId="11" xfId="4" applyNumberFormat="1" applyFont="1" applyFill="1" applyBorder="1" applyAlignment="1">
      <alignment horizontal="left" vertical="center"/>
    </xf>
    <xf numFmtId="49" fontId="4" fillId="9" borderId="11" xfId="4" applyNumberFormat="1" applyFont="1" applyFill="1" applyBorder="1" applyAlignment="1">
      <alignment horizontal="center" vertical="center"/>
    </xf>
    <xf numFmtId="169" fontId="4" fillId="9" borderId="11" xfId="1" applyNumberFormat="1" applyFont="1" applyFill="1" applyBorder="1" applyAlignment="1">
      <alignment horizontal="center" vertical="center"/>
    </xf>
    <xf numFmtId="49" fontId="4" fillId="9" borderId="11" xfId="7" applyNumberFormat="1" applyFont="1" applyFill="1" applyBorder="1" applyAlignment="1">
      <alignment horizontal="center" vertical="center" wrapText="1"/>
    </xf>
    <xf numFmtId="14" fontId="4" fillId="9" borderId="11" xfId="3" applyNumberFormat="1" applyFont="1" applyFill="1" applyBorder="1" applyAlignment="1">
      <alignment horizontal="center" vertical="center"/>
    </xf>
    <xf numFmtId="44" fontId="6" fillId="9" borderId="7" xfId="1" applyNumberFormat="1" applyFont="1" applyFill="1" applyBorder="1" applyAlignment="1">
      <alignment horizontal="left" vertical="center"/>
    </xf>
    <xf numFmtId="0" fontId="6" fillId="9" borderId="0" xfId="1" applyFont="1" applyFill="1" applyAlignment="1">
      <alignment horizontal="left" vertical="center"/>
    </xf>
    <xf numFmtId="7" fontId="4" fillId="9" borderId="11" xfId="7" applyNumberFormat="1" applyFont="1" applyFill="1" applyBorder="1" applyAlignment="1">
      <alignment horizontal="left" vertical="center" wrapText="1"/>
    </xf>
    <xf numFmtId="44" fontId="6" fillId="0" borderId="0" xfId="1" applyNumberFormat="1" applyFont="1"/>
    <xf numFmtId="168" fontId="6" fillId="0" borderId="0" xfId="1" applyNumberFormat="1" applyFont="1"/>
    <xf numFmtId="14" fontId="4" fillId="0" borderId="0" xfId="1" applyNumberFormat="1" applyFont="1" applyAlignment="1">
      <alignment vertical="center"/>
    </xf>
    <xf numFmtId="0" fontId="25" fillId="5" borderId="0" xfId="1" applyFont="1" applyFill="1" applyAlignment="1">
      <alignment vertical="center"/>
    </xf>
    <xf numFmtId="49" fontId="4" fillId="0" borderId="15" xfId="3" applyNumberFormat="1" applyFont="1" applyFill="1" applyBorder="1" applyAlignment="1">
      <alignment horizontal="center" vertical="center"/>
    </xf>
    <xf numFmtId="49" fontId="4" fillId="0" borderId="16" xfId="1" applyNumberFormat="1" applyFont="1" applyBorder="1" applyAlignment="1">
      <alignment horizontal="left" vertical="center"/>
    </xf>
    <xf numFmtId="44" fontId="27" fillId="0" borderId="11" xfId="14" applyFont="1" applyBorder="1" applyAlignment="1">
      <alignment vertical="center"/>
    </xf>
    <xf numFmtId="164" fontId="4" fillId="0" borderId="11" xfId="2" applyFont="1" applyFill="1" applyBorder="1" applyAlignment="1">
      <alignment vertical="center"/>
    </xf>
    <xf numFmtId="0" fontId="3" fillId="4" borderId="11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/>
    </xf>
    <xf numFmtId="166" fontId="3" fillId="11" borderId="11" xfId="1" applyNumberFormat="1" applyFont="1" applyFill="1" applyBorder="1" applyAlignment="1">
      <alignment vertical="center"/>
    </xf>
    <xf numFmtId="0" fontId="4" fillId="0" borderId="0" xfId="12" applyFont="1" applyAlignment="1">
      <alignment horizontal="left" vertical="center" wrapText="1"/>
    </xf>
    <xf numFmtId="44" fontId="4" fillId="0" borderId="0" xfId="0" applyNumberFormat="1" applyFont="1"/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4" fontId="3" fillId="12" borderId="11" xfId="2" applyFont="1" applyFill="1" applyBorder="1" applyAlignment="1">
      <alignment horizontal="center" vertical="center"/>
    </xf>
    <xf numFmtId="166" fontId="3" fillId="12" borderId="19" xfId="1" applyNumberFormat="1" applyFont="1" applyFill="1" applyBorder="1" applyAlignment="1">
      <alignment vertical="center"/>
    </xf>
    <xf numFmtId="0" fontId="3" fillId="12" borderId="1" xfId="1" applyFont="1" applyFill="1" applyBorder="1" applyAlignment="1">
      <alignment horizontal="center" vertical="center" wrapText="1"/>
    </xf>
    <xf numFmtId="0" fontId="3" fillId="12" borderId="17" xfId="1" applyFont="1" applyFill="1" applyBorder="1" applyAlignment="1">
      <alignment horizontal="center" vertical="center" wrapText="1"/>
    </xf>
    <xf numFmtId="0" fontId="29" fillId="12" borderId="11" xfId="1" applyFont="1" applyFill="1" applyBorder="1" applyAlignment="1">
      <alignment horizontal="center" vertical="center" wrapText="1"/>
    </xf>
    <xf numFmtId="0" fontId="29" fillId="12" borderId="11" xfId="1" applyFont="1" applyFill="1" applyBorder="1" applyAlignment="1">
      <alignment horizontal="center" vertical="center"/>
    </xf>
    <xf numFmtId="164" fontId="29" fillId="12" borderId="11" xfId="2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164" fontId="30" fillId="0" borderId="0" xfId="2" applyFont="1" applyFill="1" applyBorder="1" applyAlignment="1">
      <alignment vertical="center"/>
    </xf>
    <xf numFmtId="164" fontId="30" fillId="0" borderId="0" xfId="2" applyFont="1" applyFill="1" applyBorder="1" applyAlignment="1">
      <alignment horizontal="center" vertical="center"/>
    </xf>
    <xf numFmtId="165" fontId="4" fillId="0" borderId="11" xfId="16" applyNumberFormat="1" applyFont="1" applyFill="1" applyBorder="1" applyAlignment="1">
      <alignment horizontal="center" vertical="center"/>
    </xf>
    <xf numFmtId="0" fontId="4" fillId="0" borderId="11" xfId="4" applyFont="1" applyBorder="1" applyAlignment="1">
      <alignment horizontal="left" vertical="center"/>
    </xf>
    <xf numFmtId="49" fontId="4" fillId="0" borderId="11" xfId="4" applyNumberFormat="1" applyFont="1" applyBorder="1" applyAlignment="1">
      <alignment vertical="center"/>
    </xf>
    <xf numFmtId="0" fontId="4" fillId="0" borderId="11" xfId="1" applyFont="1" applyBorder="1" applyAlignment="1">
      <alignment vertical="center" wrapText="1"/>
    </xf>
    <xf numFmtId="0" fontId="4" fillId="0" borderId="11" xfId="4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1" xfId="1" applyFont="1" applyBorder="1" applyAlignment="1">
      <alignment horizontal="left" vertical="center" wrapText="1"/>
    </xf>
    <xf numFmtId="14" fontId="4" fillId="0" borderId="11" xfId="16" applyNumberFormat="1" applyFont="1" applyFill="1" applyBorder="1" applyAlignment="1">
      <alignment horizontal="left" vertical="center"/>
    </xf>
    <xf numFmtId="44" fontId="17" fillId="0" borderId="11" xfId="16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6" fillId="0" borderId="11" xfId="1" applyFont="1" applyBorder="1" applyAlignment="1">
      <alignment vertical="center" wrapText="1"/>
    </xf>
    <xf numFmtId="0" fontId="14" fillId="0" borderId="11" xfId="1" applyFont="1" applyBorder="1" applyAlignment="1">
      <alignment vertical="center" wrapText="1"/>
    </xf>
    <xf numFmtId="0" fontId="4" fillId="0" borderId="11" xfId="6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6" applyFont="1" applyBorder="1" applyAlignment="1">
      <alignment horizontal="left" vertical="center" wrapText="1"/>
    </xf>
    <xf numFmtId="49" fontId="4" fillId="0" borderId="11" xfId="20" applyNumberFormat="1" applyFont="1" applyBorder="1" applyAlignment="1">
      <alignment horizontal="left" vertical="center" wrapText="1"/>
    </xf>
    <xf numFmtId="44" fontId="6" fillId="0" borderId="11" xfId="1" applyNumberFormat="1" applyFont="1" applyBorder="1" applyAlignment="1">
      <alignment vertical="center"/>
    </xf>
    <xf numFmtId="164" fontId="17" fillId="0" borderId="11" xfId="2" applyFont="1" applyFill="1" applyBorder="1" applyAlignment="1">
      <alignment horizontal="left" vertical="center"/>
    </xf>
    <xf numFmtId="0" fontId="4" fillId="5" borderId="11" xfId="0" applyFont="1" applyFill="1" applyBorder="1" applyAlignment="1">
      <alignment vertical="center" wrapText="1"/>
    </xf>
    <xf numFmtId="49" fontId="4" fillId="0" borderId="11" xfId="5" applyNumberFormat="1" applyFont="1" applyFill="1" applyBorder="1" applyAlignment="1">
      <alignment horizontal="left" vertical="center" wrapText="1"/>
    </xf>
    <xf numFmtId="14" fontId="4" fillId="0" borderId="11" xfId="0" applyNumberFormat="1" applyFont="1" applyBorder="1" applyAlignment="1">
      <alignment horizontal="left" vertical="center" wrapText="1"/>
    </xf>
    <xf numFmtId="14" fontId="4" fillId="5" borderId="11" xfId="0" applyNumberFormat="1" applyFont="1" applyFill="1" applyBorder="1" applyAlignment="1">
      <alignment horizontal="left" vertical="center" wrapText="1"/>
    </xf>
    <xf numFmtId="0" fontId="4" fillId="5" borderId="11" xfId="6" applyFont="1" applyFill="1" applyBorder="1" applyAlignment="1">
      <alignment vertical="center" wrapText="1"/>
    </xf>
    <xf numFmtId="0" fontId="4" fillId="7" borderId="0" xfId="20" applyFont="1" applyFill="1" applyAlignment="1">
      <alignment horizontal="center" vertical="center" wrapText="1"/>
    </xf>
    <xf numFmtId="0" fontId="4" fillId="0" borderId="11" xfId="20" applyFont="1" applyBorder="1" applyAlignment="1">
      <alignment horizontal="center" vertical="center"/>
    </xf>
    <xf numFmtId="49" fontId="4" fillId="5" borderId="11" xfId="20" applyNumberFormat="1" applyFont="1" applyFill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49" fontId="4" fillId="5" borderId="11" xfId="6" applyNumberFormat="1" applyFont="1" applyFill="1" applyBorder="1" applyAlignment="1">
      <alignment horizontal="center" vertical="center" wrapText="1"/>
    </xf>
    <xf numFmtId="49" fontId="4" fillId="0" borderId="11" xfId="6" applyNumberFormat="1" applyFont="1" applyBorder="1" applyAlignment="1">
      <alignment horizontal="center" vertical="center" wrapText="1"/>
    </xf>
    <xf numFmtId="0" fontId="4" fillId="14" borderId="11" xfId="0" applyFont="1" applyFill="1" applyBorder="1" applyAlignment="1">
      <alignment horizontal="center" vertical="center"/>
    </xf>
    <xf numFmtId="0" fontId="4" fillId="14" borderId="11" xfId="0" applyFont="1" applyFill="1" applyBorder="1" applyAlignment="1">
      <alignment horizontal="left" vertical="center"/>
    </xf>
    <xf numFmtId="0" fontId="17" fillId="5" borderId="0" xfId="0" applyFont="1" applyFill="1"/>
    <xf numFmtId="44" fontId="4" fillId="0" borderId="0" xfId="1" applyNumberFormat="1" applyFont="1" applyAlignment="1">
      <alignment vertical="top"/>
    </xf>
    <xf numFmtId="44" fontId="4" fillId="0" borderId="0" xfId="14" applyFont="1" applyAlignment="1">
      <alignment vertical="top"/>
    </xf>
    <xf numFmtId="0" fontId="7" fillId="0" borderId="10" xfId="6" applyFont="1" applyBorder="1" applyAlignment="1">
      <alignment horizontal="left"/>
    </xf>
    <xf numFmtId="0" fontId="7" fillId="0" borderId="25" xfId="6" applyFont="1" applyBorder="1" applyAlignment="1">
      <alignment horizontal="left"/>
    </xf>
    <xf numFmtId="0" fontId="6" fillId="0" borderId="10" xfId="6" applyFont="1" applyBorder="1" applyAlignment="1">
      <alignment horizontal="left"/>
    </xf>
    <xf numFmtId="0" fontId="6" fillId="0" borderId="25" xfId="6" applyFont="1" applyBorder="1" applyAlignment="1">
      <alignment horizontal="left"/>
    </xf>
    <xf numFmtId="0" fontId="33" fillId="0" borderId="0" xfId="1" applyFont="1" applyAlignment="1">
      <alignment horizontal="left" vertical="center"/>
    </xf>
    <xf numFmtId="0" fontId="34" fillId="0" borderId="11" xfId="4" applyFont="1" applyBorder="1" applyAlignment="1">
      <alignment horizontal="left" vertical="center" wrapText="1"/>
    </xf>
    <xf numFmtId="0" fontId="34" fillId="0" borderId="11" xfId="1" applyFont="1" applyBorder="1" applyAlignment="1">
      <alignment horizontal="left" vertical="center" wrapText="1"/>
    </xf>
    <xf numFmtId="0" fontId="33" fillId="0" borderId="0" xfId="1" applyFont="1" applyAlignment="1">
      <alignment vertical="center"/>
    </xf>
    <xf numFmtId="49" fontId="34" fillId="0" borderId="11" xfId="1" applyNumberFormat="1" applyFont="1" applyBorder="1" applyAlignment="1">
      <alignment horizontal="center" vertical="center" wrapText="1"/>
    </xf>
    <xf numFmtId="49" fontId="34" fillId="0" borderId="11" xfId="6" applyNumberFormat="1" applyFont="1" applyBorder="1" applyAlignment="1">
      <alignment horizontal="center" vertical="center" wrapText="1"/>
    </xf>
    <xf numFmtId="49" fontId="34" fillId="0" borderId="11" xfId="7" applyNumberFormat="1" applyFont="1" applyBorder="1" applyAlignment="1">
      <alignment horizontal="center" vertical="center" wrapText="1"/>
    </xf>
    <xf numFmtId="0" fontId="33" fillId="0" borderId="0" xfId="3" applyNumberFormat="1" applyFont="1" applyFill="1" applyBorder="1" applyAlignment="1">
      <alignment horizontal="left" vertical="center"/>
    </xf>
    <xf numFmtId="1" fontId="34" fillId="0" borderId="11" xfId="1" applyNumberFormat="1" applyFont="1" applyBorder="1" applyAlignment="1">
      <alignment horizontal="left" vertical="center" wrapText="1"/>
    </xf>
    <xf numFmtId="49" fontId="34" fillId="0" borderId="11" xfId="4" applyNumberFormat="1" applyFont="1" applyBorder="1" applyAlignment="1">
      <alignment horizontal="center" vertical="center" wrapText="1"/>
    </xf>
    <xf numFmtId="164" fontId="34" fillId="0" borderId="11" xfId="2" applyFont="1" applyFill="1" applyBorder="1" applyAlignment="1">
      <alignment horizontal="left" vertical="center" wrapText="1"/>
    </xf>
    <xf numFmtId="2" fontId="33" fillId="0" borderId="0" xfId="1" applyNumberFormat="1" applyFont="1" applyAlignment="1">
      <alignment horizontal="left" vertical="center"/>
    </xf>
    <xf numFmtId="49" fontId="34" fillId="0" borderId="11" xfId="4" applyNumberFormat="1" applyFont="1" applyBorder="1" applyAlignment="1">
      <alignment horizontal="left" vertical="center" wrapText="1"/>
    </xf>
    <xf numFmtId="168" fontId="34" fillId="0" borderId="11" xfId="2" applyNumberFormat="1" applyFont="1" applyFill="1" applyBorder="1" applyAlignment="1">
      <alignment horizontal="right" vertical="center" wrapText="1"/>
    </xf>
    <xf numFmtId="166" fontId="35" fillId="0" borderId="0" xfId="1" applyNumberFormat="1" applyFont="1" applyAlignment="1">
      <alignment vertical="center"/>
    </xf>
    <xf numFmtId="0" fontId="33" fillId="0" borderId="0" xfId="1" applyFont="1" applyAlignment="1">
      <alignment vertical="top"/>
    </xf>
    <xf numFmtId="0" fontId="34" fillId="0" borderId="11" xfId="4" applyFont="1" applyBorder="1" applyAlignment="1">
      <alignment horizontal="center" vertical="center" wrapText="1"/>
    </xf>
    <xf numFmtId="49" fontId="34" fillId="0" borderId="11" xfId="0" applyNumberFormat="1" applyFont="1" applyBorder="1" applyAlignment="1">
      <alignment wrapText="1"/>
    </xf>
    <xf numFmtId="0" fontId="33" fillId="0" borderId="0" xfId="1" applyFont="1" applyAlignment="1">
      <alignment horizontal="center"/>
    </xf>
    <xf numFmtId="0" fontId="33" fillId="0" borderId="0" xfId="1" applyFont="1" applyAlignment="1">
      <alignment horizontal="center" vertical="center"/>
    </xf>
    <xf numFmtId="0" fontId="13" fillId="0" borderId="0" xfId="0" applyFont="1"/>
    <xf numFmtId="2" fontId="7" fillId="6" borderId="36" xfId="6" applyNumberFormat="1" applyFont="1" applyFill="1" applyBorder="1" applyAlignment="1">
      <alignment horizontal="center" vertical="center" wrapText="1"/>
    </xf>
    <xf numFmtId="0" fontId="12" fillId="0" borderId="0" xfId="0" applyFont="1"/>
    <xf numFmtId="168" fontId="23" fillId="0" borderId="11" xfId="6" applyNumberFormat="1" applyFont="1" applyBorder="1" applyAlignment="1">
      <alignment horizontal="center" vertical="center"/>
    </xf>
    <xf numFmtId="164" fontId="12" fillId="0" borderId="37" xfId="8" applyFont="1" applyFill="1" applyBorder="1" applyAlignment="1" applyProtection="1">
      <alignment vertical="center"/>
    </xf>
    <xf numFmtId="168" fontId="12" fillId="0" borderId="11" xfId="8" applyNumberFormat="1" applyFont="1" applyFill="1" applyBorder="1" applyAlignment="1" applyProtection="1">
      <alignment vertical="center"/>
    </xf>
    <xf numFmtId="0" fontId="6" fillId="0" borderId="24" xfId="6" applyFont="1" applyBorder="1"/>
    <xf numFmtId="0" fontId="6" fillId="0" borderId="25" xfId="6" applyFont="1" applyBorder="1"/>
    <xf numFmtId="168" fontId="6" fillId="0" borderId="41" xfId="6" applyNumberFormat="1" applyFont="1" applyBorder="1"/>
    <xf numFmtId="168" fontId="6" fillId="0" borderId="31" xfId="6" applyNumberFormat="1" applyFont="1" applyBorder="1"/>
    <xf numFmtId="168" fontId="6" fillId="0" borderId="34" xfId="6" applyNumberFormat="1" applyFont="1" applyBorder="1"/>
    <xf numFmtId="168" fontId="21" fillId="6" borderId="31" xfId="6" applyNumberFormat="1" applyFont="1" applyFill="1" applyBorder="1" applyAlignment="1">
      <alignment horizontal="center" vertical="center"/>
    </xf>
    <xf numFmtId="168" fontId="23" fillId="6" borderId="31" xfId="6" applyNumberFormat="1" applyFont="1" applyFill="1" applyBorder="1" applyAlignment="1">
      <alignment vertical="center"/>
    </xf>
    <xf numFmtId="164" fontId="22" fillId="13" borderId="11" xfId="8" applyFont="1" applyFill="1" applyBorder="1" applyAlignment="1" applyProtection="1">
      <alignment vertical="center"/>
    </xf>
    <xf numFmtId="168" fontId="36" fillId="13" borderId="0" xfId="6" applyNumberFormat="1" applyFont="1" applyFill="1" applyAlignment="1">
      <alignment horizontal="center" vertical="center"/>
    </xf>
    <xf numFmtId="164" fontId="22" fillId="13" borderId="25" xfId="8" applyFont="1" applyFill="1" applyBorder="1" applyAlignment="1" applyProtection="1">
      <alignment vertical="center"/>
    </xf>
    <xf numFmtId="164" fontId="21" fillId="13" borderId="11" xfId="3" applyFont="1" applyFill="1" applyBorder="1" applyAlignment="1">
      <alignment horizontal="center" vertical="center"/>
    </xf>
    <xf numFmtId="168" fontId="21" fillId="13" borderId="0" xfId="6" applyNumberFormat="1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6" fillId="6" borderId="1" xfId="6" applyFont="1" applyFill="1" applyBorder="1"/>
    <xf numFmtId="0" fontId="7" fillId="6" borderId="2" xfId="6" applyFont="1" applyFill="1" applyBorder="1" applyAlignment="1">
      <alignment horizontal="center" vertical="center"/>
    </xf>
    <xf numFmtId="2" fontId="7" fillId="6" borderId="2" xfId="6" applyNumberFormat="1" applyFont="1" applyFill="1" applyBorder="1" applyAlignment="1">
      <alignment horizontal="center" vertical="center" wrapText="1"/>
    </xf>
    <xf numFmtId="0" fontId="7" fillId="6" borderId="17" xfId="6" applyFont="1" applyFill="1" applyBorder="1" applyAlignment="1">
      <alignment horizontal="center" vertical="center"/>
    </xf>
    <xf numFmtId="0" fontId="6" fillId="0" borderId="6" xfId="6" applyFont="1" applyBorder="1"/>
    <xf numFmtId="0" fontId="6" fillId="0" borderId="7" xfId="6" applyFont="1" applyBorder="1" applyAlignment="1">
      <alignment horizontal="center" vertical="center"/>
    </xf>
    <xf numFmtId="164" fontId="6" fillId="0" borderId="7" xfId="3" applyFont="1" applyBorder="1" applyAlignment="1">
      <alignment horizontal="center" vertical="center"/>
    </xf>
    <xf numFmtId="44" fontId="6" fillId="0" borderId="7" xfId="6" applyNumberFormat="1" applyFont="1" applyBorder="1" applyAlignment="1">
      <alignment horizontal="center" vertical="center"/>
    </xf>
    <xf numFmtId="168" fontId="6" fillId="0" borderId="7" xfId="8" applyNumberFormat="1" applyFont="1" applyFill="1" applyBorder="1" applyAlignment="1" applyProtection="1">
      <alignment vertical="center"/>
    </xf>
    <xf numFmtId="164" fontId="6" fillId="0" borderId="24" xfId="8" applyFont="1" applyFill="1" applyBorder="1" applyAlignment="1" applyProtection="1">
      <alignment vertical="center"/>
    </xf>
    <xf numFmtId="0" fontId="7" fillId="0" borderId="0" xfId="6" applyFont="1" applyAlignment="1">
      <alignment horizontal="center" vertical="center"/>
    </xf>
    <xf numFmtId="0" fontId="6" fillId="0" borderId="0" xfId="0" applyFont="1"/>
    <xf numFmtId="164" fontId="6" fillId="0" borderId="11" xfId="3" applyFont="1" applyBorder="1" applyAlignment="1">
      <alignment horizontal="center" vertical="center"/>
    </xf>
    <xf numFmtId="168" fontId="6" fillId="0" borderId="0" xfId="0" applyNumberFormat="1" applyFont="1"/>
    <xf numFmtId="164" fontId="7" fillId="11" borderId="11" xfId="3" applyFont="1" applyFill="1" applyBorder="1" applyAlignment="1">
      <alignment horizontal="left"/>
    </xf>
    <xf numFmtId="44" fontId="7" fillId="11" borderId="11" xfId="6" applyNumberFormat="1" applyFont="1" applyFill="1" applyBorder="1" applyAlignment="1">
      <alignment horizontal="left"/>
    </xf>
    <xf numFmtId="164" fontId="7" fillId="11" borderId="11" xfId="8" applyFont="1" applyFill="1" applyBorder="1" applyAlignment="1" applyProtection="1">
      <alignment vertical="center"/>
    </xf>
    <xf numFmtId="164" fontId="6" fillId="11" borderId="11" xfId="8" applyFont="1" applyFill="1" applyBorder="1" applyAlignment="1" applyProtection="1">
      <alignment vertical="center"/>
    </xf>
    <xf numFmtId="168" fontId="6" fillId="11" borderId="11" xfId="8" applyNumberFormat="1" applyFont="1" applyFill="1" applyBorder="1" applyAlignment="1" applyProtection="1">
      <alignment vertical="center"/>
    </xf>
    <xf numFmtId="164" fontId="6" fillId="11" borderId="25" xfId="8" applyFont="1" applyFill="1" applyBorder="1" applyAlignment="1" applyProtection="1">
      <alignment vertical="center"/>
    </xf>
    <xf numFmtId="164" fontId="6" fillId="0" borderId="11" xfId="3" applyFont="1" applyFill="1" applyBorder="1" applyAlignment="1">
      <alignment horizontal="center" vertical="center"/>
    </xf>
    <xf numFmtId="0" fontId="7" fillId="0" borderId="0" xfId="8" applyNumberFormat="1" applyFont="1" applyFill="1" applyBorder="1" applyAlignment="1" applyProtection="1">
      <alignment vertical="center"/>
    </xf>
    <xf numFmtId="164" fontId="6" fillId="11" borderId="11" xfId="3" applyFont="1" applyFill="1" applyBorder="1" applyAlignment="1">
      <alignment horizontal="center" vertical="center"/>
    </xf>
    <xf numFmtId="164" fontId="32" fillId="11" borderId="25" xfId="8" applyFont="1" applyFill="1" applyBorder="1" applyAlignment="1" applyProtection="1">
      <alignment vertical="center"/>
    </xf>
    <xf numFmtId="164" fontId="7" fillId="0" borderId="31" xfId="3" applyFont="1" applyBorder="1" applyAlignment="1">
      <alignment horizontal="center" vertical="center"/>
    </xf>
    <xf numFmtId="164" fontId="6" fillId="0" borderId="0" xfId="0" applyNumberFormat="1" applyFont="1"/>
    <xf numFmtId="164" fontId="6" fillId="0" borderId="11" xfId="0" applyNumberFormat="1" applyFont="1" applyBorder="1"/>
    <xf numFmtId="0" fontId="6" fillId="0" borderId="11" xfId="8" applyNumberFormat="1" applyFont="1" applyFill="1" applyBorder="1" applyAlignment="1" applyProtection="1">
      <alignment vertical="center"/>
    </xf>
    <xf numFmtId="168" fontId="0" fillId="0" borderId="0" xfId="0" applyNumberFormat="1"/>
    <xf numFmtId="43" fontId="6" fillId="0" borderId="11" xfId="26" applyFont="1" applyFill="1" applyBorder="1" applyAlignment="1" applyProtection="1">
      <alignment vertical="center"/>
    </xf>
    <xf numFmtId="2" fontId="6" fillId="0" borderId="11" xfId="8" applyNumberFormat="1" applyFont="1" applyFill="1" applyBorder="1" applyAlignment="1" applyProtection="1">
      <alignment vertical="center"/>
    </xf>
    <xf numFmtId="43" fontId="6" fillId="0" borderId="11" xfId="8" applyNumberFormat="1" applyFont="1" applyFill="1" applyBorder="1" applyAlignment="1" applyProtection="1">
      <alignment vertical="center"/>
    </xf>
    <xf numFmtId="168" fontId="6" fillId="0" borderId="7" xfId="8" applyNumberFormat="1" applyFont="1" applyFill="1" applyBorder="1" applyAlignment="1" applyProtection="1">
      <alignment vertical="center" wrapText="1"/>
    </xf>
    <xf numFmtId="168" fontId="6" fillId="0" borderId="11" xfId="8" applyNumberFormat="1" applyFont="1" applyFill="1" applyBorder="1" applyAlignment="1" applyProtection="1">
      <alignment vertical="center" wrapText="1"/>
    </xf>
    <xf numFmtId="0" fontId="7" fillId="6" borderId="2" xfId="6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6" borderId="11" xfId="6" applyFont="1" applyFill="1" applyBorder="1" applyAlignment="1">
      <alignment vertical="center" wrapText="1"/>
    </xf>
    <xf numFmtId="2" fontId="0" fillId="0" borderId="0" xfId="0" applyNumberFormat="1"/>
    <xf numFmtId="0" fontId="7" fillId="6" borderId="47" xfId="6" applyFont="1" applyFill="1" applyBorder="1" applyAlignment="1">
      <alignment horizontal="center" vertical="center"/>
    </xf>
    <xf numFmtId="2" fontId="7" fillId="6" borderId="47" xfId="6" applyNumberFormat="1" applyFont="1" applyFill="1" applyBorder="1" applyAlignment="1">
      <alignment horizontal="center" vertical="center" wrapText="1"/>
    </xf>
    <xf numFmtId="0" fontId="7" fillId="6" borderId="47" xfId="6" applyFont="1" applyFill="1" applyBorder="1" applyAlignment="1">
      <alignment horizontal="center" vertical="center" wrapText="1"/>
    </xf>
    <xf numFmtId="0" fontId="7" fillId="6" borderId="7" xfId="6" applyFont="1" applyFill="1" applyBorder="1" applyAlignment="1">
      <alignment vertical="center" wrapText="1"/>
    </xf>
    <xf numFmtId="0" fontId="7" fillId="6" borderId="48" xfId="6" applyFont="1" applyFill="1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164" fontId="6" fillId="0" borderId="0" xfId="3" applyFont="1" applyBorder="1" applyAlignment="1">
      <alignment horizontal="center" vertical="center"/>
    </xf>
    <xf numFmtId="44" fontId="6" fillId="0" borderId="0" xfId="6" applyNumberFormat="1" applyFont="1" applyAlignment="1">
      <alignment horizontal="center" vertical="center"/>
    </xf>
    <xf numFmtId="168" fontId="6" fillId="0" borderId="0" xfId="8" applyNumberFormat="1" applyFont="1" applyFill="1" applyBorder="1" applyAlignment="1" applyProtection="1">
      <alignment vertical="center" wrapText="1"/>
    </xf>
    <xf numFmtId="0" fontId="6" fillId="0" borderId="0" xfId="8" applyNumberFormat="1" applyFont="1" applyFill="1" applyBorder="1" applyAlignment="1" applyProtection="1">
      <alignment vertical="center"/>
    </xf>
    <xf numFmtId="168" fontId="6" fillId="0" borderId="0" xfId="8" applyNumberFormat="1" applyFont="1" applyFill="1" applyBorder="1" applyAlignment="1" applyProtection="1">
      <alignment vertical="center"/>
    </xf>
    <xf numFmtId="0" fontId="7" fillId="6" borderId="36" xfId="6" applyFont="1" applyFill="1" applyBorder="1" applyAlignment="1">
      <alignment horizontal="center" vertical="center"/>
    </xf>
    <xf numFmtId="0" fontId="7" fillId="6" borderId="36" xfId="6" applyFont="1" applyFill="1" applyBorder="1" applyAlignment="1">
      <alignment horizontal="center" vertical="center" wrapText="1"/>
    </xf>
    <xf numFmtId="0" fontId="7" fillId="6" borderId="46" xfId="6" applyFont="1" applyFill="1" applyBorder="1" applyAlignment="1">
      <alignment vertical="center" wrapText="1"/>
    </xf>
    <xf numFmtId="0" fontId="7" fillId="6" borderId="49" xfId="6" applyFont="1" applyFill="1" applyBorder="1" applyAlignment="1">
      <alignment horizontal="center" vertical="center"/>
    </xf>
    <xf numFmtId="44" fontId="6" fillId="0" borderId="11" xfId="6" applyNumberFormat="1" applyFont="1" applyBorder="1" applyAlignment="1">
      <alignment horizontal="center" vertical="center"/>
    </xf>
    <xf numFmtId="168" fontId="12" fillId="0" borderId="0" xfId="0" applyNumberFormat="1" applyFont="1"/>
    <xf numFmtId="14" fontId="12" fillId="0" borderId="0" xfId="0" applyNumberFormat="1" applyFont="1"/>
    <xf numFmtId="0" fontId="37" fillId="0" borderId="11" xfId="6" applyFont="1" applyBorder="1" applyAlignment="1">
      <alignment horizontal="center" vertical="center"/>
    </xf>
    <xf numFmtId="44" fontId="23" fillId="15" borderId="11" xfId="14" applyFont="1" applyFill="1" applyBorder="1" applyAlignment="1">
      <alignment horizontal="center" vertical="center"/>
    </xf>
    <xf numFmtId="168" fontId="21" fillId="15" borderId="0" xfId="6" applyNumberFormat="1" applyFont="1" applyFill="1" applyAlignment="1">
      <alignment horizontal="center" vertical="center"/>
    </xf>
    <xf numFmtId="164" fontId="22" fillId="15" borderId="11" xfId="8" applyFont="1" applyFill="1" applyBorder="1" applyAlignment="1" applyProtection="1">
      <alignment vertical="center"/>
    </xf>
    <xf numFmtId="164" fontId="12" fillId="15" borderId="11" xfId="8" applyFont="1" applyFill="1" applyBorder="1" applyAlignment="1" applyProtection="1">
      <alignment vertical="center"/>
    </xf>
    <xf numFmtId="164" fontId="38" fillId="0" borderId="11" xfId="8" applyFont="1" applyFill="1" applyBorder="1" applyAlignment="1" applyProtection="1">
      <alignment vertical="center"/>
    </xf>
    <xf numFmtId="2" fontId="12" fillId="0" borderId="0" xfId="0" applyNumberFormat="1" applyFont="1"/>
    <xf numFmtId="0" fontId="23" fillId="0" borderId="46" xfId="6" applyFont="1" applyBorder="1" applyAlignment="1">
      <alignment horizontal="center" vertical="center"/>
    </xf>
    <xf numFmtId="0" fontId="32" fillId="0" borderId="11" xfId="1" applyFont="1" applyBorder="1" applyAlignment="1">
      <alignment horizontal="left" vertical="center" wrapText="1"/>
    </xf>
    <xf numFmtId="0" fontId="32" fillId="0" borderId="11" xfId="4" applyFont="1" applyBorder="1" applyAlignment="1">
      <alignment horizontal="left" vertical="center" wrapText="1"/>
    </xf>
    <xf numFmtId="11" fontId="32" fillId="0" borderId="11" xfId="1" applyNumberFormat="1" applyFont="1" applyBorder="1" applyAlignment="1">
      <alignment horizontal="left" vertical="center" wrapText="1"/>
    </xf>
    <xf numFmtId="7" fontId="32" fillId="0" borderId="11" xfId="7" applyNumberFormat="1" applyFont="1" applyBorder="1" applyAlignment="1">
      <alignment horizontal="left" vertical="center" wrapText="1"/>
    </xf>
    <xf numFmtId="1" fontId="32" fillId="0" borderId="11" xfId="1" applyNumberFormat="1" applyFont="1" applyBorder="1" applyAlignment="1">
      <alignment horizontal="left" vertical="center" wrapText="1"/>
    </xf>
    <xf numFmtId="0" fontId="32" fillId="0" borderId="11" xfId="4" applyFont="1" applyBorder="1" applyAlignment="1">
      <alignment horizontal="left" vertical="top" wrapText="1"/>
    </xf>
    <xf numFmtId="0" fontId="32" fillId="0" borderId="11" xfId="4" applyFont="1" applyBorder="1" applyAlignment="1">
      <alignment horizontal="center" vertical="center" wrapText="1"/>
    </xf>
    <xf numFmtId="0" fontId="29" fillId="0" borderId="0" xfId="1" applyFont="1" applyAlignment="1">
      <alignment horizontal="center" wrapText="1"/>
    </xf>
    <xf numFmtId="0" fontId="29" fillId="0" borderId="0" xfId="1" applyFont="1" applyAlignment="1">
      <alignment horizontal="center" vertical="center" wrapText="1"/>
    </xf>
    <xf numFmtId="0" fontId="29" fillId="0" borderId="0" xfId="1" applyFont="1" applyAlignment="1">
      <alignment wrapText="1"/>
    </xf>
    <xf numFmtId="0" fontId="39" fillId="0" borderId="0" xfId="1" applyFont="1" applyAlignment="1">
      <alignment wrapText="1"/>
    </xf>
    <xf numFmtId="0" fontId="17" fillId="0" borderId="0" xfId="1" applyFont="1" applyAlignment="1">
      <alignment wrapText="1"/>
    </xf>
    <xf numFmtId="0" fontId="17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vertical="center" wrapText="1"/>
    </xf>
    <xf numFmtId="0" fontId="34" fillId="0" borderId="11" xfId="1" applyFont="1" applyBorder="1" applyAlignment="1">
      <alignment horizontal="center" vertical="center" wrapText="1"/>
    </xf>
    <xf numFmtId="165" fontId="34" fillId="0" borderId="11" xfId="3" applyNumberFormat="1" applyFont="1" applyFill="1" applyBorder="1" applyAlignment="1">
      <alignment horizontal="center" vertical="center" wrapText="1"/>
    </xf>
    <xf numFmtId="44" fontId="34" fillId="0" borderId="11" xfId="1" applyNumberFormat="1" applyFont="1" applyBorder="1" applyAlignment="1">
      <alignment vertical="center" wrapText="1"/>
    </xf>
    <xf numFmtId="164" fontId="33" fillId="0" borderId="11" xfId="2" applyFont="1" applyFill="1" applyBorder="1" applyAlignment="1">
      <alignment horizontal="left" vertical="center" wrapText="1"/>
    </xf>
    <xf numFmtId="2" fontId="34" fillId="0" borderId="11" xfId="4" applyNumberFormat="1" applyFont="1" applyBorder="1" applyAlignment="1">
      <alignment horizontal="center" vertical="center" wrapText="1"/>
    </xf>
    <xf numFmtId="44" fontId="33" fillId="0" borderId="11" xfId="1" applyNumberFormat="1" applyFont="1" applyBorder="1" applyAlignment="1">
      <alignment vertical="center" wrapText="1"/>
    </xf>
    <xf numFmtId="44" fontId="33" fillId="5" borderId="11" xfId="1" applyNumberFormat="1" applyFont="1" applyFill="1" applyBorder="1" applyAlignment="1">
      <alignment vertical="center" wrapText="1"/>
    </xf>
    <xf numFmtId="165" fontId="34" fillId="0" borderId="11" xfId="5" applyNumberFormat="1" applyFont="1" applyFill="1" applyBorder="1" applyAlignment="1">
      <alignment horizontal="center" vertical="center" wrapText="1"/>
    </xf>
    <xf numFmtId="44" fontId="34" fillId="0" borderId="11" xfId="1" applyNumberFormat="1" applyFont="1" applyBorder="1" applyAlignment="1">
      <alignment horizontal="left" vertical="center" wrapText="1"/>
    </xf>
    <xf numFmtId="14" fontId="34" fillId="0" borderId="11" xfId="3" applyNumberFormat="1" applyFont="1" applyFill="1" applyBorder="1" applyAlignment="1">
      <alignment horizontal="center" vertical="center" wrapText="1"/>
    </xf>
    <xf numFmtId="169" fontId="34" fillId="0" borderId="11" xfId="1" applyNumberFormat="1" applyFont="1" applyBorder="1" applyAlignment="1">
      <alignment horizontal="center" vertical="center" wrapText="1"/>
    </xf>
    <xf numFmtId="2" fontId="34" fillId="0" borderId="11" xfId="4" quotePrefix="1" applyNumberFormat="1" applyFont="1" applyBorder="1" applyAlignment="1">
      <alignment horizontal="center" vertical="center" wrapText="1"/>
    </xf>
    <xf numFmtId="14" fontId="34" fillId="0" borderId="11" xfId="1" applyNumberFormat="1" applyFont="1" applyBorder="1" applyAlignment="1">
      <alignment horizontal="center" vertical="center" wrapText="1"/>
    </xf>
    <xf numFmtId="14" fontId="34" fillId="0" borderId="11" xfId="4" quotePrefix="1" applyNumberFormat="1" applyFont="1" applyBorder="1" applyAlignment="1">
      <alignment horizontal="center" vertical="center" wrapText="1"/>
    </xf>
    <xf numFmtId="14" fontId="34" fillId="0" borderId="11" xfId="1" applyNumberFormat="1" applyFont="1" applyBorder="1" applyAlignment="1">
      <alignment horizontal="left" vertical="center" wrapText="1"/>
    </xf>
    <xf numFmtId="165" fontId="34" fillId="0" borderId="11" xfId="4" applyNumberFormat="1" applyFont="1" applyBorder="1" applyAlignment="1">
      <alignment horizontal="center" vertical="center" wrapText="1"/>
    </xf>
    <xf numFmtId="2" fontId="34" fillId="0" borderId="11" xfId="4" applyNumberFormat="1" applyFont="1" applyBorder="1" applyAlignment="1">
      <alignment horizontal="center" vertical="top" wrapText="1"/>
    </xf>
    <xf numFmtId="1" fontId="34" fillId="0" borderId="11" xfId="4" applyNumberFormat="1" applyFont="1" applyBorder="1" applyAlignment="1">
      <alignment horizontal="left" vertical="top" wrapText="1"/>
    </xf>
    <xf numFmtId="1" fontId="34" fillId="0" borderId="11" xfId="4" applyNumberFormat="1" applyFont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34" fillId="0" borderId="11" xfId="1" applyFont="1" applyBorder="1" applyAlignment="1">
      <alignment vertical="center" wrapText="1"/>
    </xf>
    <xf numFmtId="0" fontId="31" fillId="0" borderId="0" xfId="1" applyFont="1" applyAlignment="1">
      <alignment horizontal="center" wrapText="1"/>
    </xf>
    <xf numFmtId="0" fontId="31" fillId="0" borderId="0" xfId="1" applyFont="1" applyAlignment="1">
      <alignment horizontal="center" vertical="center" wrapText="1"/>
    </xf>
    <xf numFmtId="0" fontId="31" fillId="0" borderId="0" xfId="1" applyFont="1" applyAlignment="1">
      <alignment wrapText="1"/>
    </xf>
    <xf numFmtId="0" fontId="40" fillId="0" borderId="0" xfId="1" applyFont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4" fillId="0" borderId="52" xfId="1" applyFont="1" applyBorder="1"/>
    <xf numFmtId="0" fontId="4" fillId="0" borderId="52" xfId="1" applyFont="1" applyBorder="1" applyAlignment="1">
      <alignment horizontal="center"/>
    </xf>
    <xf numFmtId="164" fontId="3" fillId="0" borderId="0" xfId="2" applyFont="1" applyFill="1" applyBorder="1" applyAlignment="1">
      <alignment horizontal="center" vertical="center" wrapText="1"/>
    </xf>
    <xf numFmtId="49" fontId="4" fillId="5" borderId="11" xfId="20" applyNumberFormat="1" applyFont="1" applyFill="1" applyBorder="1" applyAlignment="1">
      <alignment horizontal="left" vertical="center" wrapText="1"/>
    </xf>
    <xf numFmtId="14" fontId="4" fillId="0" borderId="0" xfId="0" applyNumberFormat="1" applyFont="1"/>
    <xf numFmtId="8" fontId="41" fillId="0" borderId="0" xfId="0" applyNumberFormat="1" applyFont="1"/>
    <xf numFmtId="44" fontId="4" fillId="0" borderId="11" xfId="0" applyNumberFormat="1" applyFont="1" applyBorder="1"/>
    <xf numFmtId="168" fontId="24" fillId="0" borderId="0" xfId="0" applyNumberFormat="1" applyFont="1" applyAlignment="1">
      <alignment vertical="center"/>
    </xf>
    <xf numFmtId="0" fontId="17" fillId="0" borderId="0" xfId="0" applyFont="1"/>
    <xf numFmtId="0" fontId="4" fillId="5" borderId="0" xfId="0" applyFont="1" applyFill="1"/>
    <xf numFmtId="0" fontId="3" fillId="0" borderId="11" xfId="0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 wrapText="1"/>
    </xf>
    <xf numFmtId="0" fontId="42" fillId="0" borderId="11" xfId="0" applyFont="1" applyBorder="1" applyAlignment="1">
      <alignment vertical="center" wrapText="1"/>
    </xf>
    <xf numFmtId="168" fontId="3" fillId="12" borderId="51" xfId="0" applyNumberFormat="1" applyFont="1" applyFill="1" applyBorder="1" applyAlignment="1">
      <alignment vertical="center" wrapText="1"/>
    </xf>
    <xf numFmtId="168" fontId="3" fillId="12" borderId="1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3" fillId="0" borderId="9" xfId="1" applyFont="1" applyBorder="1"/>
    <xf numFmtId="168" fontId="4" fillId="0" borderId="11" xfId="0" applyNumberFormat="1" applyFont="1" applyBorder="1" applyAlignment="1">
      <alignment horizontal="center" vertical="center" wrapText="1"/>
    </xf>
    <xf numFmtId="0" fontId="6" fillId="0" borderId="30" xfId="6" applyFont="1" applyBorder="1"/>
    <xf numFmtId="0" fontId="6" fillId="0" borderId="46" xfId="6" applyFont="1" applyBorder="1" applyAlignment="1">
      <alignment horizontal="center" vertical="center"/>
    </xf>
    <xf numFmtId="164" fontId="6" fillId="0" borderId="46" xfId="3" applyFont="1" applyFill="1" applyBorder="1" applyAlignment="1">
      <alignment horizontal="center" vertical="center"/>
    </xf>
    <xf numFmtId="0" fontId="44" fillId="0" borderId="11" xfId="0" applyFont="1" applyBorder="1" applyAlignment="1">
      <alignment vertical="center" wrapText="1"/>
    </xf>
    <xf numFmtId="14" fontId="44" fillId="0" borderId="11" xfId="0" applyNumberFormat="1" applyFont="1" applyBorder="1" applyAlignment="1">
      <alignment horizontal="right" vertical="center"/>
    </xf>
    <xf numFmtId="0" fontId="34" fillId="5" borderId="11" xfId="1" applyFont="1" applyFill="1" applyBorder="1" applyAlignment="1">
      <alignment horizontal="center" vertical="center" wrapText="1"/>
    </xf>
    <xf numFmtId="2" fontId="34" fillId="5" borderId="11" xfId="4" applyNumberFormat="1" applyFont="1" applyFill="1" applyBorder="1" applyAlignment="1">
      <alignment horizontal="center" vertical="center" wrapText="1"/>
    </xf>
    <xf numFmtId="14" fontId="34" fillId="5" borderId="11" xfId="1" applyNumberFormat="1" applyFont="1" applyFill="1" applyBorder="1" applyAlignment="1">
      <alignment horizontal="center" vertical="center" wrapText="1"/>
    </xf>
    <xf numFmtId="0" fontId="34" fillId="5" borderId="11" xfId="4" applyFont="1" applyFill="1" applyBorder="1" applyAlignment="1">
      <alignment horizontal="left" vertical="center" wrapText="1"/>
    </xf>
    <xf numFmtId="1" fontId="34" fillId="5" borderId="11" xfId="1" applyNumberFormat="1" applyFont="1" applyFill="1" applyBorder="1" applyAlignment="1">
      <alignment horizontal="left" vertical="center" wrapText="1"/>
    </xf>
    <xf numFmtId="0" fontId="32" fillId="5" borderId="11" xfId="4" applyFont="1" applyFill="1" applyBorder="1" applyAlignment="1">
      <alignment horizontal="left" vertical="center" wrapText="1"/>
    </xf>
    <xf numFmtId="164" fontId="34" fillId="5" borderId="11" xfId="2" applyFont="1" applyFill="1" applyBorder="1" applyAlignment="1">
      <alignment horizontal="left" vertical="center" wrapText="1"/>
    </xf>
    <xf numFmtId="44" fontId="34" fillId="5" borderId="11" xfId="1" applyNumberFormat="1" applyFont="1" applyFill="1" applyBorder="1" applyAlignment="1">
      <alignment horizontal="left" vertical="center" wrapText="1"/>
    </xf>
    <xf numFmtId="0" fontId="33" fillId="5" borderId="0" xfId="1" applyFont="1" applyFill="1" applyAlignment="1">
      <alignment horizontal="left" vertical="center"/>
    </xf>
    <xf numFmtId="49" fontId="4" fillId="0" borderId="11" xfId="4" applyNumberFormat="1" applyFont="1" applyBorder="1" applyAlignment="1">
      <alignment horizontal="center" vertical="center"/>
    </xf>
    <xf numFmtId="168" fontId="4" fillId="0" borderId="11" xfId="0" applyNumberFormat="1" applyFont="1" applyBorder="1" applyAlignment="1">
      <alignment horizontal="center" vertical="center"/>
    </xf>
    <xf numFmtId="168" fontId="14" fillId="0" borderId="11" xfId="0" applyNumberFormat="1" applyFont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 wrapText="1"/>
    </xf>
    <xf numFmtId="0" fontId="3" fillId="12" borderId="11" xfId="1" applyFont="1" applyFill="1" applyBorder="1" applyAlignment="1">
      <alignment horizontal="center" vertical="center" wrapText="1"/>
    </xf>
    <xf numFmtId="164" fontId="3" fillId="12" borderId="11" xfId="2" applyFont="1" applyFill="1" applyBorder="1" applyAlignment="1">
      <alignment horizontal="center" vertical="center" wrapText="1"/>
    </xf>
    <xf numFmtId="0" fontId="6" fillId="0" borderId="52" xfId="1" applyFont="1" applyBorder="1" applyAlignment="1">
      <alignment horizontal="center"/>
    </xf>
    <xf numFmtId="0" fontId="4" fillId="5" borderId="0" xfId="12" applyFont="1" applyFill="1" applyAlignment="1">
      <alignment horizontal="center" vertical="center" wrapText="1"/>
    </xf>
    <xf numFmtId="0" fontId="4" fillId="5" borderId="11" xfId="12" applyFont="1" applyFill="1" applyBorder="1" applyAlignment="1">
      <alignment horizontal="center" vertical="center"/>
    </xf>
    <xf numFmtId="49" fontId="4" fillId="5" borderId="11" xfId="12" applyNumberFormat="1" applyFont="1" applyFill="1" applyBorder="1" applyAlignment="1">
      <alignment horizontal="left" vertical="center" wrapText="1"/>
    </xf>
    <xf numFmtId="165" fontId="4" fillId="5" borderId="11" xfId="5" applyNumberFormat="1" applyFont="1" applyFill="1" applyBorder="1" applyAlignment="1">
      <alignment horizontal="center" vertical="center"/>
    </xf>
    <xf numFmtId="0" fontId="6" fillId="5" borderId="11" xfId="12" applyFont="1" applyFill="1" applyBorder="1" applyAlignment="1">
      <alignment horizontal="left" vertical="center" wrapText="1"/>
    </xf>
    <xf numFmtId="0" fontId="4" fillId="5" borderId="11" xfId="12" applyFont="1" applyFill="1" applyBorder="1" applyAlignment="1">
      <alignment horizontal="left" vertical="center"/>
    </xf>
    <xf numFmtId="168" fontId="4" fillId="5" borderId="11" xfId="5" applyNumberFormat="1" applyFont="1" applyFill="1" applyBorder="1" applyAlignment="1">
      <alignment horizontal="left" vertical="center"/>
    </xf>
    <xf numFmtId="168" fontId="3" fillId="5" borderId="11" xfId="5" applyNumberFormat="1" applyFont="1" applyFill="1" applyBorder="1" applyAlignment="1">
      <alignment horizontal="left" vertical="center"/>
    </xf>
    <xf numFmtId="0" fontId="4" fillId="5" borderId="0" xfId="1" applyFont="1" applyFill="1" applyAlignment="1">
      <alignment vertical="center"/>
    </xf>
    <xf numFmtId="0" fontId="4" fillId="5" borderId="11" xfId="12" applyFont="1" applyFill="1" applyBorder="1" applyAlignment="1">
      <alignment horizontal="left" vertical="center" wrapText="1"/>
    </xf>
    <xf numFmtId="49" fontId="4" fillId="5" borderId="11" xfId="1" applyNumberFormat="1" applyFont="1" applyFill="1" applyBorder="1" applyAlignment="1">
      <alignment horizontal="left" vertical="center"/>
    </xf>
    <xf numFmtId="165" fontId="4" fillId="5" borderId="11" xfId="3" applyNumberFormat="1" applyFont="1" applyFill="1" applyBorder="1" applyAlignment="1">
      <alignment horizontal="center" vertical="center"/>
    </xf>
    <xf numFmtId="0" fontId="4" fillId="5" borderId="11" xfId="4" applyFont="1" applyFill="1" applyBorder="1" applyAlignment="1">
      <alignment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vertical="center"/>
    </xf>
    <xf numFmtId="0" fontId="4" fillId="5" borderId="11" xfId="1" applyFont="1" applyFill="1" applyBorder="1" applyAlignment="1">
      <alignment vertical="center"/>
    </xf>
    <xf numFmtId="165" fontId="4" fillId="5" borderId="11" xfId="16" applyNumberFormat="1" applyFont="1" applyFill="1" applyBorder="1" applyAlignment="1">
      <alignment horizontal="center" vertical="center"/>
    </xf>
    <xf numFmtId="168" fontId="4" fillId="5" borderId="11" xfId="17" applyNumberFormat="1" applyFont="1" applyFill="1" applyBorder="1" applyAlignment="1">
      <alignment horizontal="left" vertical="center"/>
    </xf>
    <xf numFmtId="0" fontId="3" fillId="5" borderId="0" xfId="1" applyFont="1" applyFill="1" applyAlignment="1">
      <alignment horizontal="center"/>
    </xf>
    <xf numFmtId="0" fontId="3" fillId="5" borderId="0" xfId="1" applyFont="1" applyFill="1" applyAlignment="1">
      <alignment horizontal="left"/>
    </xf>
    <xf numFmtId="0" fontId="3" fillId="5" borderId="0" xfId="1" applyFont="1" applyFill="1"/>
    <xf numFmtId="0" fontId="4" fillId="5" borderId="0" xfId="1" applyFont="1" applyFill="1"/>
    <xf numFmtId="0" fontId="4" fillId="5" borderId="0" xfId="1" applyFont="1" applyFill="1" applyAlignment="1">
      <alignment horizontal="center" vertical="center"/>
    </xf>
    <xf numFmtId="0" fontId="4" fillId="5" borderId="0" xfId="1" applyFont="1" applyFill="1" applyAlignment="1">
      <alignment horizontal="left" vertical="center"/>
    </xf>
    <xf numFmtId="49" fontId="4" fillId="5" borderId="11" xfId="12" applyNumberFormat="1" applyFont="1" applyFill="1" applyBorder="1" applyAlignment="1">
      <alignment horizontal="left" vertical="center"/>
    </xf>
    <xf numFmtId="164" fontId="4" fillId="5" borderId="11" xfId="2" applyFont="1" applyFill="1" applyBorder="1" applyAlignment="1">
      <alignment vertical="center"/>
    </xf>
    <xf numFmtId="168" fontId="17" fillId="5" borderId="11" xfId="5" applyNumberFormat="1" applyFont="1" applyFill="1" applyBorder="1" applyAlignment="1">
      <alignment horizontal="left" vertical="center"/>
    </xf>
    <xf numFmtId="49" fontId="4" fillId="5" borderId="11" xfId="0" applyNumberFormat="1" applyFont="1" applyFill="1" applyBorder="1" applyAlignment="1">
      <alignment horizontal="left" vertical="center"/>
    </xf>
    <xf numFmtId="166" fontId="3" fillId="5" borderId="0" xfId="1" applyNumberFormat="1" applyFont="1" applyFill="1" applyAlignment="1">
      <alignment horizontal="center" vertical="center"/>
    </xf>
    <xf numFmtId="164" fontId="3" fillId="5" borderId="0" xfId="2" applyFont="1" applyFill="1" applyBorder="1" applyAlignment="1">
      <alignment horizontal="center" vertical="center"/>
    </xf>
    <xf numFmtId="0" fontId="4" fillId="5" borderId="0" xfId="1" applyFont="1" applyFill="1" applyAlignment="1">
      <alignment horizontal="center"/>
    </xf>
    <xf numFmtId="0" fontId="4" fillId="5" borderId="0" xfId="1" applyFont="1" applyFill="1" applyAlignment="1">
      <alignment horizontal="left"/>
    </xf>
    <xf numFmtId="0" fontId="3" fillId="5" borderId="0" xfId="1" applyFont="1" applyFill="1" applyAlignment="1">
      <alignment vertical="center"/>
    </xf>
    <xf numFmtId="44" fontId="4" fillId="5" borderId="0" xfId="1" applyNumberFormat="1" applyFont="1" applyFill="1" applyAlignment="1">
      <alignment vertical="center"/>
    </xf>
    <xf numFmtId="0" fontId="4" fillId="5" borderId="13" xfId="1" applyFont="1" applyFill="1" applyBorder="1"/>
    <xf numFmtId="0" fontId="3" fillId="12" borderId="11" xfId="1" applyFont="1" applyFill="1" applyBorder="1" applyAlignment="1">
      <alignment horizontal="center" vertical="center"/>
    </xf>
    <xf numFmtId="164" fontId="3" fillId="12" borderId="11" xfId="2" applyFont="1" applyFill="1" applyBorder="1" applyAlignment="1">
      <alignment horizontal="center" vertical="top" wrapText="1"/>
    </xf>
    <xf numFmtId="168" fontId="4" fillId="0" borderId="11" xfId="1" applyNumberFormat="1" applyFont="1" applyBorder="1" applyAlignment="1">
      <alignment vertical="center"/>
    </xf>
    <xf numFmtId="168" fontId="4" fillId="5" borderId="11" xfId="1" applyNumberFormat="1" applyFont="1" applyFill="1" applyBorder="1" applyAlignment="1">
      <alignment vertical="center"/>
    </xf>
    <xf numFmtId="166" fontId="3" fillId="12" borderId="0" xfId="1" applyNumberFormat="1" applyFont="1" applyFill="1" applyAlignment="1">
      <alignment vertical="center"/>
    </xf>
    <xf numFmtId="0" fontId="4" fillId="5" borderId="52" xfId="0" applyFont="1" applyFill="1" applyBorder="1" applyAlignment="1">
      <alignment horizontal="center"/>
    </xf>
    <xf numFmtId="44" fontId="4" fillId="5" borderId="0" xfId="14" applyFont="1" applyFill="1" applyAlignment="1">
      <alignment horizontal="center"/>
    </xf>
    <xf numFmtId="0" fontId="6" fillId="0" borderId="11" xfId="12" applyFont="1" applyBorder="1" applyAlignment="1">
      <alignment horizontal="left" vertical="center" wrapText="1"/>
    </xf>
    <xf numFmtId="0" fontId="3" fillId="12" borderId="0" xfId="1" applyFont="1" applyFill="1" applyAlignment="1">
      <alignment horizontal="center" vertical="center" wrapText="1"/>
    </xf>
    <xf numFmtId="164" fontId="3" fillId="12" borderId="11" xfId="2" applyFont="1" applyFill="1" applyBorder="1" applyAlignment="1">
      <alignment horizontal="center" wrapText="1"/>
    </xf>
    <xf numFmtId="0" fontId="39" fillId="12" borderId="11" xfId="1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left" vertical="center" wrapText="1"/>
    </xf>
    <xf numFmtId="164" fontId="3" fillId="12" borderId="11" xfId="8" applyFont="1" applyFill="1" applyBorder="1" applyAlignment="1">
      <alignment horizontal="center" vertical="center" wrapText="1"/>
    </xf>
    <xf numFmtId="44" fontId="3" fillId="12" borderId="11" xfId="0" applyNumberFormat="1" applyFont="1" applyFill="1" applyBorder="1" applyAlignment="1">
      <alignment horizontal="left" vertical="center"/>
    </xf>
    <xf numFmtId="0" fontId="7" fillId="0" borderId="10" xfId="6" applyFont="1" applyBorder="1" applyAlignment="1">
      <alignment horizontal="left"/>
    </xf>
    <xf numFmtId="0" fontId="7" fillId="0" borderId="25" xfId="6" applyFont="1" applyBorder="1" applyAlignment="1">
      <alignment horizontal="left"/>
    </xf>
    <xf numFmtId="0" fontId="6" fillId="0" borderId="32" xfId="6" applyFont="1" applyBorder="1" applyAlignment="1">
      <alignment horizontal="left"/>
    </xf>
    <xf numFmtId="0" fontId="6" fillId="0" borderId="34" xfId="6" applyFont="1" applyBorder="1" applyAlignment="1">
      <alignment horizontal="left"/>
    </xf>
    <xf numFmtId="0" fontId="7" fillId="0" borderId="11" xfId="6" applyFont="1" applyBorder="1" applyAlignment="1">
      <alignment horizontal="left"/>
    </xf>
    <xf numFmtId="0" fontId="18" fillId="0" borderId="0" xfId="6" applyFont="1" applyAlignment="1">
      <alignment horizontal="center" vertical="center"/>
    </xf>
    <xf numFmtId="0" fontId="18" fillId="0" borderId="0" xfId="6" applyFont="1" applyAlignment="1">
      <alignment horizontal="center" vertical="center" wrapText="1"/>
    </xf>
    <xf numFmtId="0" fontId="7" fillId="6" borderId="29" xfId="6" applyFont="1" applyFill="1" applyBorder="1" applyAlignment="1">
      <alignment horizontal="center" vertical="center" wrapText="1"/>
    </xf>
    <xf numFmtId="0" fontId="7" fillId="6" borderId="33" xfId="6" applyFont="1" applyFill="1" applyBorder="1" applyAlignment="1">
      <alignment horizontal="center" vertical="center" wrapText="1"/>
    </xf>
    <xf numFmtId="0" fontId="6" fillId="0" borderId="10" xfId="6" applyFont="1" applyBorder="1" applyAlignment="1">
      <alignment horizontal="left"/>
    </xf>
    <xf numFmtId="0" fontId="6" fillId="0" borderId="25" xfId="6" applyFont="1" applyBorder="1" applyAlignment="1">
      <alignment horizontal="left"/>
    </xf>
    <xf numFmtId="0" fontId="22" fillId="0" borderId="10" xfId="6" applyFont="1" applyBorder="1" applyAlignment="1">
      <alignment horizontal="left" wrapText="1"/>
    </xf>
    <xf numFmtId="0" fontId="22" fillId="0" borderId="25" xfId="6" applyFont="1" applyBorder="1" applyAlignment="1">
      <alignment horizontal="left" wrapText="1"/>
    </xf>
    <xf numFmtId="0" fontId="12" fillId="0" borderId="32" xfId="6" applyFont="1" applyBorder="1" applyAlignment="1">
      <alignment horizontal="left"/>
    </xf>
    <xf numFmtId="0" fontId="12" fillId="0" borderId="34" xfId="6" applyFont="1" applyBorder="1" applyAlignment="1">
      <alignment horizontal="left"/>
    </xf>
    <xf numFmtId="0" fontId="22" fillId="0" borderId="10" xfId="6" applyFont="1" applyBorder="1" applyAlignment="1">
      <alignment horizontal="left" vertical="center"/>
    </xf>
    <xf numFmtId="0" fontId="22" fillId="0" borderId="11" xfId="6" applyFont="1" applyBorder="1" applyAlignment="1">
      <alignment horizontal="left" vertical="center"/>
    </xf>
    <xf numFmtId="0" fontId="20" fillId="0" borderId="0" xfId="6" applyFont="1" applyAlignment="1">
      <alignment horizontal="center" vertical="center"/>
    </xf>
    <xf numFmtId="0" fontId="20" fillId="0" borderId="0" xfId="6" applyFont="1" applyAlignment="1">
      <alignment horizontal="center" vertical="center" wrapText="1"/>
    </xf>
    <xf numFmtId="0" fontId="12" fillId="0" borderId="10" xfId="6" applyFont="1" applyBorder="1" applyAlignment="1">
      <alignment horizontal="left"/>
    </xf>
    <xf numFmtId="0" fontId="12" fillId="0" borderId="25" xfId="6" applyFont="1" applyBorder="1" applyAlignment="1">
      <alignment horizontal="left"/>
    </xf>
    <xf numFmtId="0" fontId="7" fillId="6" borderId="32" xfId="6" applyFont="1" applyFill="1" applyBorder="1" applyAlignment="1">
      <alignment horizontal="center" vertical="center" wrapText="1"/>
    </xf>
    <xf numFmtId="0" fontId="7" fillId="6" borderId="34" xfId="6" applyFont="1" applyFill="1" applyBorder="1" applyAlignment="1">
      <alignment horizontal="center" vertical="center" wrapText="1"/>
    </xf>
    <xf numFmtId="0" fontId="7" fillId="6" borderId="38" xfId="6" applyFont="1" applyFill="1" applyBorder="1" applyAlignment="1">
      <alignment horizontal="center" vertical="center" wrapText="1"/>
    </xf>
    <xf numFmtId="0" fontId="7" fillId="6" borderId="40" xfId="6" applyFont="1" applyFill="1" applyBorder="1" applyAlignment="1">
      <alignment horizontal="center" vertical="center" wrapText="1"/>
    </xf>
    <xf numFmtId="0" fontId="7" fillId="6" borderId="39" xfId="6" applyFont="1" applyFill="1" applyBorder="1" applyAlignment="1">
      <alignment horizontal="center" vertical="center" wrapText="1"/>
    </xf>
    <xf numFmtId="0" fontId="7" fillId="6" borderId="41" xfId="6" applyFont="1" applyFill="1" applyBorder="1" applyAlignment="1">
      <alignment horizontal="center" vertical="center" wrapText="1"/>
    </xf>
    <xf numFmtId="168" fontId="7" fillId="6" borderId="33" xfId="6" applyNumberFormat="1" applyFont="1" applyFill="1" applyBorder="1" applyAlignment="1">
      <alignment horizontal="center" vertical="center" wrapText="1"/>
    </xf>
    <xf numFmtId="168" fontId="7" fillId="6" borderId="34" xfId="6" applyNumberFormat="1" applyFont="1" applyFill="1" applyBorder="1" applyAlignment="1">
      <alignment horizontal="center" vertical="center" wrapText="1"/>
    </xf>
    <xf numFmtId="0" fontId="7" fillId="6" borderId="42" xfId="6" applyFont="1" applyFill="1" applyBorder="1" applyAlignment="1">
      <alignment horizontal="center" vertical="center" wrapText="1"/>
    </xf>
    <xf numFmtId="0" fontId="7" fillId="6" borderId="43" xfId="6" applyFont="1" applyFill="1" applyBorder="1" applyAlignment="1">
      <alignment horizontal="center" vertical="center" wrapText="1"/>
    </xf>
    <xf numFmtId="0" fontId="6" fillId="0" borderId="44" xfId="6" applyFont="1" applyBorder="1" applyAlignment="1">
      <alignment horizontal="left"/>
    </xf>
    <xf numFmtId="0" fontId="6" fillId="0" borderId="45" xfId="6" applyFont="1" applyBorder="1" applyAlignment="1">
      <alignment horizontal="left"/>
    </xf>
    <xf numFmtId="0" fontId="6" fillId="0" borderId="6" xfId="6" applyFont="1" applyBorder="1" applyAlignment="1">
      <alignment horizontal="left"/>
    </xf>
    <xf numFmtId="0" fontId="6" fillId="0" borderId="24" xfId="6" applyFont="1" applyBorder="1" applyAlignment="1">
      <alignment horizontal="left"/>
    </xf>
    <xf numFmtId="0" fontId="22" fillId="13" borderId="10" xfId="6" applyFont="1" applyFill="1" applyBorder="1" applyAlignment="1">
      <alignment horizontal="left" vertical="center"/>
    </xf>
    <xf numFmtId="0" fontId="22" fillId="13" borderId="11" xfId="6" applyFont="1" applyFill="1" applyBorder="1" applyAlignment="1">
      <alignment horizontal="left" vertical="center"/>
    </xf>
    <xf numFmtId="0" fontId="12" fillId="0" borderId="5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12" borderId="12" xfId="0" applyFont="1" applyFill="1" applyBorder="1" applyAlignment="1">
      <alignment horizontal="center" vertical="center" wrapText="1"/>
    </xf>
    <xf numFmtId="0" fontId="3" fillId="12" borderId="51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166" fontId="3" fillId="12" borderId="11" xfId="1" applyNumberFormat="1" applyFont="1" applyFill="1" applyBorder="1" applyAlignment="1">
      <alignment horizontal="center" vertical="center"/>
    </xf>
    <xf numFmtId="0" fontId="26" fillId="5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27" xfId="1" applyFont="1" applyBorder="1" applyAlignment="1">
      <alignment horizontal="center"/>
    </xf>
    <xf numFmtId="0" fontId="3" fillId="12" borderId="11" xfId="0" applyFont="1" applyFill="1" applyBorder="1" applyAlignment="1">
      <alignment horizontal="center" vertical="center"/>
    </xf>
    <xf numFmtId="166" fontId="3" fillId="3" borderId="19" xfId="1" applyNumberFormat="1" applyFont="1" applyFill="1" applyBorder="1" applyAlignment="1">
      <alignment horizontal="center" vertical="center"/>
    </xf>
    <xf numFmtId="166" fontId="3" fillId="3" borderId="4" xfId="1" applyNumberFormat="1" applyFont="1" applyFill="1" applyBorder="1" applyAlignment="1">
      <alignment horizontal="center" vertical="center"/>
    </xf>
    <xf numFmtId="166" fontId="3" fillId="3" borderId="20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7" fillId="0" borderId="27" xfId="1" applyFont="1" applyBorder="1" applyAlignment="1">
      <alignment horizontal="center" wrapText="1"/>
    </xf>
    <xf numFmtId="166" fontId="29" fillId="12" borderId="11" xfId="1" applyNumberFormat="1" applyFont="1" applyFill="1" applyBorder="1" applyAlignment="1">
      <alignment horizontal="center" vertical="center" wrapText="1"/>
    </xf>
    <xf numFmtId="0" fontId="29" fillId="0" borderId="0" xfId="1" applyFont="1" applyAlignment="1">
      <alignment horizontal="center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6" applyFont="1" applyAlignment="1">
      <alignment horizontal="center" vertical="center"/>
    </xf>
  </cellXfs>
  <cellStyles count="27">
    <cellStyle name="Millares" xfId="26" builtinId="3"/>
    <cellStyle name="Moneda" xfId="14" builtinId="4"/>
    <cellStyle name="Moneda 10 2" xfId="3" xr:uid="{00000000-0005-0000-0000-000001000000}"/>
    <cellStyle name="Moneda 10 2 2" xfId="16" xr:uid="{00000000-0005-0000-0000-000002000000}"/>
    <cellStyle name="Moneda 11" xfId="5" xr:uid="{00000000-0005-0000-0000-000003000000}"/>
    <cellStyle name="Moneda 11 2" xfId="17" xr:uid="{00000000-0005-0000-0000-000004000000}"/>
    <cellStyle name="Moneda 2" xfId="2" xr:uid="{00000000-0005-0000-0000-000005000000}"/>
    <cellStyle name="Moneda 2 2" xfId="8" xr:uid="{00000000-0005-0000-0000-000006000000}"/>
    <cellStyle name="Moneda 2 2 2" xfId="18" xr:uid="{00000000-0005-0000-0000-000007000000}"/>
    <cellStyle name="Moneda 2 3" xfId="15" xr:uid="{00000000-0005-0000-0000-000008000000}"/>
    <cellStyle name="Moneda 3" xfId="9" xr:uid="{00000000-0005-0000-0000-000009000000}"/>
    <cellStyle name="Moneda 4" xfId="11" xr:uid="{00000000-0005-0000-0000-00000A000000}"/>
    <cellStyle name="Moneda 4 2" xfId="19" xr:uid="{00000000-0005-0000-0000-00000B000000}"/>
    <cellStyle name="Moneda 5" xfId="13" xr:uid="{00000000-0005-0000-0000-00000C000000}"/>
    <cellStyle name="Moneda 5 2" xfId="21" xr:uid="{00000000-0005-0000-0000-00000D000000}"/>
    <cellStyle name="Moneda 6" xfId="22" xr:uid="{00000000-0005-0000-0000-00000E000000}"/>
    <cellStyle name="Moneda 7" xfId="24" xr:uid="{51C5F66E-EFE6-4DA1-82ED-1A66427E1FAF}"/>
    <cellStyle name="Normal" xfId="0" builtinId="0"/>
    <cellStyle name="Normal 11" xfId="1" xr:uid="{00000000-0005-0000-0000-000010000000}"/>
    <cellStyle name="Normal 2" xfId="4" xr:uid="{00000000-0005-0000-0000-000011000000}"/>
    <cellStyle name="Normal 2 2" xfId="6" xr:uid="{00000000-0005-0000-0000-000012000000}"/>
    <cellStyle name="Normal 3" xfId="10" xr:uid="{00000000-0005-0000-0000-000013000000}"/>
    <cellStyle name="Normal 4" xfId="7" xr:uid="{00000000-0005-0000-0000-000014000000}"/>
    <cellStyle name="Normal 5" xfId="12" xr:uid="{00000000-0005-0000-0000-000015000000}"/>
    <cellStyle name="Normal 5 2" xfId="20" xr:uid="{00000000-0005-0000-0000-000016000000}"/>
    <cellStyle name="Normal 6" xfId="23" xr:uid="{00000000-0005-0000-0000-000017000000}"/>
    <cellStyle name="Porcentaje 2" xfId="25" xr:uid="{CC4F75D3-9C19-4C7F-908A-D51C5BD15315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BBE4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1</xdr:row>
      <xdr:rowOff>104775</xdr:rowOff>
    </xdr:from>
    <xdr:to>
      <xdr:col>4</xdr:col>
      <xdr:colOff>101600</xdr:colOff>
      <xdr:row>5</xdr:row>
      <xdr:rowOff>113370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BF2913-A41E-41E2-962D-6A890BF8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66700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143199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134470</xdr:colOff>
      <xdr:row>1</xdr:row>
      <xdr:rowOff>44824</xdr:rowOff>
    </xdr:from>
    <xdr:to>
      <xdr:col>4</xdr:col>
      <xdr:colOff>620993</xdr:colOff>
      <xdr:row>4</xdr:row>
      <xdr:rowOff>173692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DD9DD9-1349-4DF9-8E43-F648A7950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4" y="224118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35BB9C-B7A1-4E6F-AE44-84F59AA3E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913" y="262615"/>
          <a:ext cx="1505888" cy="78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91209</xdr:colOff>
      <xdr:row>1</xdr:row>
      <xdr:rowOff>191078</xdr:rowOff>
    </xdr:from>
    <xdr:to>
      <xdr:col>5</xdr:col>
      <xdr:colOff>377356</xdr:colOff>
      <xdr:row>5</xdr:row>
      <xdr:rowOff>153555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09" y="349828"/>
          <a:ext cx="1402195" cy="1001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0</xdr:row>
      <xdr:rowOff>157840</xdr:rowOff>
    </xdr:from>
    <xdr:to>
      <xdr:col>5</xdr:col>
      <xdr:colOff>333376</xdr:colOff>
      <xdr:row>5</xdr:row>
      <xdr:rowOff>39446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88" y="157840"/>
          <a:ext cx="1505888" cy="7864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7871</xdr:colOff>
      <xdr:row>1</xdr:row>
      <xdr:rowOff>84508</xdr:rowOff>
    </xdr:from>
    <xdr:to>
      <xdr:col>3</xdr:col>
      <xdr:colOff>213933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191201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CFA60C-2B40-43CE-8211-DFBF5EE38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51209</xdr:colOff>
      <xdr:row>0</xdr:row>
      <xdr:rowOff>133145</xdr:rowOff>
    </xdr:from>
    <xdr:to>
      <xdr:col>3</xdr:col>
      <xdr:colOff>290016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N46"/>
  <sheetViews>
    <sheetView topLeftCell="N1" workbookViewId="0">
      <selection activeCell="L9" sqref="L9"/>
    </sheetView>
  </sheetViews>
  <sheetFormatPr baseColWidth="10" defaultRowHeight="12.75"/>
  <cols>
    <col min="1" max="2" width="11.42578125" style="14"/>
    <col min="3" max="3" width="15.28515625" style="14" customWidth="1"/>
    <col min="4" max="6" width="18.7109375" style="14" customWidth="1"/>
    <col min="7" max="7" width="15.28515625" style="14" customWidth="1"/>
    <col min="8" max="10" width="11.42578125" style="14"/>
    <col min="11" max="11" width="15.140625" style="14" customWidth="1"/>
    <col min="12" max="12" width="14.28515625" style="14" customWidth="1"/>
    <col min="13" max="13" width="12.42578125" style="14" customWidth="1"/>
    <col min="14" max="258" width="11.42578125" style="14"/>
    <col min="259" max="259" width="15.28515625" style="14" customWidth="1"/>
    <col min="260" max="262" width="18.7109375" style="14" customWidth="1"/>
    <col min="263" max="263" width="15.28515625" style="14" customWidth="1"/>
    <col min="264" max="266" width="11.42578125" style="14"/>
    <col min="267" max="267" width="15.140625" style="14" customWidth="1"/>
    <col min="268" max="268" width="14.28515625" style="14" customWidth="1"/>
    <col min="269" max="269" width="12.42578125" style="14" customWidth="1"/>
    <col min="270" max="514" width="11.42578125" style="14"/>
    <col min="515" max="515" width="15.28515625" style="14" customWidth="1"/>
    <col min="516" max="518" width="18.7109375" style="14" customWidth="1"/>
    <col min="519" max="519" width="15.28515625" style="14" customWidth="1"/>
    <col min="520" max="522" width="11.42578125" style="14"/>
    <col min="523" max="523" width="15.140625" style="14" customWidth="1"/>
    <col min="524" max="524" width="14.28515625" style="14" customWidth="1"/>
    <col min="525" max="525" width="12.42578125" style="14" customWidth="1"/>
    <col min="526" max="770" width="11.42578125" style="14"/>
    <col min="771" max="771" width="15.28515625" style="14" customWidth="1"/>
    <col min="772" max="774" width="18.7109375" style="14" customWidth="1"/>
    <col min="775" max="775" width="15.28515625" style="14" customWidth="1"/>
    <col min="776" max="778" width="11.42578125" style="14"/>
    <col min="779" max="779" width="15.140625" style="14" customWidth="1"/>
    <col min="780" max="780" width="14.28515625" style="14" customWidth="1"/>
    <col min="781" max="781" width="12.42578125" style="14" customWidth="1"/>
    <col min="782" max="1026" width="11.42578125" style="14"/>
    <col min="1027" max="1027" width="15.28515625" style="14" customWidth="1"/>
    <col min="1028" max="1030" width="18.7109375" style="14" customWidth="1"/>
    <col min="1031" max="1031" width="15.28515625" style="14" customWidth="1"/>
    <col min="1032" max="1034" width="11.42578125" style="14"/>
    <col min="1035" max="1035" width="15.140625" style="14" customWidth="1"/>
    <col min="1036" max="1036" width="14.28515625" style="14" customWidth="1"/>
    <col min="1037" max="1037" width="12.42578125" style="14" customWidth="1"/>
    <col min="1038" max="1282" width="11.42578125" style="14"/>
    <col min="1283" max="1283" width="15.28515625" style="14" customWidth="1"/>
    <col min="1284" max="1286" width="18.7109375" style="14" customWidth="1"/>
    <col min="1287" max="1287" width="15.28515625" style="14" customWidth="1"/>
    <col min="1288" max="1290" width="11.42578125" style="14"/>
    <col min="1291" max="1291" width="15.140625" style="14" customWidth="1"/>
    <col min="1292" max="1292" width="14.28515625" style="14" customWidth="1"/>
    <col min="1293" max="1293" width="12.42578125" style="14" customWidth="1"/>
    <col min="1294" max="1538" width="11.42578125" style="14"/>
    <col min="1539" max="1539" width="15.28515625" style="14" customWidth="1"/>
    <col min="1540" max="1542" width="18.7109375" style="14" customWidth="1"/>
    <col min="1543" max="1543" width="15.28515625" style="14" customWidth="1"/>
    <col min="1544" max="1546" width="11.42578125" style="14"/>
    <col min="1547" max="1547" width="15.140625" style="14" customWidth="1"/>
    <col min="1548" max="1548" width="14.28515625" style="14" customWidth="1"/>
    <col min="1549" max="1549" width="12.42578125" style="14" customWidth="1"/>
    <col min="1550" max="1794" width="11.42578125" style="14"/>
    <col min="1795" max="1795" width="15.28515625" style="14" customWidth="1"/>
    <col min="1796" max="1798" width="18.7109375" style="14" customWidth="1"/>
    <col min="1799" max="1799" width="15.28515625" style="14" customWidth="1"/>
    <col min="1800" max="1802" width="11.42578125" style="14"/>
    <col min="1803" max="1803" width="15.140625" style="14" customWidth="1"/>
    <col min="1804" max="1804" width="14.28515625" style="14" customWidth="1"/>
    <col min="1805" max="1805" width="12.42578125" style="14" customWidth="1"/>
    <col min="1806" max="2050" width="11.42578125" style="14"/>
    <col min="2051" max="2051" width="15.28515625" style="14" customWidth="1"/>
    <col min="2052" max="2054" width="18.7109375" style="14" customWidth="1"/>
    <col min="2055" max="2055" width="15.28515625" style="14" customWidth="1"/>
    <col min="2056" max="2058" width="11.42578125" style="14"/>
    <col min="2059" max="2059" width="15.140625" style="14" customWidth="1"/>
    <col min="2060" max="2060" width="14.28515625" style="14" customWidth="1"/>
    <col min="2061" max="2061" width="12.42578125" style="14" customWidth="1"/>
    <col min="2062" max="2306" width="11.42578125" style="14"/>
    <col min="2307" max="2307" width="15.28515625" style="14" customWidth="1"/>
    <col min="2308" max="2310" width="18.7109375" style="14" customWidth="1"/>
    <col min="2311" max="2311" width="15.28515625" style="14" customWidth="1"/>
    <col min="2312" max="2314" width="11.42578125" style="14"/>
    <col min="2315" max="2315" width="15.140625" style="14" customWidth="1"/>
    <col min="2316" max="2316" width="14.28515625" style="14" customWidth="1"/>
    <col min="2317" max="2317" width="12.42578125" style="14" customWidth="1"/>
    <col min="2318" max="2562" width="11.42578125" style="14"/>
    <col min="2563" max="2563" width="15.28515625" style="14" customWidth="1"/>
    <col min="2564" max="2566" width="18.7109375" style="14" customWidth="1"/>
    <col min="2567" max="2567" width="15.28515625" style="14" customWidth="1"/>
    <col min="2568" max="2570" width="11.42578125" style="14"/>
    <col min="2571" max="2571" width="15.140625" style="14" customWidth="1"/>
    <col min="2572" max="2572" width="14.28515625" style="14" customWidth="1"/>
    <col min="2573" max="2573" width="12.42578125" style="14" customWidth="1"/>
    <col min="2574" max="2818" width="11.42578125" style="14"/>
    <col min="2819" max="2819" width="15.28515625" style="14" customWidth="1"/>
    <col min="2820" max="2822" width="18.7109375" style="14" customWidth="1"/>
    <col min="2823" max="2823" width="15.28515625" style="14" customWidth="1"/>
    <col min="2824" max="2826" width="11.42578125" style="14"/>
    <col min="2827" max="2827" width="15.140625" style="14" customWidth="1"/>
    <col min="2828" max="2828" width="14.28515625" style="14" customWidth="1"/>
    <col min="2829" max="2829" width="12.42578125" style="14" customWidth="1"/>
    <col min="2830" max="3074" width="11.42578125" style="14"/>
    <col min="3075" max="3075" width="15.28515625" style="14" customWidth="1"/>
    <col min="3076" max="3078" width="18.7109375" style="14" customWidth="1"/>
    <col min="3079" max="3079" width="15.28515625" style="14" customWidth="1"/>
    <col min="3080" max="3082" width="11.42578125" style="14"/>
    <col min="3083" max="3083" width="15.140625" style="14" customWidth="1"/>
    <col min="3084" max="3084" width="14.28515625" style="14" customWidth="1"/>
    <col min="3085" max="3085" width="12.42578125" style="14" customWidth="1"/>
    <col min="3086" max="3330" width="11.42578125" style="14"/>
    <col min="3331" max="3331" width="15.28515625" style="14" customWidth="1"/>
    <col min="3332" max="3334" width="18.7109375" style="14" customWidth="1"/>
    <col min="3335" max="3335" width="15.28515625" style="14" customWidth="1"/>
    <col min="3336" max="3338" width="11.42578125" style="14"/>
    <col min="3339" max="3339" width="15.140625" style="14" customWidth="1"/>
    <col min="3340" max="3340" width="14.28515625" style="14" customWidth="1"/>
    <col min="3341" max="3341" width="12.42578125" style="14" customWidth="1"/>
    <col min="3342" max="3586" width="11.42578125" style="14"/>
    <col min="3587" max="3587" width="15.28515625" style="14" customWidth="1"/>
    <col min="3588" max="3590" width="18.7109375" style="14" customWidth="1"/>
    <col min="3591" max="3591" width="15.28515625" style="14" customWidth="1"/>
    <col min="3592" max="3594" width="11.42578125" style="14"/>
    <col min="3595" max="3595" width="15.140625" style="14" customWidth="1"/>
    <col min="3596" max="3596" width="14.28515625" style="14" customWidth="1"/>
    <col min="3597" max="3597" width="12.42578125" style="14" customWidth="1"/>
    <col min="3598" max="3842" width="11.42578125" style="14"/>
    <col min="3843" max="3843" width="15.28515625" style="14" customWidth="1"/>
    <col min="3844" max="3846" width="18.7109375" style="14" customWidth="1"/>
    <col min="3847" max="3847" width="15.28515625" style="14" customWidth="1"/>
    <col min="3848" max="3850" width="11.42578125" style="14"/>
    <col min="3851" max="3851" width="15.140625" style="14" customWidth="1"/>
    <col min="3852" max="3852" width="14.28515625" style="14" customWidth="1"/>
    <col min="3853" max="3853" width="12.42578125" style="14" customWidth="1"/>
    <col min="3854" max="4098" width="11.42578125" style="14"/>
    <col min="4099" max="4099" width="15.28515625" style="14" customWidth="1"/>
    <col min="4100" max="4102" width="18.7109375" style="14" customWidth="1"/>
    <col min="4103" max="4103" width="15.28515625" style="14" customWidth="1"/>
    <col min="4104" max="4106" width="11.42578125" style="14"/>
    <col min="4107" max="4107" width="15.140625" style="14" customWidth="1"/>
    <col min="4108" max="4108" width="14.28515625" style="14" customWidth="1"/>
    <col min="4109" max="4109" width="12.42578125" style="14" customWidth="1"/>
    <col min="4110" max="4354" width="11.42578125" style="14"/>
    <col min="4355" max="4355" width="15.28515625" style="14" customWidth="1"/>
    <col min="4356" max="4358" width="18.7109375" style="14" customWidth="1"/>
    <col min="4359" max="4359" width="15.28515625" style="14" customWidth="1"/>
    <col min="4360" max="4362" width="11.42578125" style="14"/>
    <col min="4363" max="4363" width="15.140625" style="14" customWidth="1"/>
    <col min="4364" max="4364" width="14.28515625" style="14" customWidth="1"/>
    <col min="4365" max="4365" width="12.42578125" style="14" customWidth="1"/>
    <col min="4366" max="4610" width="11.42578125" style="14"/>
    <col min="4611" max="4611" width="15.28515625" style="14" customWidth="1"/>
    <col min="4612" max="4614" width="18.7109375" style="14" customWidth="1"/>
    <col min="4615" max="4615" width="15.28515625" style="14" customWidth="1"/>
    <col min="4616" max="4618" width="11.42578125" style="14"/>
    <col min="4619" max="4619" width="15.140625" style="14" customWidth="1"/>
    <col min="4620" max="4620" width="14.28515625" style="14" customWidth="1"/>
    <col min="4621" max="4621" width="12.42578125" style="14" customWidth="1"/>
    <col min="4622" max="4866" width="11.42578125" style="14"/>
    <col min="4867" max="4867" width="15.28515625" style="14" customWidth="1"/>
    <col min="4868" max="4870" width="18.7109375" style="14" customWidth="1"/>
    <col min="4871" max="4871" width="15.28515625" style="14" customWidth="1"/>
    <col min="4872" max="4874" width="11.42578125" style="14"/>
    <col min="4875" max="4875" width="15.140625" style="14" customWidth="1"/>
    <col min="4876" max="4876" width="14.28515625" style="14" customWidth="1"/>
    <col min="4877" max="4877" width="12.42578125" style="14" customWidth="1"/>
    <col min="4878" max="5122" width="11.42578125" style="14"/>
    <col min="5123" max="5123" width="15.28515625" style="14" customWidth="1"/>
    <col min="5124" max="5126" width="18.7109375" style="14" customWidth="1"/>
    <col min="5127" max="5127" width="15.28515625" style="14" customWidth="1"/>
    <col min="5128" max="5130" width="11.42578125" style="14"/>
    <col min="5131" max="5131" width="15.140625" style="14" customWidth="1"/>
    <col min="5132" max="5132" width="14.28515625" style="14" customWidth="1"/>
    <col min="5133" max="5133" width="12.42578125" style="14" customWidth="1"/>
    <col min="5134" max="5378" width="11.42578125" style="14"/>
    <col min="5379" max="5379" width="15.28515625" style="14" customWidth="1"/>
    <col min="5380" max="5382" width="18.7109375" style="14" customWidth="1"/>
    <col min="5383" max="5383" width="15.28515625" style="14" customWidth="1"/>
    <col min="5384" max="5386" width="11.42578125" style="14"/>
    <col min="5387" max="5387" width="15.140625" style="14" customWidth="1"/>
    <col min="5388" max="5388" width="14.28515625" style="14" customWidth="1"/>
    <col min="5389" max="5389" width="12.42578125" style="14" customWidth="1"/>
    <col min="5390" max="5634" width="11.42578125" style="14"/>
    <col min="5635" max="5635" width="15.28515625" style="14" customWidth="1"/>
    <col min="5636" max="5638" width="18.7109375" style="14" customWidth="1"/>
    <col min="5639" max="5639" width="15.28515625" style="14" customWidth="1"/>
    <col min="5640" max="5642" width="11.42578125" style="14"/>
    <col min="5643" max="5643" width="15.140625" style="14" customWidth="1"/>
    <col min="5644" max="5644" width="14.28515625" style="14" customWidth="1"/>
    <col min="5645" max="5645" width="12.42578125" style="14" customWidth="1"/>
    <col min="5646" max="5890" width="11.42578125" style="14"/>
    <col min="5891" max="5891" width="15.28515625" style="14" customWidth="1"/>
    <col min="5892" max="5894" width="18.7109375" style="14" customWidth="1"/>
    <col min="5895" max="5895" width="15.28515625" style="14" customWidth="1"/>
    <col min="5896" max="5898" width="11.42578125" style="14"/>
    <col min="5899" max="5899" width="15.140625" style="14" customWidth="1"/>
    <col min="5900" max="5900" width="14.28515625" style="14" customWidth="1"/>
    <col min="5901" max="5901" width="12.42578125" style="14" customWidth="1"/>
    <col min="5902" max="6146" width="11.42578125" style="14"/>
    <col min="6147" max="6147" width="15.28515625" style="14" customWidth="1"/>
    <col min="6148" max="6150" width="18.7109375" style="14" customWidth="1"/>
    <col min="6151" max="6151" width="15.28515625" style="14" customWidth="1"/>
    <col min="6152" max="6154" width="11.42578125" style="14"/>
    <col min="6155" max="6155" width="15.140625" style="14" customWidth="1"/>
    <col min="6156" max="6156" width="14.28515625" style="14" customWidth="1"/>
    <col min="6157" max="6157" width="12.42578125" style="14" customWidth="1"/>
    <col min="6158" max="6402" width="11.42578125" style="14"/>
    <col min="6403" max="6403" width="15.28515625" style="14" customWidth="1"/>
    <col min="6404" max="6406" width="18.7109375" style="14" customWidth="1"/>
    <col min="6407" max="6407" width="15.28515625" style="14" customWidth="1"/>
    <col min="6408" max="6410" width="11.42578125" style="14"/>
    <col min="6411" max="6411" width="15.140625" style="14" customWidth="1"/>
    <col min="6412" max="6412" width="14.28515625" style="14" customWidth="1"/>
    <col min="6413" max="6413" width="12.42578125" style="14" customWidth="1"/>
    <col min="6414" max="6658" width="11.42578125" style="14"/>
    <col min="6659" max="6659" width="15.28515625" style="14" customWidth="1"/>
    <col min="6660" max="6662" width="18.7109375" style="14" customWidth="1"/>
    <col min="6663" max="6663" width="15.28515625" style="14" customWidth="1"/>
    <col min="6664" max="6666" width="11.42578125" style="14"/>
    <col min="6667" max="6667" width="15.140625" style="14" customWidth="1"/>
    <col min="6668" max="6668" width="14.28515625" style="14" customWidth="1"/>
    <col min="6669" max="6669" width="12.42578125" style="14" customWidth="1"/>
    <col min="6670" max="6914" width="11.42578125" style="14"/>
    <col min="6915" max="6915" width="15.28515625" style="14" customWidth="1"/>
    <col min="6916" max="6918" width="18.7109375" style="14" customWidth="1"/>
    <col min="6919" max="6919" width="15.28515625" style="14" customWidth="1"/>
    <col min="6920" max="6922" width="11.42578125" style="14"/>
    <col min="6923" max="6923" width="15.140625" style="14" customWidth="1"/>
    <col min="6924" max="6924" width="14.28515625" style="14" customWidth="1"/>
    <col min="6925" max="6925" width="12.42578125" style="14" customWidth="1"/>
    <col min="6926" max="7170" width="11.42578125" style="14"/>
    <col min="7171" max="7171" width="15.28515625" style="14" customWidth="1"/>
    <col min="7172" max="7174" width="18.7109375" style="14" customWidth="1"/>
    <col min="7175" max="7175" width="15.28515625" style="14" customWidth="1"/>
    <col min="7176" max="7178" width="11.42578125" style="14"/>
    <col min="7179" max="7179" width="15.140625" style="14" customWidth="1"/>
    <col min="7180" max="7180" width="14.28515625" style="14" customWidth="1"/>
    <col min="7181" max="7181" width="12.42578125" style="14" customWidth="1"/>
    <col min="7182" max="7426" width="11.42578125" style="14"/>
    <col min="7427" max="7427" width="15.28515625" style="14" customWidth="1"/>
    <col min="7428" max="7430" width="18.7109375" style="14" customWidth="1"/>
    <col min="7431" max="7431" width="15.28515625" style="14" customWidth="1"/>
    <col min="7432" max="7434" width="11.42578125" style="14"/>
    <col min="7435" max="7435" width="15.140625" style="14" customWidth="1"/>
    <col min="7436" max="7436" width="14.28515625" style="14" customWidth="1"/>
    <col min="7437" max="7437" width="12.42578125" style="14" customWidth="1"/>
    <col min="7438" max="7682" width="11.42578125" style="14"/>
    <col min="7683" max="7683" width="15.28515625" style="14" customWidth="1"/>
    <col min="7684" max="7686" width="18.7109375" style="14" customWidth="1"/>
    <col min="7687" max="7687" width="15.28515625" style="14" customWidth="1"/>
    <col min="7688" max="7690" width="11.42578125" style="14"/>
    <col min="7691" max="7691" width="15.140625" style="14" customWidth="1"/>
    <col min="7692" max="7692" width="14.28515625" style="14" customWidth="1"/>
    <col min="7693" max="7693" width="12.42578125" style="14" customWidth="1"/>
    <col min="7694" max="7938" width="11.42578125" style="14"/>
    <col min="7939" max="7939" width="15.28515625" style="14" customWidth="1"/>
    <col min="7940" max="7942" width="18.7109375" style="14" customWidth="1"/>
    <col min="7943" max="7943" width="15.28515625" style="14" customWidth="1"/>
    <col min="7944" max="7946" width="11.42578125" style="14"/>
    <col min="7947" max="7947" width="15.140625" style="14" customWidth="1"/>
    <col min="7948" max="7948" width="14.28515625" style="14" customWidth="1"/>
    <col min="7949" max="7949" width="12.42578125" style="14" customWidth="1"/>
    <col min="7950" max="8194" width="11.42578125" style="14"/>
    <col min="8195" max="8195" width="15.28515625" style="14" customWidth="1"/>
    <col min="8196" max="8198" width="18.7109375" style="14" customWidth="1"/>
    <col min="8199" max="8199" width="15.28515625" style="14" customWidth="1"/>
    <col min="8200" max="8202" width="11.42578125" style="14"/>
    <col min="8203" max="8203" width="15.140625" style="14" customWidth="1"/>
    <col min="8204" max="8204" width="14.28515625" style="14" customWidth="1"/>
    <col min="8205" max="8205" width="12.42578125" style="14" customWidth="1"/>
    <col min="8206" max="8450" width="11.42578125" style="14"/>
    <col min="8451" max="8451" width="15.28515625" style="14" customWidth="1"/>
    <col min="8452" max="8454" width="18.7109375" style="14" customWidth="1"/>
    <col min="8455" max="8455" width="15.28515625" style="14" customWidth="1"/>
    <col min="8456" max="8458" width="11.42578125" style="14"/>
    <col min="8459" max="8459" width="15.140625" style="14" customWidth="1"/>
    <col min="8460" max="8460" width="14.28515625" style="14" customWidth="1"/>
    <col min="8461" max="8461" width="12.42578125" style="14" customWidth="1"/>
    <col min="8462" max="8706" width="11.42578125" style="14"/>
    <col min="8707" max="8707" width="15.28515625" style="14" customWidth="1"/>
    <col min="8708" max="8710" width="18.7109375" style="14" customWidth="1"/>
    <col min="8711" max="8711" width="15.28515625" style="14" customWidth="1"/>
    <col min="8712" max="8714" width="11.42578125" style="14"/>
    <col min="8715" max="8715" width="15.140625" style="14" customWidth="1"/>
    <col min="8716" max="8716" width="14.28515625" style="14" customWidth="1"/>
    <col min="8717" max="8717" width="12.42578125" style="14" customWidth="1"/>
    <col min="8718" max="8962" width="11.42578125" style="14"/>
    <col min="8963" max="8963" width="15.28515625" style="14" customWidth="1"/>
    <col min="8964" max="8966" width="18.7109375" style="14" customWidth="1"/>
    <col min="8967" max="8967" width="15.28515625" style="14" customWidth="1"/>
    <col min="8968" max="8970" width="11.42578125" style="14"/>
    <col min="8971" max="8971" width="15.140625" style="14" customWidth="1"/>
    <col min="8972" max="8972" width="14.28515625" style="14" customWidth="1"/>
    <col min="8973" max="8973" width="12.42578125" style="14" customWidth="1"/>
    <col min="8974" max="9218" width="11.42578125" style="14"/>
    <col min="9219" max="9219" width="15.28515625" style="14" customWidth="1"/>
    <col min="9220" max="9222" width="18.7109375" style="14" customWidth="1"/>
    <col min="9223" max="9223" width="15.28515625" style="14" customWidth="1"/>
    <col min="9224" max="9226" width="11.42578125" style="14"/>
    <col min="9227" max="9227" width="15.140625" style="14" customWidth="1"/>
    <col min="9228" max="9228" width="14.28515625" style="14" customWidth="1"/>
    <col min="9229" max="9229" width="12.42578125" style="14" customWidth="1"/>
    <col min="9230" max="9474" width="11.42578125" style="14"/>
    <col min="9475" max="9475" width="15.28515625" style="14" customWidth="1"/>
    <col min="9476" max="9478" width="18.7109375" style="14" customWidth="1"/>
    <col min="9479" max="9479" width="15.28515625" style="14" customWidth="1"/>
    <col min="9480" max="9482" width="11.42578125" style="14"/>
    <col min="9483" max="9483" width="15.140625" style="14" customWidth="1"/>
    <col min="9484" max="9484" width="14.28515625" style="14" customWidth="1"/>
    <col min="9485" max="9485" width="12.42578125" style="14" customWidth="1"/>
    <col min="9486" max="9730" width="11.42578125" style="14"/>
    <col min="9731" max="9731" width="15.28515625" style="14" customWidth="1"/>
    <col min="9732" max="9734" width="18.7109375" style="14" customWidth="1"/>
    <col min="9735" max="9735" width="15.28515625" style="14" customWidth="1"/>
    <col min="9736" max="9738" width="11.42578125" style="14"/>
    <col min="9739" max="9739" width="15.140625" style="14" customWidth="1"/>
    <col min="9740" max="9740" width="14.28515625" style="14" customWidth="1"/>
    <col min="9741" max="9741" width="12.42578125" style="14" customWidth="1"/>
    <col min="9742" max="9986" width="11.42578125" style="14"/>
    <col min="9987" max="9987" width="15.28515625" style="14" customWidth="1"/>
    <col min="9988" max="9990" width="18.7109375" style="14" customWidth="1"/>
    <col min="9991" max="9991" width="15.28515625" style="14" customWidth="1"/>
    <col min="9992" max="9994" width="11.42578125" style="14"/>
    <col min="9995" max="9995" width="15.140625" style="14" customWidth="1"/>
    <col min="9996" max="9996" width="14.28515625" style="14" customWidth="1"/>
    <col min="9997" max="9997" width="12.42578125" style="14" customWidth="1"/>
    <col min="9998" max="10242" width="11.42578125" style="14"/>
    <col min="10243" max="10243" width="15.28515625" style="14" customWidth="1"/>
    <col min="10244" max="10246" width="18.7109375" style="14" customWidth="1"/>
    <col min="10247" max="10247" width="15.28515625" style="14" customWidth="1"/>
    <col min="10248" max="10250" width="11.42578125" style="14"/>
    <col min="10251" max="10251" width="15.140625" style="14" customWidth="1"/>
    <col min="10252" max="10252" width="14.28515625" style="14" customWidth="1"/>
    <col min="10253" max="10253" width="12.42578125" style="14" customWidth="1"/>
    <col min="10254" max="10498" width="11.42578125" style="14"/>
    <col min="10499" max="10499" width="15.28515625" style="14" customWidth="1"/>
    <col min="10500" max="10502" width="18.7109375" style="14" customWidth="1"/>
    <col min="10503" max="10503" width="15.28515625" style="14" customWidth="1"/>
    <col min="10504" max="10506" width="11.42578125" style="14"/>
    <col min="10507" max="10507" width="15.140625" style="14" customWidth="1"/>
    <col min="10508" max="10508" width="14.28515625" style="14" customWidth="1"/>
    <col min="10509" max="10509" width="12.42578125" style="14" customWidth="1"/>
    <col min="10510" max="10754" width="11.42578125" style="14"/>
    <col min="10755" max="10755" width="15.28515625" style="14" customWidth="1"/>
    <col min="10756" max="10758" width="18.7109375" style="14" customWidth="1"/>
    <col min="10759" max="10759" width="15.28515625" style="14" customWidth="1"/>
    <col min="10760" max="10762" width="11.42578125" style="14"/>
    <col min="10763" max="10763" width="15.140625" style="14" customWidth="1"/>
    <col min="10764" max="10764" width="14.28515625" style="14" customWidth="1"/>
    <col min="10765" max="10765" width="12.42578125" style="14" customWidth="1"/>
    <col min="10766" max="11010" width="11.42578125" style="14"/>
    <col min="11011" max="11011" width="15.28515625" style="14" customWidth="1"/>
    <col min="11012" max="11014" width="18.7109375" style="14" customWidth="1"/>
    <col min="11015" max="11015" width="15.28515625" style="14" customWidth="1"/>
    <col min="11016" max="11018" width="11.42578125" style="14"/>
    <col min="11019" max="11019" width="15.140625" style="14" customWidth="1"/>
    <col min="11020" max="11020" width="14.28515625" style="14" customWidth="1"/>
    <col min="11021" max="11021" width="12.42578125" style="14" customWidth="1"/>
    <col min="11022" max="11266" width="11.42578125" style="14"/>
    <col min="11267" max="11267" width="15.28515625" style="14" customWidth="1"/>
    <col min="11268" max="11270" width="18.7109375" style="14" customWidth="1"/>
    <col min="11271" max="11271" width="15.28515625" style="14" customWidth="1"/>
    <col min="11272" max="11274" width="11.42578125" style="14"/>
    <col min="11275" max="11275" width="15.140625" style="14" customWidth="1"/>
    <col min="11276" max="11276" width="14.28515625" style="14" customWidth="1"/>
    <col min="11277" max="11277" width="12.42578125" style="14" customWidth="1"/>
    <col min="11278" max="11522" width="11.42578125" style="14"/>
    <col min="11523" max="11523" width="15.28515625" style="14" customWidth="1"/>
    <col min="11524" max="11526" width="18.7109375" style="14" customWidth="1"/>
    <col min="11527" max="11527" width="15.28515625" style="14" customWidth="1"/>
    <col min="11528" max="11530" width="11.42578125" style="14"/>
    <col min="11531" max="11531" width="15.140625" style="14" customWidth="1"/>
    <col min="11532" max="11532" width="14.28515625" style="14" customWidth="1"/>
    <col min="11533" max="11533" width="12.42578125" style="14" customWidth="1"/>
    <col min="11534" max="11778" width="11.42578125" style="14"/>
    <col min="11779" max="11779" width="15.28515625" style="14" customWidth="1"/>
    <col min="11780" max="11782" width="18.7109375" style="14" customWidth="1"/>
    <col min="11783" max="11783" width="15.28515625" style="14" customWidth="1"/>
    <col min="11784" max="11786" width="11.42578125" style="14"/>
    <col min="11787" max="11787" width="15.140625" style="14" customWidth="1"/>
    <col min="11788" max="11788" width="14.28515625" style="14" customWidth="1"/>
    <col min="11789" max="11789" width="12.42578125" style="14" customWidth="1"/>
    <col min="11790" max="12034" width="11.42578125" style="14"/>
    <col min="12035" max="12035" width="15.28515625" style="14" customWidth="1"/>
    <col min="12036" max="12038" width="18.7109375" style="14" customWidth="1"/>
    <col min="12039" max="12039" width="15.28515625" style="14" customWidth="1"/>
    <col min="12040" max="12042" width="11.42578125" style="14"/>
    <col min="12043" max="12043" width="15.140625" style="14" customWidth="1"/>
    <col min="12044" max="12044" width="14.28515625" style="14" customWidth="1"/>
    <col min="12045" max="12045" width="12.42578125" style="14" customWidth="1"/>
    <col min="12046" max="12290" width="11.42578125" style="14"/>
    <col min="12291" max="12291" width="15.28515625" style="14" customWidth="1"/>
    <col min="12292" max="12294" width="18.7109375" style="14" customWidth="1"/>
    <col min="12295" max="12295" width="15.28515625" style="14" customWidth="1"/>
    <col min="12296" max="12298" width="11.42578125" style="14"/>
    <col min="12299" max="12299" width="15.140625" style="14" customWidth="1"/>
    <col min="12300" max="12300" width="14.28515625" style="14" customWidth="1"/>
    <col min="12301" max="12301" width="12.42578125" style="14" customWidth="1"/>
    <col min="12302" max="12546" width="11.42578125" style="14"/>
    <col min="12547" max="12547" width="15.28515625" style="14" customWidth="1"/>
    <col min="12548" max="12550" width="18.7109375" style="14" customWidth="1"/>
    <col min="12551" max="12551" width="15.28515625" style="14" customWidth="1"/>
    <col min="12552" max="12554" width="11.42578125" style="14"/>
    <col min="12555" max="12555" width="15.140625" style="14" customWidth="1"/>
    <col min="12556" max="12556" width="14.28515625" style="14" customWidth="1"/>
    <col min="12557" max="12557" width="12.42578125" style="14" customWidth="1"/>
    <col min="12558" max="12802" width="11.42578125" style="14"/>
    <col min="12803" max="12803" width="15.28515625" style="14" customWidth="1"/>
    <col min="12804" max="12806" width="18.7109375" style="14" customWidth="1"/>
    <col min="12807" max="12807" width="15.28515625" style="14" customWidth="1"/>
    <col min="12808" max="12810" width="11.42578125" style="14"/>
    <col min="12811" max="12811" width="15.140625" style="14" customWidth="1"/>
    <col min="12812" max="12812" width="14.28515625" style="14" customWidth="1"/>
    <col min="12813" max="12813" width="12.42578125" style="14" customWidth="1"/>
    <col min="12814" max="13058" width="11.42578125" style="14"/>
    <col min="13059" max="13059" width="15.28515625" style="14" customWidth="1"/>
    <col min="13060" max="13062" width="18.7109375" style="14" customWidth="1"/>
    <col min="13063" max="13063" width="15.28515625" style="14" customWidth="1"/>
    <col min="13064" max="13066" width="11.42578125" style="14"/>
    <col min="13067" max="13067" width="15.140625" style="14" customWidth="1"/>
    <col min="13068" max="13068" width="14.28515625" style="14" customWidth="1"/>
    <col min="13069" max="13069" width="12.42578125" style="14" customWidth="1"/>
    <col min="13070" max="13314" width="11.42578125" style="14"/>
    <col min="13315" max="13315" width="15.28515625" style="14" customWidth="1"/>
    <col min="13316" max="13318" width="18.7109375" style="14" customWidth="1"/>
    <col min="13319" max="13319" width="15.28515625" style="14" customWidth="1"/>
    <col min="13320" max="13322" width="11.42578125" style="14"/>
    <col min="13323" max="13323" width="15.140625" style="14" customWidth="1"/>
    <col min="13324" max="13324" width="14.28515625" style="14" customWidth="1"/>
    <col min="13325" max="13325" width="12.42578125" style="14" customWidth="1"/>
    <col min="13326" max="13570" width="11.42578125" style="14"/>
    <col min="13571" max="13571" width="15.28515625" style="14" customWidth="1"/>
    <col min="13572" max="13574" width="18.7109375" style="14" customWidth="1"/>
    <col min="13575" max="13575" width="15.28515625" style="14" customWidth="1"/>
    <col min="13576" max="13578" width="11.42578125" style="14"/>
    <col min="13579" max="13579" width="15.140625" style="14" customWidth="1"/>
    <col min="13580" max="13580" width="14.28515625" style="14" customWidth="1"/>
    <col min="13581" max="13581" width="12.42578125" style="14" customWidth="1"/>
    <col min="13582" max="13826" width="11.42578125" style="14"/>
    <col min="13827" max="13827" width="15.28515625" style="14" customWidth="1"/>
    <col min="13828" max="13830" width="18.7109375" style="14" customWidth="1"/>
    <col min="13831" max="13831" width="15.28515625" style="14" customWidth="1"/>
    <col min="13832" max="13834" width="11.42578125" style="14"/>
    <col min="13835" max="13835" width="15.140625" style="14" customWidth="1"/>
    <col min="13836" max="13836" width="14.28515625" style="14" customWidth="1"/>
    <col min="13837" max="13837" width="12.42578125" style="14" customWidth="1"/>
    <col min="13838" max="14082" width="11.42578125" style="14"/>
    <col min="14083" max="14083" width="15.28515625" style="14" customWidth="1"/>
    <col min="14084" max="14086" width="18.7109375" style="14" customWidth="1"/>
    <col min="14087" max="14087" width="15.28515625" style="14" customWidth="1"/>
    <col min="14088" max="14090" width="11.42578125" style="14"/>
    <col min="14091" max="14091" width="15.140625" style="14" customWidth="1"/>
    <col min="14092" max="14092" width="14.28515625" style="14" customWidth="1"/>
    <col min="14093" max="14093" width="12.42578125" style="14" customWidth="1"/>
    <col min="14094" max="14338" width="11.42578125" style="14"/>
    <col min="14339" max="14339" width="15.28515625" style="14" customWidth="1"/>
    <col min="14340" max="14342" width="18.7109375" style="14" customWidth="1"/>
    <col min="14343" max="14343" width="15.28515625" style="14" customWidth="1"/>
    <col min="14344" max="14346" width="11.42578125" style="14"/>
    <col min="14347" max="14347" width="15.140625" style="14" customWidth="1"/>
    <col min="14348" max="14348" width="14.28515625" style="14" customWidth="1"/>
    <col min="14349" max="14349" width="12.42578125" style="14" customWidth="1"/>
    <col min="14350" max="14594" width="11.42578125" style="14"/>
    <col min="14595" max="14595" width="15.28515625" style="14" customWidth="1"/>
    <col min="14596" max="14598" width="18.7109375" style="14" customWidth="1"/>
    <col min="14599" max="14599" width="15.28515625" style="14" customWidth="1"/>
    <col min="14600" max="14602" width="11.42578125" style="14"/>
    <col min="14603" max="14603" width="15.140625" style="14" customWidth="1"/>
    <col min="14604" max="14604" width="14.28515625" style="14" customWidth="1"/>
    <col min="14605" max="14605" width="12.42578125" style="14" customWidth="1"/>
    <col min="14606" max="14850" width="11.42578125" style="14"/>
    <col min="14851" max="14851" width="15.28515625" style="14" customWidth="1"/>
    <col min="14852" max="14854" width="18.7109375" style="14" customWidth="1"/>
    <col min="14855" max="14855" width="15.28515625" style="14" customWidth="1"/>
    <col min="14856" max="14858" width="11.42578125" style="14"/>
    <col min="14859" max="14859" width="15.140625" style="14" customWidth="1"/>
    <col min="14860" max="14860" width="14.28515625" style="14" customWidth="1"/>
    <col min="14861" max="14861" width="12.42578125" style="14" customWidth="1"/>
    <col min="14862" max="15106" width="11.42578125" style="14"/>
    <col min="15107" max="15107" width="15.28515625" style="14" customWidth="1"/>
    <col min="15108" max="15110" width="18.7109375" style="14" customWidth="1"/>
    <col min="15111" max="15111" width="15.28515625" style="14" customWidth="1"/>
    <col min="15112" max="15114" width="11.42578125" style="14"/>
    <col min="15115" max="15115" width="15.140625" style="14" customWidth="1"/>
    <col min="15116" max="15116" width="14.28515625" style="14" customWidth="1"/>
    <col min="15117" max="15117" width="12.42578125" style="14" customWidth="1"/>
    <col min="15118" max="15362" width="11.42578125" style="14"/>
    <col min="15363" max="15363" width="15.28515625" style="14" customWidth="1"/>
    <col min="15364" max="15366" width="18.7109375" style="14" customWidth="1"/>
    <col min="15367" max="15367" width="15.28515625" style="14" customWidth="1"/>
    <col min="15368" max="15370" width="11.42578125" style="14"/>
    <col min="15371" max="15371" width="15.140625" style="14" customWidth="1"/>
    <col min="15372" max="15372" width="14.28515625" style="14" customWidth="1"/>
    <col min="15373" max="15373" width="12.42578125" style="14" customWidth="1"/>
    <col min="15374" max="15618" width="11.42578125" style="14"/>
    <col min="15619" max="15619" width="15.28515625" style="14" customWidth="1"/>
    <col min="15620" max="15622" width="18.7109375" style="14" customWidth="1"/>
    <col min="15623" max="15623" width="15.28515625" style="14" customWidth="1"/>
    <col min="15624" max="15626" width="11.42578125" style="14"/>
    <col min="15627" max="15627" width="15.140625" style="14" customWidth="1"/>
    <col min="15628" max="15628" width="14.28515625" style="14" customWidth="1"/>
    <col min="15629" max="15629" width="12.42578125" style="14" customWidth="1"/>
    <col min="15630" max="15874" width="11.42578125" style="14"/>
    <col min="15875" max="15875" width="15.28515625" style="14" customWidth="1"/>
    <col min="15876" max="15878" width="18.7109375" style="14" customWidth="1"/>
    <col min="15879" max="15879" width="15.28515625" style="14" customWidth="1"/>
    <col min="15880" max="15882" width="11.42578125" style="14"/>
    <col min="15883" max="15883" width="15.140625" style="14" customWidth="1"/>
    <col min="15884" max="15884" width="14.28515625" style="14" customWidth="1"/>
    <col min="15885" max="15885" width="12.42578125" style="14" customWidth="1"/>
    <col min="15886" max="16130" width="11.42578125" style="14"/>
    <col min="16131" max="16131" width="15.28515625" style="14" customWidth="1"/>
    <col min="16132" max="16134" width="18.7109375" style="14" customWidth="1"/>
    <col min="16135" max="16135" width="15.28515625" style="14" customWidth="1"/>
    <col min="16136" max="16138" width="11.42578125" style="14"/>
    <col min="16139" max="16139" width="15.140625" style="14" customWidth="1"/>
    <col min="16140" max="16140" width="14.28515625" style="14" customWidth="1"/>
    <col min="16141" max="16141" width="12.42578125" style="14" customWidth="1"/>
    <col min="16142" max="16384" width="11.42578125" style="14"/>
  </cols>
  <sheetData>
    <row r="1" spans="1:14" s="110" customFormat="1" ht="30.75" customHeight="1">
      <c r="A1" s="540" t="s">
        <v>995</v>
      </c>
      <c r="B1" s="540"/>
      <c r="C1" s="540"/>
      <c r="D1" s="540"/>
      <c r="E1" s="540"/>
      <c r="F1" s="540"/>
      <c r="G1" s="109"/>
      <c r="I1" s="541" t="s">
        <v>996</v>
      </c>
      <c r="J1" s="541"/>
      <c r="K1" s="541"/>
      <c r="L1" s="541"/>
      <c r="M1" s="541"/>
      <c r="N1" s="541"/>
    </row>
    <row r="2" spans="1:14" ht="14.25" thickBot="1">
      <c r="A2" s="111"/>
      <c r="B2" s="112"/>
      <c r="C2" s="113"/>
      <c r="D2" s="113"/>
      <c r="E2" s="113"/>
      <c r="F2" s="113"/>
    </row>
    <row r="3" spans="1:14" ht="27.75" thickBot="1">
      <c r="A3" s="114"/>
      <c r="B3" s="115" t="s">
        <v>997</v>
      </c>
      <c r="C3" s="115" t="s">
        <v>998</v>
      </c>
      <c r="D3" s="116" t="s">
        <v>30</v>
      </c>
      <c r="E3" s="116" t="s">
        <v>999</v>
      </c>
      <c r="F3" s="117" t="s">
        <v>1000</v>
      </c>
      <c r="G3" s="113"/>
    </row>
    <row r="4" spans="1:14" s="124" customFormat="1" ht="30" customHeight="1" thickBot="1">
      <c r="A4" s="118"/>
      <c r="B4" s="119">
        <v>1996</v>
      </c>
      <c r="C4" s="120">
        <v>607083.12</v>
      </c>
      <c r="D4" s="121">
        <v>2120.63</v>
      </c>
      <c r="E4" s="121">
        <f>D4</f>
        <v>2120.63</v>
      </c>
      <c r="F4" s="122">
        <f>C4-D4</f>
        <v>604962.49</v>
      </c>
      <c r="G4" s="123"/>
      <c r="I4" s="542" t="s">
        <v>1001</v>
      </c>
      <c r="J4" s="543"/>
      <c r="K4" s="125" t="s">
        <v>1002</v>
      </c>
      <c r="L4" s="126" t="s">
        <v>1003</v>
      </c>
      <c r="M4" s="127" t="s">
        <v>1004</v>
      </c>
      <c r="N4" s="128" t="s">
        <v>1005</v>
      </c>
    </row>
    <row r="5" spans="1:14" s="124" customFormat="1" ht="16.5" customHeight="1">
      <c r="A5" s="118"/>
      <c r="B5" s="119">
        <v>1997</v>
      </c>
      <c r="C5" s="120">
        <v>607083.12</v>
      </c>
      <c r="D5" s="121">
        <v>15177.08</v>
      </c>
      <c r="E5" s="121">
        <f>E4+D5</f>
        <v>17297.71</v>
      </c>
      <c r="F5" s="122">
        <f>F4-D5</f>
        <v>589785.41</v>
      </c>
      <c r="G5" s="129"/>
      <c r="I5" s="544" t="s">
        <v>1006</v>
      </c>
      <c r="J5" s="545"/>
      <c r="K5" s="130">
        <v>674536.8</v>
      </c>
      <c r="L5" s="131">
        <f>66202.65+174746.83</f>
        <v>240949.47999999998</v>
      </c>
      <c r="M5" s="132"/>
      <c r="N5" s="132"/>
    </row>
    <row r="6" spans="1:14" s="124" customFormat="1" ht="16.5" customHeight="1">
      <c r="A6" s="118"/>
      <c r="B6" s="119">
        <v>1998</v>
      </c>
      <c r="C6" s="120">
        <v>607083.12</v>
      </c>
      <c r="D6" s="121">
        <v>15177.08</v>
      </c>
      <c r="E6" s="121">
        <f>E5+D6</f>
        <v>32474.79</v>
      </c>
      <c r="F6" s="122">
        <f t="shared" ref="F6:F25" si="0">F5-D6</f>
        <v>574608.33000000007</v>
      </c>
      <c r="G6" s="129"/>
      <c r="I6" s="544" t="s">
        <v>1007</v>
      </c>
      <c r="J6" s="545"/>
      <c r="K6" s="133">
        <f>K5*10%</f>
        <v>67453.680000000008</v>
      </c>
      <c r="L6" s="134">
        <f>L5*10%</f>
        <v>24094.948</v>
      </c>
      <c r="M6" s="135"/>
      <c r="N6" s="135"/>
    </row>
    <row r="7" spans="1:14" s="124" customFormat="1" ht="16.5" customHeight="1">
      <c r="A7" s="118"/>
      <c r="B7" s="119">
        <v>1999</v>
      </c>
      <c r="C7" s="120">
        <v>607083.12</v>
      </c>
      <c r="D7" s="121">
        <v>15177.08</v>
      </c>
      <c r="E7" s="121">
        <f>E6+D7</f>
        <v>47651.87</v>
      </c>
      <c r="F7" s="122">
        <f t="shared" si="0"/>
        <v>559431.25000000012</v>
      </c>
      <c r="G7" s="129"/>
      <c r="I7" s="544" t="s">
        <v>1008</v>
      </c>
      <c r="J7" s="545"/>
      <c r="K7" s="133">
        <f>K5-K6</f>
        <v>607083.12</v>
      </c>
      <c r="L7" s="134">
        <f>L5-L6</f>
        <v>216854.53199999998</v>
      </c>
      <c r="M7" s="135"/>
      <c r="N7" s="135"/>
    </row>
    <row r="8" spans="1:14" s="124" customFormat="1" ht="16.5" customHeight="1">
      <c r="A8" s="118"/>
      <c r="B8" s="119">
        <v>2000</v>
      </c>
      <c r="C8" s="120">
        <v>607083.12</v>
      </c>
      <c r="D8" s="121">
        <v>15177.08</v>
      </c>
      <c r="E8" s="121">
        <f t="shared" ref="E8:E25" si="1">E7+D8</f>
        <v>62828.950000000004</v>
      </c>
      <c r="F8" s="122">
        <f t="shared" si="0"/>
        <v>544254.17000000016</v>
      </c>
      <c r="G8" s="129"/>
      <c r="I8" s="535" t="s">
        <v>1009</v>
      </c>
      <c r="J8" s="536"/>
      <c r="K8" s="136">
        <v>320839.37</v>
      </c>
      <c r="L8" s="137">
        <f>16385.16+35386.2</f>
        <v>51771.360000000001</v>
      </c>
      <c r="M8" s="135"/>
      <c r="N8" s="135"/>
    </row>
    <row r="9" spans="1:14" s="124" customFormat="1" ht="16.5" customHeight="1" thickBot="1">
      <c r="A9" s="118"/>
      <c r="B9" s="119">
        <v>2001</v>
      </c>
      <c r="C9" s="120">
        <v>607083.12</v>
      </c>
      <c r="D9" s="121">
        <v>15177.08</v>
      </c>
      <c r="E9" s="121">
        <f t="shared" si="1"/>
        <v>78006.03</v>
      </c>
      <c r="F9" s="122">
        <f t="shared" si="0"/>
        <v>529077.0900000002</v>
      </c>
      <c r="G9" s="129"/>
      <c r="I9" s="537" t="s">
        <v>1010</v>
      </c>
      <c r="J9" s="538"/>
      <c r="K9" s="133">
        <f>K7-K8</f>
        <v>286243.75</v>
      </c>
      <c r="L9" s="134">
        <f>L7-L8</f>
        <v>165083.17199999996</v>
      </c>
      <c r="M9" s="134">
        <f>K9+L9</f>
        <v>451326.92199999996</v>
      </c>
      <c r="N9" s="134">
        <f>M9/18</f>
        <v>25073.717888888888</v>
      </c>
    </row>
    <row r="10" spans="1:14" s="124" customFormat="1" ht="16.5" customHeight="1">
      <c r="A10" s="118"/>
      <c r="B10" s="119">
        <v>2002</v>
      </c>
      <c r="C10" s="120">
        <v>607083.12</v>
      </c>
      <c r="D10" s="121">
        <v>15177.08</v>
      </c>
      <c r="E10" s="121">
        <f t="shared" si="1"/>
        <v>93183.11</v>
      </c>
      <c r="F10" s="122">
        <f t="shared" si="0"/>
        <v>513900.01000000018</v>
      </c>
      <c r="G10" s="129"/>
    </row>
    <row r="11" spans="1:14" s="124" customFormat="1" ht="16.5" customHeight="1">
      <c r="A11" s="118"/>
      <c r="B11" s="119">
        <v>2003</v>
      </c>
      <c r="C11" s="120">
        <v>607083.12</v>
      </c>
      <c r="D11" s="121">
        <v>15177.08</v>
      </c>
      <c r="E11" s="121">
        <f t="shared" si="1"/>
        <v>108360.19</v>
      </c>
      <c r="F11" s="122">
        <f t="shared" si="0"/>
        <v>498722.93000000017</v>
      </c>
      <c r="G11" s="129"/>
    </row>
    <row r="12" spans="1:14" s="124" customFormat="1" ht="16.5" customHeight="1">
      <c r="A12" s="118"/>
      <c r="B12" s="119">
        <v>2004</v>
      </c>
      <c r="C12" s="120">
        <v>607083.12</v>
      </c>
      <c r="D12" s="121">
        <v>15177.08</v>
      </c>
      <c r="E12" s="121">
        <f t="shared" si="1"/>
        <v>123537.27</v>
      </c>
      <c r="F12" s="122">
        <f t="shared" si="0"/>
        <v>483545.85000000015</v>
      </c>
      <c r="G12" s="129"/>
    </row>
    <row r="13" spans="1:14" s="124" customFormat="1" ht="16.5" customHeight="1">
      <c r="A13" s="118"/>
      <c r="B13" s="119">
        <v>2005</v>
      </c>
      <c r="C13" s="120">
        <v>607083.12</v>
      </c>
      <c r="D13" s="121">
        <v>15177.08</v>
      </c>
      <c r="E13" s="121">
        <f t="shared" si="1"/>
        <v>138714.35</v>
      </c>
      <c r="F13" s="122">
        <f t="shared" si="0"/>
        <v>468368.77000000014</v>
      </c>
      <c r="G13" s="129"/>
    </row>
    <row r="14" spans="1:14" s="124" customFormat="1" ht="16.5" customHeight="1">
      <c r="A14" s="118"/>
      <c r="B14" s="119">
        <v>2006</v>
      </c>
      <c r="C14" s="120">
        <v>607083.12</v>
      </c>
      <c r="D14" s="121">
        <v>15177.08</v>
      </c>
      <c r="E14" s="121">
        <f t="shared" si="1"/>
        <v>153891.43</v>
      </c>
      <c r="F14" s="122">
        <f t="shared" si="0"/>
        <v>453191.69000000012</v>
      </c>
      <c r="G14" s="129"/>
      <c r="I14" s="238">
        <f>SUM(C4*0.1)</f>
        <v>60708.312000000005</v>
      </c>
    </row>
    <row r="15" spans="1:14" s="124" customFormat="1" ht="16.5" customHeight="1">
      <c r="A15" s="118"/>
      <c r="B15" s="119">
        <v>2007</v>
      </c>
      <c r="C15" s="120">
        <v>607083.12</v>
      </c>
      <c r="D15" s="121">
        <v>15177.08</v>
      </c>
      <c r="E15" s="121">
        <f t="shared" si="1"/>
        <v>169068.50999999998</v>
      </c>
      <c r="F15" s="122">
        <f t="shared" si="0"/>
        <v>438014.6100000001</v>
      </c>
      <c r="G15" s="129"/>
      <c r="I15" s="238">
        <f>SUM(C4-I14)</f>
        <v>546374.80799999996</v>
      </c>
    </row>
    <row r="16" spans="1:14" s="124" customFormat="1" ht="16.5" customHeight="1">
      <c r="A16" s="118"/>
      <c r="B16" s="119">
        <v>2008</v>
      </c>
      <c r="C16" s="120">
        <v>607083.12</v>
      </c>
      <c r="D16" s="121">
        <v>15177.08</v>
      </c>
      <c r="E16" s="121">
        <f t="shared" si="1"/>
        <v>184245.58999999997</v>
      </c>
      <c r="F16" s="122">
        <f t="shared" si="0"/>
        <v>422837.53000000009</v>
      </c>
      <c r="G16" s="129"/>
      <c r="I16" s="238">
        <f>SUM(I15/40)</f>
        <v>13659.370199999999</v>
      </c>
    </row>
    <row r="17" spans="1:8" s="124" customFormat="1" ht="16.5" customHeight="1">
      <c r="A17" s="118"/>
      <c r="B17" s="119">
        <v>2009</v>
      </c>
      <c r="C17" s="120">
        <v>607083.12</v>
      </c>
      <c r="D17" s="121">
        <v>15177.08</v>
      </c>
      <c r="E17" s="121">
        <f t="shared" si="1"/>
        <v>199422.66999999995</v>
      </c>
      <c r="F17" s="122">
        <f t="shared" si="0"/>
        <v>407660.45000000007</v>
      </c>
      <c r="G17" s="129"/>
    </row>
    <row r="18" spans="1:8" s="124" customFormat="1" ht="16.5" customHeight="1">
      <c r="A18" s="118"/>
      <c r="B18" s="119">
        <v>2010</v>
      </c>
      <c r="C18" s="120">
        <v>607083.12</v>
      </c>
      <c r="D18" s="121">
        <v>15177.08</v>
      </c>
      <c r="E18" s="121">
        <f t="shared" si="1"/>
        <v>214599.74999999994</v>
      </c>
      <c r="F18" s="122">
        <f t="shared" si="0"/>
        <v>392483.37000000005</v>
      </c>
      <c r="G18" s="129"/>
    </row>
    <row r="19" spans="1:8" s="124" customFormat="1" ht="16.5" customHeight="1">
      <c r="A19" s="118"/>
      <c r="B19" s="119">
        <v>2011</v>
      </c>
      <c r="C19" s="120">
        <v>607083.12</v>
      </c>
      <c r="D19" s="121">
        <v>15177.08</v>
      </c>
      <c r="E19" s="121">
        <f t="shared" si="1"/>
        <v>229776.82999999993</v>
      </c>
      <c r="F19" s="122">
        <f t="shared" si="0"/>
        <v>377306.29000000004</v>
      </c>
      <c r="G19" s="129"/>
    </row>
    <row r="20" spans="1:8" s="124" customFormat="1" ht="16.5" customHeight="1">
      <c r="A20" s="118"/>
      <c r="B20" s="119">
        <v>2012</v>
      </c>
      <c r="C20" s="120">
        <v>607083.12</v>
      </c>
      <c r="D20" s="121">
        <v>15177.08</v>
      </c>
      <c r="E20" s="121">
        <f t="shared" si="1"/>
        <v>244953.90999999992</v>
      </c>
      <c r="F20" s="122">
        <f t="shared" si="0"/>
        <v>362129.21</v>
      </c>
      <c r="G20" s="129"/>
    </row>
    <row r="21" spans="1:8" s="124" customFormat="1" ht="16.5" customHeight="1">
      <c r="A21" s="118"/>
      <c r="B21" s="119">
        <v>2013</v>
      </c>
      <c r="C21" s="120">
        <v>607083.12</v>
      </c>
      <c r="D21" s="121">
        <v>15177.08</v>
      </c>
      <c r="E21" s="121">
        <f t="shared" si="1"/>
        <v>260130.9899999999</v>
      </c>
      <c r="F21" s="122">
        <f t="shared" si="0"/>
        <v>346952.13</v>
      </c>
      <c r="G21" s="129"/>
    </row>
    <row r="22" spans="1:8" s="124" customFormat="1" ht="16.5" customHeight="1">
      <c r="A22" s="118"/>
      <c r="B22" s="119">
        <v>2014</v>
      </c>
      <c r="C22" s="120">
        <v>607083.12</v>
      </c>
      <c r="D22" s="121">
        <v>15177.08</v>
      </c>
      <c r="E22" s="121">
        <f t="shared" si="1"/>
        <v>275308.06999999989</v>
      </c>
      <c r="F22" s="122">
        <f t="shared" si="0"/>
        <v>331775.05</v>
      </c>
      <c r="G22" s="129"/>
    </row>
    <row r="23" spans="1:8" s="124" customFormat="1" ht="16.5" customHeight="1">
      <c r="A23" s="118"/>
      <c r="B23" s="119">
        <v>2015</v>
      </c>
      <c r="C23" s="120">
        <v>607083.12</v>
      </c>
      <c r="D23" s="121">
        <v>15177.08</v>
      </c>
      <c r="E23" s="121">
        <f t="shared" si="1"/>
        <v>290485.14999999991</v>
      </c>
      <c r="F23" s="122">
        <f t="shared" si="0"/>
        <v>316597.96999999997</v>
      </c>
      <c r="G23" s="129"/>
    </row>
    <row r="24" spans="1:8" s="124" customFormat="1" ht="16.5" customHeight="1">
      <c r="A24" s="118"/>
      <c r="B24" s="119">
        <v>2016</v>
      </c>
      <c r="C24" s="120">
        <v>607083.12</v>
      </c>
      <c r="D24" s="121">
        <v>15177.08</v>
      </c>
      <c r="E24" s="121">
        <f t="shared" si="1"/>
        <v>305662.22999999992</v>
      </c>
      <c r="F24" s="122">
        <f t="shared" si="0"/>
        <v>301420.88999999996</v>
      </c>
      <c r="G24" s="129"/>
    </row>
    <row r="25" spans="1:8" s="124" customFormat="1" ht="16.5" customHeight="1">
      <c r="A25" s="118"/>
      <c r="B25" s="119">
        <v>2017</v>
      </c>
      <c r="C25" s="120">
        <v>607083.12</v>
      </c>
      <c r="D25" s="121">
        <v>15177.08</v>
      </c>
      <c r="E25" s="121">
        <f t="shared" si="1"/>
        <v>320839.30999999994</v>
      </c>
      <c r="F25" s="122">
        <f t="shared" si="0"/>
        <v>286243.80999999994</v>
      </c>
      <c r="G25" s="129"/>
    </row>
    <row r="26" spans="1:8" s="124" customFormat="1" ht="16.5" customHeight="1">
      <c r="A26" s="535" t="s">
        <v>1011</v>
      </c>
      <c r="B26" s="539"/>
      <c r="C26" s="138">
        <v>165083.17000000001</v>
      </c>
      <c r="D26" s="139"/>
      <c r="E26" s="139"/>
      <c r="F26" s="140">
        <f>F25+C26</f>
        <v>451326.98</v>
      </c>
      <c r="G26" s="129"/>
    </row>
    <row r="27" spans="1:8" s="124" customFormat="1" ht="16.5" customHeight="1">
      <c r="A27" s="118"/>
      <c r="B27" s="141">
        <f>B25+1</f>
        <v>2018</v>
      </c>
      <c r="C27" s="142">
        <f>F25+C26</f>
        <v>451326.98</v>
      </c>
      <c r="D27" s="142">
        <f>C27/18</f>
        <v>25073.72111111111</v>
      </c>
      <c r="E27" s="142">
        <f>E25+D27</f>
        <v>345913.03111111105</v>
      </c>
      <c r="F27" s="143">
        <f>F26-D27</f>
        <v>426253.25888888887</v>
      </c>
      <c r="G27" s="144"/>
      <c r="H27" s="237">
        <f>SUM(C27+F25)</f>
        <v>737570.78999999992</v>
      </c>
    </row>
    <row r="28" spans="1:8" s="124" customFormat="1" ht="16.5" customHeight="1">
      <c r="A28" s="118"/>
      <c r="B28" s="141">
        <f t="shared" ref="B28:B44" si="2">B27+1</f>
        <v>2019</v>
      </c>
      <c r="C28" s="142">
        <v>451326.98</v>
      </c>
      <c r="D28" s="142">
        <v>25073.72</v>
      </c>
      <c r="E28" s="142">
        <f>E27+D28</f>
        <v>370986.75111111102</v>
      </c>
      <c r="F28" s="143">
        <f>F27-D28</f>
        <v>401179.5388888889</v>
      </c>
      <c r="G28" s="129"/>
    </row>
    <row r="29" spans="1:8" s="124" customFormat="1" ht="16.5" customHeight="1">
      <c r="A29" s="118"/>
      <c r="B29" s="141">
        <f t="shared" si="2"/>
        <v>2020</v>
      </c>
      <c r="C29" s="142">
        <v>451326.98</v>
      </c>
      <c r="D29" s="142">
        <f t="shared" ref="D29:D44" si="3">C29/18</f>
        <v>25073.72111111111</v>
      </c>
      <c r="E29" s="142">
        <f t="shared" ref="E29:E44" si="4">E28+D29</f>
        <v>396060.47222222213</v>
      </c>
      <c r="F29" s="143">
        <f t="shared" ref="F29:F44" si="5">F28-D29</f>
        <v>376105.81777777779</v>
      </c>
      <c r="G29" s="129"/>
    </row>
    <row r="30" spans="1:8" s="124" customFormat="1" ht="16.5" customHeight="1">
      <c r="A30" s="118"/>
      <c r="B30" s="145">
        <f t="shared" si="2"/>
        <v>2021</v>
      </c>
      <c r="C30" s="146">
        <v>451326.98</v>
      </c>
      <c r="D30" s="146">
        <f t="shared" si="3"/>
        <v>25073.72111111111</v>
      </c>
      <c r="E30" s="146">
        <f t="shared" si="4"/>
        <v>421134.19333333324</v>
      </c>
      <c r="F30" s="147">
        <f t="shared" si="5"/>
        <v>351032.09666666668</v>
      </c>
      <c r="G30" s="129"/>
    </row>
    <row r="31" spans="1:8" s="124" customFormat="1" ht="16.5" customHeight="1">
      <c r="A31" s="118"/>
      <c r="B31" s="119">
        <f t="shared" si="2"/>
        <v>2022</v>
      </c>
      <c r="C31" s="139">
        <v>451326.98</v>
      </c>
      <c r="D31" s="139">
        <f t="shared" si="3"/>
        <v>25073.72111111111</v>
      </c>
      <c r="E31" s="139">
        <f t="shared" si="4"/>
        <v>446207.91444444435</v>
      </c>
      <c r="F31" s="122">
        <f t="shared" si="5"/>
        <v>325958.37555555557</v>
      </c>
      <c r="G31" s="129"/>
    </row>
    <row r="32" spans="1:8" s="124" customFormat="1" ht="16.5" customHeight="1">
      <c r="A32" s="118"/>
      <c r="B32" s="119">
        <f t="shared" si="2"/>
        <v>2023</v>
      </c>
      <c r="C32" s="139">
        <v>451326.98</v>
      </c>
      <c r="D32" s="139">
        <f t="shared" si="3"/>
        <v>25073.72111111111</v>
      </c>
      <c r="E32" s="139">
        <f t="shared" si="4"/>
        <v>471281.63555555546</v>
      </c>
      <c r="F32" s="122">
        <f t="shared" si="5"/>
        <v>300884.65444444446</v>
      </c>
      <c r="G32" s="129"/>
    </row>
    <row r="33" spans="1:7" s="124" customFormat="1" ht="16.5" customHeight="1">
      <c r="A33" s="118"/>
      <c r="B33" s="119">
        <f t="shared" si="2"/>
        <v>2024</v>
      </c>
      <c r="C33" s="139">
        <v>451326.98</v>
      </c>
      <c r="D33" s="139">
        <f t="shared" si="3"/>
        <v>25073.72111111111</v>
      </c>
      <c r="E33" s="139">
        <f t="shared" si="4"/>
        <v>496355.35666666657</v>
      </c>
      <c r="F33" s="122">
        <f t="shared" si="5"/>
        <v>275810.93333333335</v>
      </c>
      <c r="G33" s="129"/>
    </row>
    <row r="34" spans="1:7" s="124" customFormat="1" ht="16.5" customHeight="1">
      <c r="A34" s="118"/>
      <c r="B34" s="119">
        <f t="shared" si="2"/>
        <v>2025</v>
      </c>
      <c r="C34" s="139">
        <v>451326.98</v>
      </c>
      <c r="D34" s="139">
        <f t="shared" si="3"/>
        <v>25073.72111111111</v>
      </c>
      <c r="E34" s="139">
        <f t="shared" si="4"/>
        <v>521429.07777777768</v>
      </c>
      <c r="F34" s="122">
        <f t="shared" si="5"/>
        <v>250737.21222222224</v>
      </c>
      <c r="G34" s="129"/>
    </row>
    <row r="35" spans="1:7" s="124" customFormat="1" ht="16.5" customHeight="1">
      <c r="A35" s="118"/>
      <c r="B35" s="119">
        <f t="shared" si="2"/>
        <v>2026</v>
      </c>
      <c r="C35" s="139">
        <v>451326.98</v>
      </c>
      <c r="D35" s="139">
        <f t="shared" si="3"/>
        <v>25073.72111111111</v>
      </c>
      <c r="E35" s="139">
        <f t="shared" si="4"/>
        <v>546502.79888888879</v>
      </c>
      <c r="F35" s="122">
        <f t="shared" si="5"/>
        <v>225663.49111111113</v>
      </c>
      <c r="G35" s="129"/>
    </row>
    <row r="36" spans="1:7" s="124" customFormat="1" ht="16.5" customHeight="1">
      <c r="A36" s="118"/>
      <c r="B36" s="119">
        <f t="shared" si="2"/>
        <v>2027</v>
      </c>
      <c r="C36" s="139">
        <v>451326.98</v>
      </c>
      <c r="D36" s="139">
        <f t="shared" si="3"/>
        <v>25073.72111111111</v>
      </c>
      <c r="E36" s="139">
        <f t="shared" si="4"/>
        <v>571576.5199999999</v>
      </c>
      <c r="F36" s="122">
        <f t="shared" si="5"/>
        <v>200589.77000000002</v>
      </c>
      <c r="G36" s="129"/>
    </row>
    <row r="37" spans="1:7" s="124" customFormat="1" ht="16.5" customHeight="1">
      <c r="A37" s="118"/>
      <c r="B37" s="119">
        <f t="shared" si="2"/>
        <v>2028</v>
      </c>
      <c r="C37" s="139">
        <v>451326.98</v>
      </c>
      <c r="D37" s="139">
        <f t="shared" si="3"/>
        <v>25073.72111111111</v>
      </c>
      <c r="E37" s="139">
        <f t="shared" si="4"/>
        <v>596650.24111111101</v>
      </c>
      <c r="F37" s="122">
        <f t="shared" si="5"/>
        <v>175516.04888888891</v>
      </c>
      <c r="G37" s="129"/>
    </row>
    <row r="38" spans="1:7" s="124" customFormat="1" ht="16.5" customHeight="1">
      <c r="A38" s="118"/>
      <c r="B38" s="119">
        <f t="shared" si="2"/>
        <v>2029</v>
      </c>
      <c r="C38" s="139">
        <v>451326.98</v>
      </c>
      <c r="D38" s="139">
        <f t="shared" si="3"/>
        <v>25073.72111111111</v>
      </c>
      <c r="E38" s="139">
        <f t="shared" si="4"/>
        <v>621723.96222222212</v>
      </c>
      <c r="F38" s="122">
        <f t="shared" si="5"/>
        <v>150442.3277777778</v>
      </c>
      <c r="G38" s="129"/>
    </row>
    <row r="39" spans="1:7" s="124" customFormat="1" ht="16.5" customHeight="1">
      <c r="A39" s="118"/>
      <c r="B39" s="119">
        <f t="shared" si="2"/>
        <v>2030</v>
      </c>
      <c r="C39" s="139">
        <v>451326.98</v>
      </c>
      <c r="D39" s="139">
        <f t="shared" si="3"/>
        <v>25073.72111111111</v>
      </c>
      <c r="E39" s="139">
        <f t="shared" si="4"/>
        <v>646797.68333333323</v>
      </c>
      <c r="F39" s="122">
        <f t="shared" si="5"/>
        <v>125368.60666666669</v>
      </c>
      <c r="G39" s="129"/>
    </row>
    <row r="40" spans="1:7" s="124" customFormat="1" ht="16.5" customHeight="1">
      <c r="A40" s="118"/>
      <c r="B40" s="119">
        <f t="shared" si="2"/>
        <v>2031</v>
      </c>
      <c r="C40" s="139">
        <v>451326.98</v>
      </c>
      <c r="D40" s="139">
        <f t="shared" si="3"/>
        <v>25073.72111111111</v>
      </c>
      <c r="E40" s="139">
        <f t="shared" si="4"/>
        <v>671871.40444444434</v>
      </c>
      <c r="F40" s="122">
        <f t="shared" si="5"/>
        <v>100294.88555555558</v>
      </c>
      <c r="G40" s="129"/>
    </row>
    <row r="41" spans="1:7" s="124" customFormat="1" ht="16.5" customHeight="1">
      <c r="A41" s="118"/>
      <c r="B41" s="119">
        <f t="shared" si="2"/>
        <v>2032</v>
      </c>
      <c r="C41" s="139">
        <v>451326.98</v>
      </c>
      <c r="D41" s="139">
        <f t="shared" si="3"/>
        <v>25073.72111111111</v>
      </c>
      <c r="E41" s="139">
        <f t="shared" si="4"/>
        <v>696945.12555555545</v>
      </c>
      <c r="F41" s="122">
        <f t="shared" si="5"/>
        <v>75221.164444444468</v>
      </c>
      <c r="G41" s="129"/>
    </row>
    <row r="42" spans="1:7" s="124" customFormat="1" ht="16.5" customHeight="1">
      <c r="A42" s="118"/>
      <c r="B42" s="119">
        <f t="shared" si="2"/>
        <v>2033</v>
      </c>
      <c r="C42" s="139">
        <v>451326.98</v>
      </c>
      <c r="D42" s="139">
        <f t="shared" si="3"/>
        <v>25073.72111111111</v>
      </c>
      <c r="E42" s="139">
        <f t="shared" si="4"/>
        <v>722018.84666666656</v>
      </c>
      <c r="F42" s="122">
        <f t="shared" si="5"/>
        <v>50147.443333333358</v>
      </c>
      <c r="G42" s="129"/>
    </row>
    <row r="43" spans="1:7" s="124" customFormat="1" ht="16.5" customHeight="1">
      <c r="A43" s="118"/>
      <c r="B43" s="119">
        <f t="shared" si="2"/>
        <v>2034</v>
      </c>
      <c r="C43" s="139">
        <v>451326.98</v>
      </c>
      <c r="D43" s="139">
        <f t="shared" si="3"/>
        <v>25073.72111111111</v>
      </c>
      <c r="E43" s="139">
        <f t="shared" si="4"/>
        <v>747092.56777777767</v>
      </c>
      <c r="F43" s="122">
        <f t="shared" si="5"/>
        <v>25073.722222222248</v>
      </c>
      <c r="G43" s="129"/>
    </row>
    <row r="44" spans="1:7" s="124" customFormat="1" ht="16.5" customHeight="1">
      <c r="A44" s="118"/>
      <c r="B44" s="119">
        <f t="shared" si="2"/>
        <v>2035</v>
      </c>
      <c r="C44" s="139">
        <v>451326.98</v>
      </c>
      <c r="D44" s="139">
        <f t="shared" si="3"/>
        <v>25073.72111111111</v>
      </c>
      <c r="E44" s="139">
        <f t="shared" si="4"/>
        <v>772166.28888888878</v>
      </c>
      <c r="F44" s="122">
        <f t="shared" si="5"/>
        <v>1.1111111380159855E-3</v>
      </c>
      <c r="G44" s="129"/>
    </row>
    <row r="45" spans="1:7" s="124" customFormat="1" ht="16.5" customHeight="1" thickBot="1">
      <c r="A45" s="148"/>
      <c r="B45" s="149"/>
      <c r="C45" s="150"/>
      <c r="D45" s="151">
        <f>SUM(D4:D44)</f>
        <v>772166.28888888878</v>
      </c>
      <c r="E45" s="151"/>
      <c r="F45" s="152"/>
      <c r="G45" s="129"/>
    </row>
    <row r="46" spans="1:7" s="18" customFormat="1" ht="30" customHeight="1">
      <c r="A46" s="14"/>
      <c r="B46" s="14"/>
      <c r="C46" s="14"/>
      <c r="D46" s="14"/>
      <c r="E46" s="14"/>
      <c r="F46" s="14"/>
      <c r="G46" s="129"/>
    </row>
  </sheetData>
  <mergeCells count="9">
    <mergeCell ref="I8:J8"/>
    <mergeCell ref="I9:J9"/>
    <mergeCell ref="A26:B26"/>
    <mergeCell ref="A1:F1"/>
    <mergeCell ref="I1:N1"/>
    <mergeCell ref="I4:J4"/>
    <mergeCell ref="I5:J5"/>
    <mergeCell ref="I6:J6"/>
    <mergeCell ref="I7:J7"/>
  </mergeCells>
  <printOptions horizontalCentered="1"/>
  <pageMargins left="0.70866141732283472" right="0.70866141732283472" top="0.74803149606299213" bottom="0.74803149606299213" header="0.31496062992125984" footer="0.31496062992125984"/>
  <pageSetup scale="85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  <pageSetUpPr fitToPage="1"/>
  </sheetPr>
  <dimension ref="A1:T254"/>
  <sheetViews>
    <sheetView showGridLines="0" zoomScale="82" zoomScaleNormal="82" zoomScaleSheetLayoutView="93" workbookViewId="0">
      <selection activeCell="H15" sqref="H15"/>
    </sheetView>
  </sheetViews>
  <sheetFormatPr baseColWidth="10" defaultColWidth="9.140625" defaultRowHeight="14.25" customHeight="1" outlineLevelCol="1"/>
  <cols>
    <col min="1" max="1" width="2.42578125" style="29" customWidth="1" outlineLevel="1"/>
    <col min="2" max="2" width="4.5703125" style="29" customWidth="1" outlineLevel="1"/>
    <col min="3" max="3" width="15" style="30" customWidth="1"/>
    <col min="4" max="4" width="11.5703125" style="29" customWidth="1"/>
    <col min="5" max="5" width="28.5703125" style="15" customWidth="1"/>
    <col min="6" max="6" width="13.85546875" style="515" customWidth="1"/>
    <col min="7" max="7" width="12.7109375" style="516" customWidth="1"/>
    <col min="8" max="8" width="20.28515625" style="516" customWidth="1"/>
    <col min="9" max="9" width="25.42578125" style="506" customWidth="1"/>
    <col min="10" max="11" width="13.28515625" style="506" customWidth="1"/>
    <col min="12" max="12" width="15.140625" style="506" customWidth="1"/>
    <col min="13" max="13" width="12" style="506" customWidth="1"/>
    <col min="14" max="14" width="14" style="506" customWidth="1"/>
    <col min="15" max="15" width="13.5703125" style="505" customWidth="1"/>
    <col min="16" max="16" width="17.85546875" style="14" customWidth="1"/>
    <col min="17" max="17" width="18.140625" style="14" customWidth="1"/>
    <col min="18" max="18" width="18.28515625" style="14" customWidth="1"/>
    <col min="19" max="19" width="11.28515625" style="14" customWidth="1"/>
    <col min="20" max="16384" width="9.140625" style="14"/>
  </cols>
  <sheetData>
    <row r="1" spans="1:18" ht="14.25" customHeight="1">
      <c r="A1" s="1"/>
      <c r="B1" s="1"/>
      <c r="C1" s="1"/>
      <c r="D1" s="1"/>
      <c r="E1" s="3"/>
      <c r="F1" s="503"/>
      <c r="G1" s="504"/>
      <c r="H1" s="504"/>
      <c r="I1" s="505"/>
      <c r="J1" s="505"/>
      <c r="K1" s="505"/>
      <c r="L1" s="505"/>
    </row>
    <row r="2" spans="1:18" ht="14.25" customHeight="1">
      <c r="A2" s="3"/>
      <c r="B2" s="576" t="s">
        <v>0</v>
      </c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</row>
    <row r="3" spans="1:18" ht="14.25" customHeight="1">
      <c r="A3" s="3"/>
      <c r="B3" s="576" t="s">
        <v>1</v>
      </c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</row>
    <row r="4" spans="1:18" ht="14.25" customHeight="1">
      <c r="A4" s="3"/>
      <c r="B4" s="576" t="s">
        <v>2</v>
      </c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</row>
    <row r="5" spans="1:18" ht="14.25" customHeight="1">
      <c r="A5" s="3"/>
      <c r="B5" s="576" t="s">
        <v>208</v>
      </c>
      <c r="C5" s="576"/>
      <c r="D5" s="576"/>
      <c r="E5" s="576"/>
      <c r="F5" s="576"/>
      <c r="G5" s="576"/>
      <c r="H5" s="576"/>
      <c r="I5" s="576"/>
      <c r="J5" s="576"/>
      <c r="K5" s="576"/>
      <c r="L5" s="576"/>
      <c r="M5" s="576"/>
      <c r="N5" s="576"/>
      <c r="O5" s="576"/>
    </row>
    <row r="6" spans="1:18" ht="14.25" customHeight="1">
      <c r="A6" s="3"/>
      <c r="B6" s="576" t="s">
        <v>1373</v>
      </c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</row>
    <row r="7" spans="1:18" ht="18" customHeight="1">
      <c r="A7" s="2"/>
      <c r="B7" s="2"/>
      <c r="C7" s="2"/>
      <c r="D7" s="2"/>
      <c r="E7" s="2"/>
      <c r="F7" s="507"/>
      <c r="G7" s="508"/>
      <c r="H7" s="508"/>
      <c r="I7" s="507"/>
      <c r="J7" s="507"/>
      <c r="K7" s="507"/>
      <c r="L7" s="507"/>
    </row>
    <row r="8" spans="1:18" s="62" customFormat="1" ht="57" customHeight="1">
      <c r="A8" s="61"/>
      <c r="B8" s="482" t="s">
        <v>19</v>
      </c>
      <c r="C8" s="482" t="s">
        <v>20</v>
      </c>
      <c r="D8" s="482" t="s">
        <v>21</v>
      </c>
      <c r="E8" s="482" t="s">
        <v>22</v>
      </c>
      <c r="F8" s="482" t="s">
        <v>23</v>
      </c>
      <c r="G8" s="520" t="s">
        <v>24</v>
      </c>
      <c r="H8" s="482" t="s">
        <v>25</v>
      </c>
      <c r="I8" s="482" t="s">
        <v>26</v>
      </c>
      <c r="J8" s="483" t="s">
        <v>27</v>
      </c>
      <c r="K8" s="483" t="s">
        <v>1169</v>
      </c>
      <c r="L8" s="483" t="s">
        <v>1170</v>
      </c>
      <c r="M8" s="483" t="s">
        <v>28</v>
      </c>
      <c r="N8" s="483" t="s">
        <v>29</v>
      </c>
      <c r="O8" s="521" t="s">
        <v>30</v>
      </c>
      <c r="P8" s="483" t="s">
        <v>1386</v>
      </c>
      <c r="Q8" s="483" t="s">
        <v>1385</v>
      </c>
      <c r="R8" s="483" t="s">
        <v>10</v>
      </c>
    </row>
    <row r="9" spans="1:18" s="15" customFormat="1" ht="24" customHeight="1">
      <c r="A9" s="50"/>
      <c r="B9" s="34">
        <v>1</v>
      </c>
      <c r="C9" s="23" t="s">
        <v>211</v>
      </c>
      <c r="D9" s="73">
        <v>35613</v>
      </c>
      <c r="E9" s="24" t="s">
        <v>212</v>
      </c>
      <c r="F9" s="486" t="s">
        <v>213</v>
      </c>
      <c r="G9" s="490" t="s">
        <v>214</v>
      </c>
      <c r="H9" s="490" t="s">
        <v>215</v>
      </c>
      <c r="I9" s="490" t="s">
        <v>216</v>
      </c>
      <c r="J9" s="491">
        <v>868.49</v>
      </c>
      <c r="K9" s="491"/>
      <c r="L9" s="491">
        <v>868.49</v>
      </c>
      <c r="M9" s="491">
        <f t="shared" ref="M9:M66" si="0">L9*10%</f>
        <v>86.849000000000004</v>
      </c>
      <c r="N9" s="491">
        <f>L9-M9</f>
        <v>781.64099999999996</v>
      </c>
      <c r="O9" s="492">
        <f>N9/5</f>
        <v>156.32819999999998</v>
      </c>
      <c r="P9" s="522"/>
      <c r="Q9" s="32">
        <v>0</v>
      </c>
      <c r="R9" s="522">
        <v>868.49</v>
      </c>
    </row>
    <row r="10" spans="1:18" s="15" customFormat="1" ht="24" customHeight="1">
      <c r="A10" s="50"/>
      <c r="B10" s="34">
        <v>2</v>
      </c>
      <c r="C10" s="23" t="s">
        <v>218</v>
      </c>
      <c r="D10" s="73">
        <v>39765</v>
      </c>
      <c r="E10" s="24" t="s">
        <v>219</v>
      </c>
      <c r="F10" s="486" t="s">
        <v>220</v>
      </c>
      <c r="G10" s="490" t="s">
        <v>221</v>
      </c>
      <c r="H10" s="490" t="s">
        <v>155</v>
      </c>
      <c r="I10" s="494" t="s">
        <v>222</v>
      </c>
      <c r="J10" s="491">
        <v>1199</v>
      </c>
      <c r="K10" s="491"/>
      <c r="L10" s="491">
        <v>1199</v>
      </c>
      <c r="M10" s="491">
        <f t="shared" si="0"/>
        <v>119.9</v>
      </c>
      <c r="N10" s="491">
        <f t="shared" ref="N10:N69" si="1">L10-M10</f>
        <v>1079.0999999999999</v>
      </c>
      <c r="O10" s="492">
        <f t="shared" ref="O10:O69" si="2">N10/5</f>
        <v>215.82</v>
      </c>
      <c r="P10" s="522"/>
      <c r="Q10" s="32">
        <v>0</v>
      </c>
      <c r="R10" s="522">
        <v>1199</v>
      </c>
    </row>
    <row r="11" spans="1:18" s="15" customFormat="1" ht="24" customHeight="1">
      <c r="A11" s="50"/>
      <c r="B11" s="34">
        <v>3</v>
      </c>
      <c r="C11" s="23" t="s">
        <v>223</v>
      </c>
      <c r="D11" s="73">
        <v>40121</v>
      </c>
      <c r="E11" s="24" t="s">
        <v>224</v>
      </c>
      <c r="F11" s="486" t="s">
        <v>225</v>
      </c>
      <c r="G11" s="490" t="s">
        <v>226</v>
      </c>
      <c r="H11" s="490">
        <v>6126132339</v>
      </c>
      <c r="I11" s="490" t="s">
        <v>217</v>
      </c>
      <c r="J11" s="491">
        <v>621.5</v>
      </c>
      <c r="K11" s="491"/>
      <c r="L11" s="491">
        <v>621.5</v>
      </c>
      <c r="M11" s="491">
        <f t="shared" si="0"/>
        <v>62.150000000000006</v>
      </c>
      <c r="N11" s="491">
        <f t="shared" si="1"/>
        <v>559.35</v>
      </c>
      <c r="O11" s="492">
        <f t="shared" si="2"/>
        <v>111.87</v>
      </c>
      <c r="P11" s="522"/>
      <c r="Q11" s="32">
        <v>0</v>
      </c>
      <c r="R11" s="522">
        <v>621.5</v>
      </c>
    </row>
    <row r="12" spans="1:18" s="15" customFormat="1" ht="24" customHeight="1">
      <c r="A12" s="50"/>
      <c r="B12" s="34">
        <v>4</v>
      </c>
      <c r="C12" s="23" t="s">
        <v>227</v>
      </c>
      <c r="D12" s="73">
        <v>41621</v>
      </c>
      <c r="E12" s="24" t="s">
        <v>228</v>
      </c>
      <c r="F12" s="486" t="s">
        <v>229</v>
      </c>
      <c r="G12" s="490" t="s">
        <v>230</v>
      </c>
      <c r="H12" s="490" t="s">
        <v>231</v>
      </c>
      <c r="I12" s="490" t="s">
        <v>232</v>
      </c>
      <c r="J12" s="491">
        <v>654.95000000000005</v>
      </c>
      <c r="K12" s="491"/>
      <c r="L12" s="491">
        <v>654.95000000000005</v>
      </c>
      <c r="M12" s="491">
        <f t="shared" si="0"/>
        <v>65.495000000000005</v>
      </c>
      <c r="N12" s="491">
        <f t="shared" si="1"/>
        <v>589.45500000000004</v>
      </c>
      <c r="O12" s="492">
        <f t="shared" si="2"/>
        <v>117.89100000000001</v>
      </c>
      <c r="P12" s="522"/>
      <c r="Q12" s="32">
        <v>0</v>
      </c>
      <c r="R12" s="522">
        <v>654.95000000000005</v>
      </c>
    </row>
    <row r="13" spans="1:18" s="15" customFormat="1" ht="24" customHeight="1">
      <c r="A13" s="50"/>
      <c r="B13" s="34">
        <v>5</v>
      </c>
      <c r="C13" s="23" t="s">
        <v>233</v>
      </c>
      <c r="D13" s="73">
        <v>41621</v>
      </c>
      <c r="E13" s="24" t="s">
        <v>228</v>
      </c>
      <c r="F13" s="486" t="s">
        <v>229</v>
      </c>
      <c r="G13" s="490" t="s">
        <v>230</v>
      </c>
      <c r="H13" s="490" t="s">
        <v>234</v>
      </c>
      <c r="I13" s="490" t="s">
        <v>235</v>
      </c>
      <c r="J13" s="491">
        <v>654.95000000000005</v>
      </c>
      <c r="K13" s="491"/>
      <c r="L13" s="491">
        <v>654.95000000000005</v>
      </c>
      <c r="M13" s="491">
        <f t="shared" si="0"/>
        <v>65.495000000000005</v>
      </c>
      <c r="N13" s="491">
        <f t="shared" si="1"/>
        <v>589.45500000000004</v>
      </c>
      <c r="O13" s="492">
        <f t="shared" si="2"/>
        <v>117.89100000000001</v>
      </c>
      <c r="P13" s="522"/>
      <c r="Q13" s="32">
        <v>0</v>
      </c>
      <c r="R13" s="522">
        <v>654.95000000000005</v>
      </c>
    </row>
    <row r="14" spans="1:18" s="15" customFormat="1" ht="24" customHeight="1">
      <c r="A14" s="51"/>
      <c r="B14" s="34">
        <v>6</v>
      </c>
      <c r="C14" s="281" t="s">
        <v>236</v>
      </c>
      <c r="D14" s="73">
        <v>41320</v>
      </c>
      <c r="E14" s="24" t="s">
        <v>237</v>
      </c>
      <c r="F14" s="486" t="s">
        <v>225</v>
      </c>
      <c r="G14" s="490" t="s">
        <v>238</v>
      </c>
      <c r="H14" s="509" t="s">
        <v>239</v>
      </c>
      <c r="I14" s="509" t="s">
        <v>240</v>
      </c>
      <c r="J14" s="491">
        <v>658</v>
      </c>
      <c r="K14" s="491"/>
      <c r="L14" s="491">
        <v>658</v>
      </c>
      <c r="M14" s="491">
        <f t="shared" si="0"/>
        <v>65.8</v>
      </c>
      <c r="N14" s="491">
        <f t="shared" si="1"/>
        <v>592.20000000000005</v>
      </c>
      <c r="O14" s="492">
        <f t="shared" si="2"/>
        <v>118.44000000000001</v>
      </c>
      <c r="P14" s="522"/>
      <c r="Q14" s="32">
        <v>0</v>
      </c>
      <c r="R14" s="522">
        <v>658</v>
      </c>
    </row>
    <row r="15" spans="1:18" s="15" customFormat="1" ht="24" customHeight="1">
      <c r="A15" s="53"/>
      <c r="B15" s="34">
        <v>7</v>
      </c>
      <c r="C15" s="19" t="s">
        <v>242</v>
      </c>
      <c r="D15" s="8">
        <v>41982</v>
      </c>
      <c r="E15" s="22" t="s">
        <v>243</v>
      </c>
      <c r="F15" s="93" t="s">
        <v>244</v>
      </c>
      <c r="G15" s="499" t="s">
        <v>245</v>
      </c>
      <c r="H15" s="94">
        <v>3069782</v>
      </c>
      <c r="I15" s="500" t="s">
        <v>246</v>
      </c>
      <c r="J15" s="510">
        <v>1168.77</v>
      </c>
      <c r="K15" s="510"/>
      <c r="L15" s="510">
        <v>1168.77</v>
      </c>
      <c r="M15" s="491">
        <f t="shared" si="0"/>
        <v>116.87700000000001</v>
      </c>
      <c r="N15" s="491">
        <f t="shared" si="1"/>
        <v>1051.893</v>
      </c>
      <c r="O15" s="492">
        <f t="shared" si="2"/>
        <v>210.37860000000001</v>
      </c>
      <c r="P15" s="522"/>
      <c r="Q15" s="32">
        <v>0</v>
      </c>
      <c r="R15" s="522">
        <v>1168.77</v>
      </c>
    </row>
    <row r="16" spans="1:18" s="15" customFormat="1" ht="33.75" customHeight="1">
      <c r="A16" s="50"/>
      <c r="B16" s="34">
        <v>8</v>
      </c>
      <c r="C16" s="23" t="s">
        <v>247</v>
      </c>
      <c r="D16" s="73">
        <v>42348</v>
      </c>
      <c r="E16" s="24" t="s">
        <v>248</v>
      </c>
      <c r="F16" s="486" t="s">
        <v>249</v>
      </c>
      <c r="G16" s="490" t="s">
        <v>250</v>
      </c>
      <c r="H16" s="494" t="s">
        <v>251</v>
      </c>
      <c r="I16" s="490" t="s">
        <v>252</v>
      </c>
      <c r="J16" s="491">
        <v>700</v>
      </c>
      <c r="K16" s="491"/>
      <c r="L16" s="491">
        <v>700</v>
      </c>
      <c r="M16" s="491">
        <f t="shared" si="0"/>
        <v>70</v>
      </c>
      <c r="N16" s="491">
        <f t="shared" si="1"/>
        <v>630</v>
      </c>
      <c r="O16" s="492">
        <f t="shared" si="2"/>
        <v>126</v>
      </c>
      <c r="P16" s="522"/>
      <c r="Q16" s="32">
        <v>0</v>
      </c>
      <c r="R16" s="522">
        <v>700</v>
      </c>
    </row>
    <row r="17" spans="1:18" s="15" customFormat="1" ht="33" customHeight="1">
      <c r="A17" s="50"/>
      <c r="B17" s="34">
        <v>9</v>
      </c>
      <c r="C17" s="23" t="s">
        <v>253</v>
      </c>
      <c r="D17" s="73">
        <v>42501</v>
      </c>
      <c r="E17" s="24" t="s">
        <v>254</v>
      </c>
      <c r="F17" s="486" t="s">
        <v>255</v>
      </c>
      <c r="G17" s="490" t="s">
        <v>256</v>
      </c>
      <c r="H17" s="494" t="s">
        <v>257</v>
      </c>
      <c r="I17" s="494" t="s">
        <v>258</v>
      </c>
      <c r="J17" s="491">
        <v>973.45</v>
      </c>
      <c r="K17" s="491"/>
      <c r="L17" s="491">
        <v>973.45</v>
      </c>
      <c r="M17" s="491">
        <f t="shared" si="0"/>
        <v>97.345000000000013</v>
      </c>
      <c r="N17" s="491">
        <f t="shared" si="1"/>
        <v>876.10500000000002</v>
      </c>
      <c r="O17" s="492">
        <f t="shared" si="2"/>
        <v>175.221</v>
      </c>
      <c r="P17" s="522"/>
      <c r="Q17" s="32">
        <v>0</v>
      </c>
      <c r="R17" s="522">
        <v>973.45</v>
      </c>
    </row>
    <row r="18" spans="1:18" s="15" customFormat="1" ht="32.25" customHeight="1">
      <c r="A18" s="52"/>
      <c r="B18" s="34">
        <v>10</v>
      </c>
      <c r="C18" s="25" t="s">
        <v>259</v>
      </c>
      <c r="D18" s="73">
        <v>42748</v>
      </c>
      <c r="E18" s="24" t="s">
        <v>260</v>
      </c>
      <c r="F18" s="486" t="s">
        <v>261</v>
      </c>
      <c r="G18" s="490" t="s">
        <v>262</v>
      </c>
      <c r="H18" s="490" t="s">
        <v>263</v>
      </c>
      <c r="I18" s="490" t="s">
        <v>264</v>
      </c>
      <c r="J18" s="491">
        <v>2085.0100000000002</v>
      </c>
      <c r="K18" s="491"/>
      <c r="L18" s="491">
        <v>2085.0100000000002</v>
      </c>
      <c r="M18" s="491">
        <f t="shared" si="0"/>
        <v>208.50100000000003</v>
      </c>
      <c r="N18" s="491">
        <f t="shared" si="1"/>
        <v>1876.5090000000002</v>
      </c>
      <c r="O18" s="492">
        <f t="shared" si="2"/>
        <v>375.30180000000007</v>
      </c>
      <c r="P18" s="522"/>
      <c r="Q18" s="32">
        <v>0</v>
      </c>
      <c r="R18" s="522">
        <v>2085.0100000000002</v>
      </c>
    </row>
    <row r="19" spans="1:18" s="15" customFormat="1" ht="32.25" customHeight="1">
      <c r="A19" s="52"/>
      <c r="B19" s="34">
        <v>11</v>
      </c>
      <c r="C19" s="23" t="s">
        <v>265</v>
      </c>
      <c r="D19" s="73">
        <v>42748</v>
      </c>
      <c r="E19" s="24" t="s">
        <v>260</v>
      </c>
      <c r="F19" s="486" t="s">
        <v>261</v>
      </c>
      <c r="G19" s="490" t="s">
        <v>262</v>
      </c>
      <c r="H19" s="490">
        <v>63229970979</v>
      </c>
      <c r="I19" s="490" t="s">
        <v>266</v>
      </c>
      <c r="J19" s="491">
        <v>2085</v>
      </c>
      <c r="K19" s="491"/>
      <c r="L19" s="491">
        <v>2085</v>
      </c>
      <c r="M19" s="491">
        <f t="shared" si="0"/>
        <v>208.5</v>
      </c>
      <c r="N19" s="491">
        <f t="shared" si="1"/>
        <v>1876.5</v>
      </c>
      <c r="O19" s="492">
        <f t="shared" si="2"/>
        <v>375.3</v>
      </c>
      <c r="P19" s="522"/>
      <c r="Q19" s="32">
        <v>0</v>
      </c>
      <c r="R19" s="522">
        <v>2085</v>
      </c>
    </row>
    <row r="20" spans="1:18" s="15" customFormat="1" ht="33" customHeight="1">
      <c r="A20" s="52"/>
      <c r="B20" s="34">
        <v>12</v>
      </c>
      <c r="C20" s="23" t="s">
        <v>267</v>
      </c>
      <c r="D20" s="73">
        <v>42752</v>
      </c>
      <c r="E20" s="24" t="s">
        <v>260</v>
      </c>
      <c r="F20" s="486" t="s">
        <v>261</v>
      </c>
      <c r="G20" s="490" t="s">
        <v>262</v>
      </c>
      <c r="H20" s="490" t="s">
        <v>268</v>
      </c>
      <c r="I20" s="490" t="s">
        <v>269</v>
      </c>
      <c r="J20" s="491">
        <v>2085.06</v>
      </c>
      <c r="K20" s="491"/>
      <c r="L20" s="491">
        <v>2085.06</v>
      </c>
      <c r="M20" s="491">
        <f t="shared" si="0"/>
        <v>208.506</v>
      </c>
      <c r="N20" s="491">
        <f t="shared" si="1"/>
        <v>1876.5539999999999</v>
      </c>
      <c r="O20" s="492">
        <f t="shared" si="2"/>
        <v>375.31079999999997</v>
      </c>
      <c r="P20" s="522"/>
      <c r="Q20" s="32">
        <v>0</v>
      </c>
      <c r="R20" s="522">
        <v>2085.06</v>
      </c>
    </row>
    <row r="21" spans="1:18" s="15" customFormat="1" ht="34.5" customHeight="1">
      <c r="A21" s="52"/>
      <c r="B21" s="34">
        <v>13</v>
      </c>
      <c r="C21" s="23" t="s">
        <v>270</v>
      </c>
      <c r="D21" s="73">
        <v>42751</v>
      </c>
      <c r="E21" s="24" t="s">
        <v>271</v>
      </c>
      <c r="F21" s="486" t="s">
        <v>261</v>
      </c>
      <c r="G21" s="490" t="s">
        <v>262</v>
      </c>
      <c r="H21" s="490" t="s">
        <v>272</v>
      </c>
      <c r="I21" s="490" t="s">
        <v>273</v>
      </c>
      <c r="J21" s="491">
        <v>1565.26</v>
      </c>
      <c r="K21" s="491"/>
      <c r="L21" s="491">
        <v>1565.26</v>
      </c>
      <c r="M21" s="491">
        <f t="shared" si="0"/>
        <v>156.52600000000001</v>
      </c>
      <c r="N21" s="491">
        <f t="shared" si="1"/>
        <v>1408.7339999999999</v>
      </c>
      <c r="O21" s="492">
        <f t="shared" si="2"/>
        <v>281.74680000000001</v>
      </c>
      <c r="P21" s="522"/>
      <c r="Q21" s="32">
        <v>0</v>
      </c>
      <c r="R21" s="522">
        <v>1565.26</v>
      </c>
    </row>
    <row r="22" spans="1:18" s="15" customFormat="1" ht="26.25" customHeight="1">
      <c r="A22" s="52"/>
      <c r="B22" s="34">
        <v>14</v>
      </c>
      <c r="C22" s="23" t="s">
        <v>274</v>
      </c>
      <c r="D22" s="73">
        <v>42759</v>
      </c>
      <c r="E22" s="24" t="s">
        <v>275</v>
      </c>
      <c r="F22" s="486" t="s">
        <v>261</v>
      </c>
      <c r="G22" s="490" t="s">
        <v>262</v>
      </c>
      <c r="H22" s="490" t="s">
        <v>276</v>
      </c>
      <c r="I22" s="490" t="s">
        <v>277</v>
      </c>
      <c r="J22" s="491">
        <v>2085.06</v>
      </c>
      <c r="K22" s="491"/>
      <c r="L22" s="491">
        <v>2085.06</v>
      </c>
      <c r="M22" s="491">
        <f t="shared" si="0"/>
        <v>208.506</v>
      </c>
      <c r="N22" s="491">
        <f t="shared" si="1"/>
        <v>1876.5539999999999</v>
      </c>
      <c r="O22" s="492">
        <f t="shared" si="2"/>
        <v>375.31079999999997</v>
      </c>
      <c r="P22" s="522"/>
      <c r="Q22" s="32">
        <v>0</v>
      </c>
      <c r="R22" s="522">
        <v>2085.06</v>
      </c>
    </row>
    <row r="23" spans="1:18" s="15" customFormat="1" ht="42.75" customHeight="1">
      <c r="A23" s="52"/>
      <c r="B23" s="34">
        <v>15</v>
      </c>
      <c r="C23" s="23" t="s">
        <v>278</v>
      </c>
      <c r="D23" s="73">
        <v>42802</v>
      </c>
      <c r="E23" s="24" t="s">
        <v>279</v>
      </c>
      <c r="F23" s="486" t="s">
        <v>249</v>
      </c>
      <c r="G23" s="490" t="s">
        <v>280</v>
      </c>
      <c r="H23" s="490">
        <v>2244291452</v>
      </c>
      <c r="I23" s="494" t="s">
        <v>1343</v>
      </c>
      <c r="J23" s="511">
        <v>4346.8</v>
      </c>
      <c r="K23" s="511"/>
      <c r="L23" s="511">
        <v>4346.8</v>
      </c>
      <c r="M23" s="491">
        <f t="shared" si="0"/>
        <v>434.68000000000006</v>
      </c>
      <c r="N23" s="491">
        <f t="shared" si="1"/>
        <v>3912.12</v>
      </c>
      <c r="O23" s="492">
        <f t="shared" si="2"/>
        <v>782.42399999999998</v>
      </c>
      <c r="P23" s="522"/>
      <c r="Q23" s="32">
        <v>0</v>
      </c>
      <c r="R23" s="522">
        <v>4346.8</v>
      </c>
    </row>
    <row r="24" spans="1:18" s="15" customFormat="1" ht="42.75" customHeight="1">
      <c r="A24" s="52"/>
      <c r="B24" s="34">
        <v>16</v>
      </c>
      <c r="C24" s="23" t="s">
        <v>281</v>
      </c>
      <c r="D24" s="73">
        <v>42803</v>
      </c>
      <c r="E24" s="24" t="s">
        <v>279</v>
      </c>
      <c r="F24" s="486" t="s">
        <v>249</v>
      </c>
      <c r="G24" s="490" t="s">
        <v>280</v>
      </c>
      <c r="H24" s="490">
        <v>2244291453</v>
      </c>
      <c r="I24" s="494" t="s">
        <v>282</v>
      </c>
      <c r="J24" s="511">
        <v>4346.8</v>
      </c>
      <c r="K24" s="511"/>
      <c r="L24" s="511">
        <v>4346.8</v>
      </c>
      <c r="M24" s="491">
        <f t="shared" si="0"/>
        <v>434.68000000000006</v>
      </c>
      <c r="N24" s="491">
        <f t="shared" si="1"/>
        <v>3912.12</v>
      </c>
      <c r="O24" s="492">
        <f t="shared" si="2"/>
        <v>782.42399999999998</v>
      </c>
      <c r="P24" s="522"/>
      <c r="Q24" s="32">
        <v>0</v>
      </c>
      <c r="R24" s="522">
        <v>4346.8</v>
      </c>
    </row>
    <row r="25" spans="1:18" s="15" customFormat="1" ht="42.75" customHeight="1">
      <c r="A25" s="52"/>
      <c r="B25" s="34">
        <v>17</v>
      </c>
      <c r="C25" s="23" t="s">
        <v>283</v>
      </c>
      <c r="D25" s="73">
        <v>42807</v>
      </c>
      <c r="E25" s="24" t="s">
        <v>279</v>
      </c>
      <c r="F25" s="486" t="s">
        <v>249</v>
      </c>
      <c r="G25" s="490" t="s">
        <v>280</v>
      </c>
      <c r="H25" s="490">
        <v>2244291452</v>
      </c>
      <c r="I25" s="494" t="s">
        <v>284</v>
      </c>
      <c r="J25" s="511">
        <v>4346.79</v>
      </c>
      <c r="K25" s="511"/>
      <c r="L25" s="511">
        <v>4346.79</v>
      </c>
      <c r="M25" s="491">
        <f t="shared" si="0"/>
        <v>434.67900000000003</v>
      </c>
      <c r="N25" s="491">
        <f t="shared" si="1"/>
        <v>3912.1109999999999</v>
      </c>
      <c r="O25" s="492">
        <f t="shared" si="2"/>
        <v>782.42219999999998</v>
      </c>
      <c r="P25" s="522"/>
      <c r="Q25" s="32">
        <v>0</v>
      </c>
      <c r="R25" s="522">
        <v>4346.79</v>
      </c>
    </row>
    <row r="26" spans="1:18" s="15" customFormat="1" ht="34.5" customHeight="1">
      <c r="A26" s="52"/>
      <c r="B26" s="34">
        <v>18</v>
      </c>
      <c r="C26" s="23" t="s">
        <v>285</v>
      </c>
      <c r="D26" s="73">
        <v>42754</v>
      </c>
      <c r="E26" s="24" t="s">
        <v>271</v>
      </c>
      <c r="F26" s="486" t="s">
        <v>261</v>
      </c>
      <c r="G26" s="490" t="s">
        <v>286</v>
      </c>
      <c r="H26" s="490" t="s">
        <v>287</v>
      </c>
      <c r="I26" s="494" t="s">
        <v>288</v>
      </c>
      <c r="J26" s="491">
        <v>1565.26</v>
      </c>
      <c r="K26" s="491"/>
      <c r="L26" s="491">
        <v>1565.26</v>
      </c>
      <c r="M26" s="491">
        <f t="shared" si="0"/>
        <v>156.52600000000001</v>
      </c>
      <c r="N26" s="491">
        <f t="shared" si="1"/>
        <v>1408.7339999999999</v>
      </c>
      <c r="O26" s="492">
        <f t="shared" si="2"/>
        <v>281.74680000000001</v>
      </c>
      <c r="P26" s="522"/>
      <c r="Q26" s="32">
        <v>0</v>
      </c>
      <c r="R26" s="522">
        <v>1565.26</v>
      </c>
    </row>
    <row r="27" spans="1:18" s="15" customFormat="1" ht="32.25" customHeight="1">
      <c r="A27" s="52"/>
      <c r="B27" s="34">
        <v>19</v>
      </c>
      <c r="C27" s="23" t="s">
        <v>289</v>
      </c>
      <c r="D27" s="73">
        <v>42754</v>
      </c>
      <c r="E27" s="24" t="s">
        <v>271</v>
      </c>
      <c r="F27" s="486" t="s">
        <v>261</v>
      </c>
      <c r="G27" s="490" t="s">
        <v>286</v>
      </c>
      <c r="H27" s="490" t="s">
        <v>290</v>
      </c>
      <c r="I27" s="490" t="s">
        <v>291</v>
      </c>
      <c r="J27" s="491">
        <v>1565.26</v>
      </c>
      <c r="K27" s="491"/>
      <c r="L27" s="491">
        <v>1565.26</v>
      </c>
      <c r="M27" s="491">
        <f t="shared" si="0"/>
        <v>156.52600000000001</v>
      </c>
      <c r="N27" s="491">
        <f t="shared" si="1"/>
        <v>1408.7339999999999</v>
      </c>
      <c r="O27" s="492">
        <f t="shared" si="2"/>
        <v>281.74680000000001</v>
      </c>
      <c r="P27" s="522"/>
      <c r="Q27" s="32">
        <v>0</v>
      </c>
      <c r="R27" s="522">
        <v>1565.26</v>
      </c>
    </row>
    <row r="28" spans="1:18" s="15" customFormat="1" ht="42.75" customHeight="1">
      <c r="A28" s="52"/>
      <c r="B28" s="34">
        <v>20</v>
      </c>
      <c r="C28" s="23" t="s">
        <v>292</v>
      </c>
      <c r="D28" s="73">
        <v>42804</v>
      </c>
      <c r="E28" s="24" t="s">
        <v>293</v>
      </c>
      <c r="F28" s="486" t="s">
        <v>261</v>
      </c>
      <c r="G28" s="490" t="s">
        <v>286</v>
      </c>
      <c r="H28" s="490" t="s">
        <v>294</v>
      </c>
      <c r="I28" s="494" t="s">
        <v>295</v>
      </c>
      <c r="J28" s="491">
        <v>2085.06</v>
      </c>
      <c r="K28" s="491"/>
      <c r="L28" s="491">
        <v>2085.06</v>
      </c>
      <c r="M28" s="491">
        <f t="shared" si="0"/>
        <v>208.506</v>
      </c>
      <c r="N28" s="491">
        <f t="shared" si="1"/>
        <v>1876.5539999999999</v>
      </c>
      <c r="O28" s="492">
        <f t="shared" si="2"/>
        <v>375.31079999999997</v>
      </c>
      <c r="P28" s="522"/>
      <c r="Q28" s="32">
        <v>0</v>
      </c>
      <c r="R28" s="522">
        <v>2085.06</v>
      </c>
    </row>
    <row r="29" spans="1:18" s="15" customFormat="1" ht="33" customHeight="1">
      <c r="A29" s="52"/>
      <c r="B29" s="34">
        <v>21</v>
      </c>
      <c r="C29" s="23" t="s">
        <v>296</v>
      </c>
      <c r="D29" s="73">
        <v>42808</v>
      </c>
      <c r="E29" s="24" t="s">
        <v>293</v>
      </c>
      <c r="F29" s="486" t="s">
        <v>261</v>
      </c>
      <c r="G29" s="490" t="s">
        <v>262</v>
      </c>
      <c r="H29" s="490" t="s">
        <v>297</v>
      </c>
      <c r="I29" s="490" t="s">
        <v>298</v>
      </c>
      <c r="J29" s="491">
        <v>2085.06</v>
      </c>
      <c r="K29" s="491"/>
      <c r="L29" s="491">
        <v>2085.06</v>
      </c>
      <c r="M29" s="491">
        <f t="shared" si="0"/>
        <v>208.506</v>
      </c>
      <c r="N29" s="491">
        <f t="shared" si="1"/>
        <v>1876.5539999999999</v>
      </c>
      <c r="O29" s="492">
        <f t="shared" si="2"/>
        <v>375.31079999999997</v>
      </c>
      <c r="P29" s="522"/>
      <c r="Q29" s="32">
        <v>0</v>
      </c>
      <c r="R29" s="522">
        <v>2085.06</v>
      </c>
    </row>
    <row r="30" spans="1:18" s="15" customFormat="1" ht="33" customHeight="1">
      <c r="A30" s="52"/>
      <c r="B30" s="34">
        <v>22</v>
      </c>
      <c r="C30" s="23" t="s">
        <v>299</v>
      </c>
      <c r="D30" s="73">
        <v>42759</v>
      </c>
      <c r="E30" s="24" t="s">
        <v>293</v>
      </c>
      <c r="F30" s="486" t="s">
        <v>261</v>
      </c>
      <c r="G30" s="490" t="s">
        <v>262</v>
      </c>
      <c r="H30" s="490" t="s">
        <v>300</v>
      </c>
      <c r="I30" s="490" t="s">
        <v>301</v>
      </c>
      <c r="J30" s="491">
        <v>2085.06</v>
      </c>
      <c r="K30" s="491"/>
      <c r="L30" s="491">
        <v>2085.06</v>
      </c>
      <c r="M30" s="491">
        <f t="shared" si="0"/>
        <v>208.506</v>
      </c>
      <c r="N30" s="491">
        <f t="shared" si="1"/>
        <v>1876.5539999999999</v>
      </c>
      <c r="O30" s="492">
        <f t="shared" si="2"/>
        <v>375.31079999999997</v>
      </c>
      <c r="P30" s="522"/>
      <c r="Q30" s="32">
        <v>0</v>
      </c>
      <c r="R30" s="522">
        <v>2085.06</v>
      </c>
    </row>
    <row r="31" spans="1:18" s="15" customFormat="1" ht="33.75" customHeight="1">
      <c r="A31" s="52"/>
      <c r="B31" s="34">
        <v>23</v>
      </c>
      <c r="C31" s="23" t="s">
        <v>302</v>
      </c>
      <c r="D31" s="73">
        <v>42759</v>
      </c>
      <c r="E31" s="24" t="s">
        <v>293</v>
      </c>
      <c r="F31" s="486" t="s">
        <v>261</v>
      </c>
      <c r="G31" s="490" t="s">
        <v>262</v>
      </c>
      <c r="H31" s="490" t="s">
        <v>303</v>
      </c>
      <c r="I31" s="490" t="s">
        <v>304</v>
      </c>
      <c r="J31" s="491">
        <v>2085.06</v>
      </c>
      <c r="K31" s="491"/>
      <c r="L31" s="491">
        <v>2085.06</v>
      </c>
      <c r="M31" s="491">
        <f t="shared" si="0"/>
        <v>208.506</v>
      </c>
      <c r="N31" s="491">
        <f t="shared" si="1"/>
        <v>1876.5539999999999</v>
      </c>
      <c r="O31" s="492">
        <f t="shared" si="2"/>
        <v>375.31079999999997</v>
      </c>
      <c r="P31" s="522"/>
      <c r="Q31" s="32">
        <v>0</v>
      </c>
      <c r="R31" s="522">
        <v>2085.06</v>
      </c>
    </row>
    <row r="32" spans="1:18" s="15" customFormat="1" ht="34.5" customHeight="1">
      <c r="A32" s="52"/>
      <c r="B32" s="34">
        <v>24</v>
      </c>
      <c r="C32" s="23" t="s">
        <v>305</v>
      </c>
      <c r="D32" s="73">
        <v>42759</v>
      </c>
      <c r="E32" s="24" t="s">
        <v>271</v>
      </c>
      <c r="F32" s="486" t="s">
        <v>261</v>
      </c>
      <c r="G32" s="490" t="s">
        <v>286</v>
      </c>
      <c r="H32" s="490" t="s">
        <v>306</v>
      </c>
      <c r="I32" s="490" t="s">
        <v>307</v>
      </c>
      <c r="J32" s="491">
        <v>1565.26</v>
      </c>
      <c r="K32" s="491"/>
      <c r="L32" s="491">
        <v>1565.26</v>
      </c>
      <c r="M32" s="491">
        <f t="shared" si="0"/>
        <v>156.52600000000001</v>
      </c>
      <c r="N32" s="491">
        <f t="shared" si="1"/>
        <v>1408.7339999999999</v>
      </c>
      <c r="O32" s="492">
        <f t="shared" si="2"/>
        <v>281.74680000000001</v>
      </c>
      <c r="P32" s="522"/>
      <c r="Q32" s="32">
        <v>0</v>
      </c>
      <c r="R32" s="522">
        <v>1565.26</v>
      </c>
    </row>
    <row r="33" spans="1:18" s="15" customFormat="1" ht="34.5" customHeight="1">
      <c r="A33" s="52"/>
      <c r="B33" s="34">
        <v>25</v>
      </c>
      <c r="C33" s="23" t="s">
        <v>308</v>
      </c>
      <c r="D33" s="73">
        <v>42817</v>
      </c>
      <c r="E33" s="24" t="s">
        <v>271</v>
      </c>
      <c r="F33" s="486" t="s">
        <v>261</v>
      </c>
      <c r="G33" s="490" t="s">
        <v>286</v>
      </c>
      <c r="H33" s="490" t="s">
        <v>309</v>
      </c>
      <c r="I33" s="494" t="s">
        <v>310</v>
      </c>
      <c r="J33" s="491">
        <v>1565.26</v>
      </c>
      <c r="K33" s="491"/>
      <c r="L33" s="491">
        <v>1565.26</v>
      </c>
      <c r="M33" s="491">
        <f t="shared" si="0"/>
        <v>156.52600000000001</v>
      </c>
      <c r="N33" s="491">
        <f t="shared" si="1"/>
        <v>1408.7339999999999</v>
      </c>
      <c r="O33" s="492">
        <f t="shared" si="2"/>
        <v>281.74680000000001</v>
      </c>
      <c r="P33" s="522"/>
      <c r="Q33" s="32">
        <v>0</v>
      </c>
      <c r="R33" s="522">
        <v>1565.26</v>
      </c>
    </row>
    <row r="34" spans="1:18" s="15" customFormat="1" ht="33.75" customHeight="1">
      <c r="A34" s="52"/>
      <c r="B34" s="34">
        <v>26</v>
      </c>
      <c r="C34" s="23" t="s">
        <v>311</v>
      </c>
      <c r="D34" s="73">
        <v>42754</v>
      </c>
      <c r="E34" s="24" t="s">
        <v>293</v>
      </c>
      <c r="F34" s="486" t="s">
        <v>261</v>
      </c>
      <c r="G34" s="490" t="s">
        <v>262</v>
      </c>
      <c r="H34" s="490" t="s">
        <v>312</v>
      </c>
      <c r="I34" s="490" t="s">
        <v>313</v>
      </c>
      <c r="J34" s="491">
        <v>2085.06</v>
      </c>
      <c r="K34" s="491"/>
      <c r="L34" s="491">
        <v>2085.06</v>
      </c>
      <c r="M34" s="491">
        <f t="shared" si="0"/>
        <v>208.506</v>
      </c>
      <c r="N34" s="491">
        <f t="shared" si="1"/>
        <v>1876.5539999999999</v>
      </c>
      <c r="O34" s="492">
        <f t="shared" si="2"/>
        <v>375.31079999999997</v>
      </c>
      <c r="P34" s="522"/>
      <c r="Q34" s="32">
        <v>0</v>
      </c>
      <c r="R34" s="522">
        <v>2085.06</v>
      </c>
    </row>
    <row r="35" spans="1:18" s="15" customFormat="1" ht="32.25" customHeight="1">
      <c r="A35" s="52"/>
      <c r="B35" s="34">
        <v>27</v>
      </c>
      <c r="C35" s="23" t="s">
        <v>314</v>
      </c>
      <c r="D35" s="73">
        <v>42755</v>
      </c>
      <c r="E35" s="24" t="s">
        <v>271</v>
      </c>
      <c r="F35" s="486" t="s">
        <v>261</v>
      </c>
      <c r="G35" s="490" t="s">
        <v>286</v>
      </c>
      <c r="H35" s="490" t="s">
        <v>315</v>
      </c>
      <c r="I35" s="490" t="s">
        <v>316</v>
      </c>
      <c r="J35" s="491">
        <v>1565.26</v>
      </c>
      <c r="K35" s="491"/>
      <c r="L35" s="491">
        <v>1565.26</v>
      </c>
      <c r="M35" s="491">
        <f t="shared" si="0"/>
        <v>156.52600000000001</v>
      </c>
      <c r="N35" s="491">
        <f t="shared" si="1"/>
        <v>1408.7339999999999</v>
      </c>
      <c r="O35" s="492">
        <f t="shared" si="2"/>
        <v>281.74680000000001</v>
      </c>
      <c r="P35" s="522"/>
      <c r="Q35" s="32">
        <v>0</v>
      </c>
      <c r="R35" s="522">
        <v>1565.26</v>
      </c>
    </row>
    <row r="36" spans="1:18" s="15" customFormat="1" ht="36.75" customHeight="1">
      <c r="A36" s="52"/>
      <c r="B36" s="34">
        <v>28</v>
      </c>
      <c r="C36" s="23" t="s">
        <v>317</v>
      </c>
      <c r="D36" s="73">
        <v>42755</v>
      </c>
      <c r="E36" s="24" t="s">
        <v>271</v>
      </c>
      <c r="F36" s="486" t="s">
        <v>261</v>
      </c>
      <c r="G36" s="490" t="s">
        <v>286</v>
      </c>
      <c r="H36" s="490" t="s">
        <v>318</v>
      </c>
      <c r="I36" s="490" t="s">
        <v>319</v>
      </c>
      <c r="J36" s="491">
        <v>1565.26</v>
      </c>
      <c r="K36" s="491"/>
      <c r="L36" s="491">
        <v>1565.26</v>
      </c>
      <c r="M36" s="491">
        <f t="shared" si="0"/>
        <v>156.52600000000001</v>
      </c>
      <c r="N36" s="491">
        <f t="shared" si="1"/>
        <v>1408.7339999999999</v>
      </c>
      <c r="O36" s="492">
        <f t="shared" si="2"/>
        <v>281.74680000000001</v>
      </c>
      <c r="P36" s="522"/>
      <c r="Q36" s="32">
        <v>0</v>
      </c>
      <c r="R36" s="522">
        <v>1565.26</v>
      </c>
    </row>
    <row r="37" spans="1:18" s="15" customFormat="1" ht="31.5" customHeight="1">
      <c r="A37" s="52"/>
      <c r="B37" s="34">
        <v>29</v>
      </c>
      <c r="C37" s="23" t="s">
        <v>320</v>
      </c>
      <c r="D37" s="73">
        <v>42752</v>
      </c>
      <c r="E37" s="24" t="s">
        <v>271</v>
      </c>
      <c r="F37" s="486" t="s">
        <v>261</v>
      </c>
      <c r="G37" s="490" t="s">
        <v>286</v>
      </c>
      <c r="H37" s="490" t="s">
        <v>321</v>
      </c>
      <c r="I37" s="490" t="s">
        <v>322</v>
      </c>
      <c r="J37" s="491">
        <v>1565.26</v>
      </c>
      <c r="K37" s="491"/>
      <c r="L37" s="491">
        <v>1565.26</v>
      </c>
      <c r="M37" s="491">
        <f t="shared" si="0"/>
        <v>156.52600000000001</v>
      </c>
      <c r="N37" s="491">
        <f t="shared" si="1"/>
        <v>1408.7339999999999</v>
      </c>
      <c r="O37" s="492">
        <f t="shared" si="2"/>
        <v>281.74680000000001</v>
      </c>
      <c r="P37" s="522"/>
      <c r="Q37" s="32">
        <v>0</v>
      </c>
      <c r="R37" s="522">
        <v>1565.26</v>
      </c>
    </row>
    <row r="38" spans="1:18" s="15" customFormat="1" ht="31.5" customHeight="1">
      <c r="A38" s="52"/>
      <c r="B38" s="34">
        <v>30</v>
      </c>
      <c r="C38" s="23" t="s">
        <v>323</v>
      </c>
      <c r="D38" s="73">
        <v>42755</v>
      </c>
      <c r="E38" s="24" t="s">
        <v>271</v>
      </c>
      <c r="F38" s="486" t="s">
        <v>261</v>
      </c>
      <c r="G38" s="490" t="s">
        <v>286</v>
      </c>
      <c r="H38" s="490">
        <v>63229970975</v>
      </c>
      <c r="I38" s="494" t="s">
        <v>324</v>
      </c>
      <c r="J38" s="491">
        <v>1565.26</v>
      </c>
      <c r="K38" s="491"/>
      <c r="L38" s="491">
        <v>1565.26</v>
      </c>
      <c r="M38" s="491">
        <f t="shared" si="0"/>
        <v>156.52600000000001</v>
      </c>
      <c r="N38" s="491">
        <f t="shared" si="1"/>
        <v>1408.7339999999999</v>
      </c>
      <c r="O38" s="492">
        <f t="shared" si="2"/>
        <v>281.74680000000001</v>
      </c>
      <c r="P38" s="522"/>
      <c r="Q38" s="32">
        <v>0</v>
      </c>
      <c r="R38" s="522">
        <v>1565.26</v>
      </c>
    </row>
    <row r="39" spans="1:18" s="15" customFormat="1" ht="34.5" customHeight="1">
      <c r="A39" s="52"/>
      <c r="B39" s="34">
        <v>31</v>
      </c>
      <c r="C39" s="23" t="s">
        <v>325</v>
      </c>
      <c r="D39" s="73">
        <v>42756</v>
      </c>
      <c r="E39" s="24" t="s">
        <v>271</v>
      </c>
      <c r="F39" s="486" t="s">
        <v>261</v>
      </c>
      <c r="G39" s="490" t="s">
        <v>286</v>
      </c>
      <c r="H39" s="490" t="s">
        <v>326</v>
      </c>
      <c r="I39" s="490" t="s">
        <v>327</v>
      </c>
      <c r="J39" s="491">
        <v>1565.26</v>
      </c>
      <c r="K39" s="491"/>
      <c r="L39" s="491">
        <v>1565.26</v>
      </c>
      <c r="M39" s="491">
        <f t="shared" si="0"/>
        <v>156.52600000000001</v>
      </c>
      <c r="N39" s="491">
        <f t="shared" si="1"/>
        <v>1408.7339999999999</v>
      </c>
      <c r="O39" s="492">
        <f t="shared" si="2"/>
        <v>281.74680000000001</v>
      </c>
      <c r="P39" s="522"/>
      <c r="Q39" s="32">
        <v>0</v>
      </c>
      <c r="R39" s="522">
        <v>1565.26</v>
      </c>
    </row>
    <row r="40" spans="1:18" s="15" customFormat="1" ht="36" customHeight="1">
      <c r="A40" s="52"/>
      <c r="B40" s="34">
        <v>32</v>
      </c>
      <c r="C40" s="23" t="s">
        <v>328</v>
      </c>
      <c r="D40" s="73">
        <v>42756</v>
      </c>
      <c r="E40" s="24" t="s">
        <v>293</v>
      </c>
      <c r="F40" s="486" t="s">
        <v>261</v>
      </c>
      <c r="G40" s="490" t="s">
        <v>262</v>
      </c>
      <c r="H40" s="490" t="s">
        <v>329</v>
      </c>
      <c r="I40" s="490" t="s">
        <v>330</v>
      </c>
      <c r="J40" s="491">
        <v>2085.0700000000002</v>
      </c>
      <c r="K40" s="491"/>
      <c r="L40" s="491">
        <v>2085.0700000000002</v>
      </c>
      <c r="M40" s="491">
        <f t="shared" si="0"/>
        <v>208.50700000000003</v>
      </c>
      <c r="N40" s="491">
        <f t="shared" si="1"/>
        <v>1876.5630000000001</v>
      </c>
      <c r="O40" s="492">
        <f t="shared" si="2"/>
        <v>375.31260000000003</v>
      </c>
      <c r="P40" s="522"/>
      <c r="Q40" s="32">
        <v>0</v>
      </c>
      <c r="R40" s="522">
        <v>2085.0700000000002</v>
      </c>
    </row>
    <row r="41" spans="1:18" s="15" customFormat="1" ht="33" customHeight="1">
      <c r="A41" s="52"/>
      <c r="B41" s="34">
        <v>33</v>
      </c>
      <c r="C41" s="23" t="s">
        <v>331</v>
      </c>
      <c r="D41" s="73">
        <v>42758</v>
      </c>
      <c r="E41" s="24" t="s">
        <v>293</v>
      </c>
      <c r="F41" s="486" t="s">
        <v>261</v>
      </c>
      <c r="G41" s="490" t="s">
        <v>262</v>
      </c>
      <c r="H41" s="490" t="s">
        <v>332</v>
      </c>
      <c r="I41" s="490" t="s">
        <v>333</v>
      </c>
      <c r="J41" s="491">
        <v>2085.0700000000002</v>
      </c>
      <c r="K41" s="491"/>
      <c r="L41" s="491">
        <v>2085.0700000000002</v>
      </c>
      <c r="M41" s="491">
        <f t="shared" si="0"/>
        <v>208.50700000000003</v>
      </c>
      <c r="N41" s="491">
        <f t="shared" si="1"/>
        <v>1876.5630000000001</v>
      </c>
      <c r="O41" s="492">
        <f t="shared" si="2"/>
        <v>375.31260000000003</v>
      </c>
      <c r="P41" s="522"/>
      <c r="Q41" s="32">
        <v>0</v>
      </c>
      <c r="R41" s="522">
        <v>2085.0700000000002</v>
      </c>
    </row>
    <row r="42" spans="1:18" s="15" customFormat="1" ht="30.75" customHeight="1">
      <c r="A42" s="52"/>
      <c r="B42" s="34">
        <v>34</v>
      </c>
      <c r="C42" s="23" t="s">
        <v>334</v>
      </c>
      <c r="D42" s="73">
        <v>42808</v>
      </c>
      <c r="E42" s="24" t="s">
        <v>293</v>
      </c>
      <c r="F42" s="486" t="s">
        <v>261</v>
      </c>
      <c r="G42" s="490" t="s">
        <v>262</v>
      </c>
      <c r="H42" s="490" t="s">
        <v>335</v>
      </c>
      <c r="I42" s="490" t="s">
        <v>336</v>
      </c>
      <c r="J42" s="491">
        <v>2085.0700000000002</v>
      </c>
      <c r="K42" s="491"/>
      <c r="L42" s="491">
        <v>2085.0700000000002</v>
      </c>
      <c r="M42" s="491">
        <f t="shared" si="0"/>
        <v>208.50700000000003</v>
      </c>
      <c r="N42" s="491">
        <f t="shared" si="1"/>
        <v>1876.5630000000001</v>
      </c>
      <c r="O42" s="492">
        <f t="shared" si="2"/>
        <v>375.31260000000003</v>
      </c>
      <c r="P42" s="522"/>
      <c r="Q42" s="32">
        <v>0</v>
      </c>
      <c r="R42" s="522">
        <v>2085.0700000000002</v>
      </c>
    </row>
    <row r="43" spans="1:18" s="15" customFormat="1" ht="42" customHeight="1">
      <c r="A43" s="52"/>
      <c r="B43" s="34">
        <v>35</v>
      </c>
      <c r="C43" s="23" t="s">
        <v>337</v>
      </c>
      <c r="D43" s="73">
        <v>42814</v>
      </c>
      <c r="E43" s="24" t="s">
        <v>338</v>
      </c>
      <c r="F43" s="486" t="s">
        <v>249</v>
      </c>
      <c r="G43" s="490" t="s">
        <v>280</v>
      </c>
      <c r="H43" s="490">
        <v>2244291452</v>
      </c>
      <c r="I43" s="494" t="s">
        <v>339</v>
      </c>
      <c r="J43" s="491">
        <v>4346.83</v>
      </c>
      <c r="K43" s="491"/>
      <c r="L43" s="491">
        <v>4346.83</v>
      </c>
      <c r="M43" s="491">
        <f t="shared" si="0"/>
        <v>434.68299999999999</v>
      </c>
      <c r="N43" s="491">
        <f t="shared" si="1"/>
        <v>3912.1469999999999</v>
      </c>
      <c r="O43" s="492">
        <f t="shared" si="2"/>
        <v>782.42939999999999</v>
      </c>
      <c r="P43" s="522"/>
      <c r="Q43" s="32">
        <v>0</v>
      </c>
      <c r="R43" s="522">
        <v>4346.83</v>
      </c>
    </row>
    <row r="44" spans="1:18" s="15" customFormat="1" ht="42.75" customHeight="1">
      <c r="A44" s="52"/>
      <c r="B44" s="34">
        <v>36</v>
      </c>
      <c r="C44" s="23" t="s">
        <v>340</v>
      </c>
      <c r="D44" s="73">
        <v>42815</v>
      </c>
      <c r="E44" s="24" t="s">
        <v>338</v>
      </c>
      <c r="F44" s="486" t="s">
        <v>249</v>
      </c>
      <c r="G44" s="490" t="s">
        <v>280</v>
      </c>
      <c r="H44" s="490">
        <v>2244291452</v>
      </c>
      <c r="I44" s="494" t="s">
        <v>341</v>
      </c>
      <c r="J44" s="491">
        <v>4346.83</v>
      </c>
      <c r="K44" s="491"/>
      <c r="L44" s="491">
        <v>4346.83</v>
      </c>
      <c r="M44" s="491">
        <f t="shared" si="0"/>
        <v>434.68299999999999</v>
      </c>
      <c r="N44" s="491">
        <f t="shared" si="1"/>
        <v>3912.1469999999999</v>
      </c>
      <c r="O44" s="492">
        <f t="shared" si="2"/>
        <v>782.42939999999999</v>
      </c>
      <c r="P44" s="522"/>
      <c r="Q44" s="32">
        <v>0</v>
      </c>
      <c r="R44" s="522">
        <v>4346.83</v>
      </c>
    </row>
    <row r="45" spans="1:18" s="15" customFormat="1" ht="36" customHeight="1">
      <c r="A45" s="52"/>
      <c r="B45" s="34">
        <v>37</v>
      </c>
      <c r="C45" s="23" t="s">
        <v>342</v>
      </c>
      <c r="D45" s="73">
        <v>42760</v>
      </c>
      <c r="E45" s="24" t="s">
        <v>343</v>
      </c>
      <c r="F45" s="486" t="s">
        <v>165</v>
      </c>
      <c r="G45" s="490" t="s">
        <v>165</v>
      </c>
      <c r="H45" s="490" t="s">
        <v>155</v>
      </c>
      <c r="I45" s="494" t="s">
        <v>344</v>
      </c>
      <c r="J45" s="491">
        <v>4520</v>
      </c>
      <c r="K45" s="491"/>
      <c r="L45" s="491">
        <v>4520</v>
      </c>
      <c r="M45" s="491">
        <f t="shared" si="0"/>
        <v>452</v>
      </c>
      <c r="N45" s="491">
        <f t="shared" si="1"/>
        <v>4068</v>
      </c>
      <c r="O45" s="492">
        <f t="shared" si="2"/>
        <v>813.6</v>
      </c>
      <c r="P45" s="522"/>
      <c r="Q45" s="32">
        <v>0</v>
      </c>
      <c r="R45" s="522">
        <v>4520</v>
      </c>
    </row>
    <row r="46" spans="1:18" s="15" customFormat="1" ht="41.25" customHeight="1">
      <c r="A46" s="50"/>
      <c r="B46" s="34">
        <v>38</v>
      </c>
      <c r="C46" s="23" t="s">
        <v>345</v>
      </c>
      <c r="D46" s="73">
        <v>42983</v>
      </c>
      <c r="E46" s="24" t="s">
        <v>346</v>
      </c>
      <c r="F46" s="486" t="s">
        <v>249</v>
      </c>
      <c r="G46" s="490" t="s">
        <v>347</v>
      </c>
      <c r="H46" s="490" t="s">
        <v>348</v>
      </c>
      <c r="I46" s="494" t="s">
        <v>349</v>
      </c>
      <c r="J46" s="491">
        <v>4022.8</v>
      </c>
      <c r="K46" s="491"/>
      <c r="L46" s="491">
        <v>4022.8</v>
      </c>
      <c r="M46" s="491">
        <f t="shared" si="0"/>
        <v>402.28000000000003</v>
      </c>
      <c r="N46" s="491">
        <f t="shared" si="1"/>
        <v>3620.52</v>
      </c>
      <c r="O46" s="492">
        <f t="shared" si="2"/>
        <v>724.10400000000004</v>
      </c>
      <c r="P46" s="522"/>
      <c r="Q46" s="32">
        <v>0</v>
      </c>
      <c r="R46" s="522">
        <v>4022.8</v>
      </c>
    </row>
    <row r="47" spans="1:18" s="15" customFormat="1" ht="42.75" customHeight="1">
      <c r="A47" s="50"/>
      <c r="B47" s="34">
        <v>39</v>
      </c>
      <c r="C47" s="23" t="s">
        <v>350</v>
      </c>
      <c r="D47" s="73">
        <v>42983</v>
      </c>
      <c r="E47" s="24" t="s">
        <v>351</v>
      </c>
      <c r="F47" s="486" t="s">
        <v>249</v>
      </c>
      <c r="G47" s="490" t="s">
        <v>352</v>
      </c>
      <c r="H47" s="494" t="s">
        <v>353</v>
      </c>
      <c r="I47" s="494" t="s">
        <v>354</v>
      </c>
      <c r="J47" s="491">
        <v>5243.2</v>
      </c>
      <c r="K47" s="491"/>
      <c r="L47" s="491">
        <v>5243.2</v>
      </c>
      <c r="M47" s="491">
        <f t="shared" si="0"/>
        <v>524.32000000000005</v>
      </c>
      <c r="N47" s="491">
        <f t="shared" si="1"/>
        <v>4718.88</v>
      </c>
      <c r="O47" s="492">
        <f t="shared" si="2"/>
        <v>943.77600000000007</v>
      </c>
      <c r="P47" s="522"/>
      <c r="Q47" s="32">
        <v>0</v>
      </c>
      <c r="R47" s="522">
        <v>5243.2</v>
      </c>
    </row>
    <row r="48" spans="1:18" s="15" customFormat="1" ht="42.75" customHeight="1">
      <c r="A48" s="50"/>
      <c r="B48" s="34">
        <v>40</v>
      </c>
      <c r="C48" s="23" t="s">
        <v>355</v>
      </c>
      <c r="D48" s="73">
        <v>42983</v>
      </c>
      <c r="E48" s="24" t="s">
        <v>356</v>
      </c>
      <c r="F48" s="486" t="s">
        <v>249</v>
      </c>
      <c r="G48" s="490" t="s">
        <v>357</v>
      </c>
      <c r="H48" s="490" t="s">
        <v>358</v>
      </c>
      <c r="I48" s="490" t="s">
        <v>359</v>
      </c>
      <c r="J48" s="491">
        <v>1717.6</v>
      </c>
      <c r="K48" s="491"/>
      <c r="L48" s="491">
        <v>1717.6</v>
      </c>
      <c r="M48" s="491">
        <f t="shared" si="0"/>
        <v>171.76</v>
      </c>
      <c r="N48" s="491">
        <f t="shared" si="1"/>
        <v>1545.84</v>
      </c>
      <c r="O48" s="492">
        <f t="shared" si="2"/>
        <v>309.16800000000001</v>
      </c>
      <c r="P48" s="522"/>
      <c r="Q48" s="32">
        <v>0</v>
      </c>
      <c r="R48" s="522">
        <v>1717.6</v>
      </c>
    </row>
    <row r="49" spans="1:18" s="15" customFormat="1" ht="42.75" customHeight="1">
      <c r="A49" s="50"/>
      <c r="B49" s="34">
        <v>41</v>
      </c>
      <c r="C49" s="23" t="s">
        <v>360</v>
      </c>
      <c r="D49" s="73">
        <v>42983</v>
      </c>
      <c r="E49" s="24" t="s">
        <v>356</v>
      </c>
      <c r="F49" s="486" t="s">
        <v>249</v>
      </c>
      <c r="G49" s="490" t="s">
        <v>357</v>
      </c>
      <c r="H49" s="490" t="s">
        <v>348</v>
      </c>
      <c r="I49" s="490" t="s">
        <v>361</v>
      </c>
      <c r="J49" s="491">
        <v>1717.6</v>
      </c>
      <c r="K49" s="491"/>
      <c r="L49" s="491">
        <v>1717.6</v>
      </c>
      <c r="M49" s="491">
        <f t="shared" si="0"/>
        <v>171.76</v>
      </c>
      <c r="N49" s="491">
        <f t="shared" si="1"/>
        <v>1545.84</v>
      </c>
      <c r="O49" s="492">
        <f t="shared" si="2"/>
        <v>309.16800000000001</v>
      </c>
      <c r="P49" s="522"/>
      <c r="Q49" s="32">
        <v>0</v>
      </c>
      <c r="R49" s="522">
        <v>1717.6</v>
      </c>
    </row>
    <row r="50" spans="1:18" s="15" customFormat="1" ht="42.75" customHeight="1">
      <c r="A50" s="50"/>
      <c r="B50" s="34">
        <v>42</v>
      </c>
      <c r="C50" s="23" t="s">
        <v>362</v>
      </c>
      <c r="D50" s="73">
        <v>42983</v>
      </c>
      <c r="E50" s="24" t="s">
        <v>346</v>
      </c>
      <c r="F50" s="486" t="s">
        <v>363</v>
      </c>
      <c r="G50" s="490" t="s">
        <v>347</v>
      </c>
      <c r="H50" s="494" t="s">
        <v>364</v>
      </c>
      <c r="I50" s="494" t="s">
        <v>365</v>
      </c>
      <c r="J50" s="491">
        <v>4022.8</v>
      </c>
      <c r="K50" s="491"/>
      <c r="L50" s="491">
        <v>4022.8</v>
      </c>
      <c r="M50" s="491">
        <f t="shared" si="0"/>
        <v>402.28000000000003</v>
      </c>
      <c r="N50" s="491">
        <f t="shared" si="1"/>
        <v>3620.52</v>
      </c>
      <c r="O50" s="492">
        <f t="shared" si="2"/>
        <v>724.10400000000004</v>
      </c>
      <c r="P50" s="522"/>
      <c r="Q50" s="32">
        <v>0</v>
      </c>
      <c r="R50" s="522">
        <v>4022.8</v>
      </c>
    </row>
    <row r="51" spans="1:18" s="15" customFormat="1" ht="36" customHeight="1">
      <c r="A51" s="52"/>
      <c r="B51" s="34">
        <v>43</v>
      </c>
      <c r="C51" s="25" t="s">
        <v>366</v>
      </c>
      <c r="D51" s="73">
        <v>43425</v>
      </c>
      <c r="E51" s="24" t="s">
        <v>367</v>
      </c>
      <c r="F51" s="486" t="s">
        <v>368</v>
      </c>
      <c r="G51" s="490" t="s">
        <v>369</v>
      </c>
      <c r="H51" s="490" t="s">
        <v>370</v>
      </c>
      <c r="I51" s="490" t="s">
        <v>365</v>
      </c>
      <c r="J51" s="491">
        <v>6592.88</v>
      </c>
      <c r="K51" s="491"/>
      <c r="L51" s="491">
        <v>6592.88</v>
      </c>
      <c r="M51" s="491">
        <f>L51*10%</f>
        <v>659.28800000000001</v>
      </c>
      <c r="N51" s="491">
        <f t="shared" si="1"/>
        <v>5933.5920000000006</v>
      </c>
      <c r="O51" s="492">
        <f>N51/5</f>
        <v>1186.7184000000002</v>
      </c>
      <c r="P51" s="522"/>
      <c r="Q51" s="32">
        <v>0</v>
      </c>
      <c r="R51" s="522">
        <v>6592.88</v>
      </c>
    </row>
    <row r="52" spans="1:18" s="15" customFormat="1" ht="144" customHeight="1">
      <c r="A52" s="52"/>
      <c r="B52" s="34">
        <v>44</v>
      </c>
      <c r="C52" s="23" t="s">
        <v>1047</v>
      </c>
      <c r="D52" s="73">
        <v>43427</v>
      </c>
      <c r="E52" s="527" t="s">
        <v>371</v>
      </c>
      <c r="F52" s="486" t="s">
        <v>225</v>
      </c>
      <c r="G52" s="490" t="s">
        <v>372</v>
      </c>
      <c r="H52" s="509" t="s">
        <v>373</v>
      </c>
      <c r="I52" s="487" t="s">
        <v>1381</v>
      </c>
      <c r="J52" s="491">
        <v>731</v>
      </c>
      <c r="K52" s="491"/>
      <c r="L52" s="491">
        <v>731</v>
      </c>
      <c r="M52" s="491">
        <f t="shared" si="0"/>
        <v>73.100000000000009</v>
      </c>
      <c r="N52" s="491">
        <f t="shared" si="1"/>
        <v>657.9</v>
      </c>
      <c r="O52" s="492">
        <f t="shared" ref="O52:O60" si="3">N52/5</f>
        <v>131.57999999999998</v>
      </c>
      <c r="P52" s="522"/>
      <c r="Q52" s="32">
        <v>0</v>
      </c>
      <c r="R52" s="522">
        <v>731</v>
      </c>
    </row>
    <row r="53" spans="1:18" s="493" customFormat="1" ht="153" customHeight="1">
      <c r="A53" s="485"/>
      <c r="B53" s="486">
        <v>45</v>
      </c>
      <c r="C53" s="487" t="s">
        <v>374</v>
      </c>
      <c r="D53" s="488">
        <v>43817</v>
      </c>
      <c r="E53" s="489" t="s">
        <v>375</v>
      </c>
      <c r="F53" s="486" t="s">
        <v>376</v>
      </c>
      <c r="G53" s="490" t="s">
        <v>377</v>
      </c>
      <c r="H53" s="490">
        <v>118158</v>
      </c>
      <c r="I53" s="490" t="s">
        <v>365</v>
      </c>
      <c r="J53" s="491">
        <v>875</v>
      </c>
      <c r="K53" s="491"/>
      <c r="L53" s="491">
        <v>875</v>
      </c>
      <c r="M53" s="491">
        <f t="shared" si="0"/>
        <v>87.5</v>
      </c>
      <c r="N53" s="491">
        <f t="shared" si="1"/>
        <v>787.5</v>
      </c>
      <c r="O53" s="492">
        <f t="shared" si="3"/>
        <v>157.5</v>
      </c>
      <c r="P53" s="522">
        <v>105</v>
      </c>
      <c r="Q53" s="32">
        <v>688.33333333333337</v>
      </c>
      <c r="R53" s="522">
        <v>186.66666666666663</v>
      </c>
    </row>
    <row r="54" spans="1:18" s="493" customFormat="1" ht="27" customHeight="1">
      <c r="A54" s="485"/>
      <c r="B54" s="486">
        <v>46</v>
      </c>
      <c r="C54" s="487" t="s">
        <v>378</v>
      </c>
      <c r="D54" s="488">
        <v>44182</v>
      </c>
      <c r="E54" s="494" t="s">
        <v>379</v>
      </c>
      <c r="F54" s="486" t="s">
        <v>380</v>
      </c>
      <c r="G54" s="490" t="s">
        <v>381</v>
      </c>
      <c r="H54" s="490" t="s">
        <v>382</v>
      </c>
      <c r="I54" s="490" t="s">
        <v>216</v>
      </c>
      <c r="J54" s="491">
        <v>935</v>
      </c>
      <c r="K54" s="491"/>
      <c r="L54" s="491">
        <v>935</v>
      </c>
      <c r="M54" s="491">
        <f t="shared" si="0"/>
        <v>93.5</v>
      </c>
      <c r="N54" s="491">
        <f t="shared" si="1"/>
        <v>841.5</v>
      </c>
      <c r="O54" s="492">
        <f t="shared" si="3"/>
        <v>168.3</v>
      </c>
      <c r="P54" s="522">
        <v>112.2</v>
      </c>
      <c r="Q54" s="32">
        <v>735.53333333333342</v>
      </c>
      <c r="R54" s="522">
        <v>199.46666666666658</v>
      </c>
    </row>
    <row r="55" spans="1:18" s="493" customFormat="1" ht="42.75" customHeight="1">
      <c r="A55" s="485"/>
      <c r="B55" s="486">
        <v>47</v>
      </c>
      <c r="C55" s="487" t="s">
        <v>383</v>
      </c>
      <c r="D55" s="488">
        <v>44182</v>
      </c>
      <c r="E55" s="494" t="s">
        <v>384</v>
      </c>
      <c r="F55" s="486" t="s">
        <v>385</v>
      </c>
      <c r="G55" s="494" t="s">
        <v>386</v>
      </c>
      <c r="H55" s="490" t="s">
        <v>387</v>
      </c>
      <c r="I55" s="494" t="s">
        <v>388</v>
      </c>
      <c r="J55" s="491">
        <v>4700.22</v>
      </c>
      <c r="K55" s="491"/>
      <c r="L55" s="491">
        <v>4700.22</v>
      </c>
      <c r="M55" s="491">
        <f t="shared" si="0"/>
        <v>470.02200000000005</v>
      </c>
      <c r="N55" s="491">
        <f t="shared" si="1"/>
        <v>4230.1980000000003</v>
      </c>
      <c r="O55" s="492">
        <f t="shared" si="3"/>
        <v>846.03960000000006</v>
      </c>
      <c r="P55" s="522">
        <v>564.02640000000008</v>
      </c>
      <c r="Q55" s="32">
        <v>3697.5064000000002</v>
      </c>
      <c r="R55" s="522">
        <v>1002.7136</v>
      </c>
    </row>
    <row r="56" spans="1:18" s="493" customFormat="1" ht="42.75" customHeight="1">
      <c r="A56" s="485"/>
      <c r="B56" s="486">
        <v>48</v>
      </c>
      <c r="C56" s="487" t="s">
        <v>389</v>
      </c>
      <c r="D56" s="488">
        <v>44182</v>
      </c>
      <c r="E56" s="494" t="s">
        <v>384</v>
      </c>
      <c r="F56" s="486" t="s">
        <v>385</v>
      </c>
      <c r="G56" s="494" t="s">
        <v>386</v>
      </c>
      <c r="H56" s="490" t="s">
        <v>390</v>
      </c>
      <c r="I56" s="490" t="s">
        <v>391</v>
      </c>
      <c r="J56" s="491">
        <v>4750.04</v>
      </c>
      <c r="K56" s="491"/>
      <c r="L56" s="491">
        <v>4750.04</v>
      </c>
      <c r="M56" s="491">
        <f t="shared" si="0"/>
        <v>475.00400000000002</v>
      </c>
      <c r="N56" s="491">
        <f t="shared" si="1"/>
        <v>4275.0360000000001</v>
      </c>
      <c r="O56" s="492">
        <f t="shared" si="3"/>
        <v>855.00720000000001</v>
      </c>
      <c r="P56" s="522">
        <v>570.00480000000005</v>
      </c>
      <c r="Q56" s="32">
        <v>3736.6981333333333</v>
      </c>
      <c r="R56" s="522">
        <v>1013.3418666666666</v>
      </c>
    </row>
    <row r="57" spans="1:18" s="493" customFormat="1" ht="42.75" customHeight="1">
      <c r="A57" s="485"/>
      <c r="B57" s="486">
        <v>49</v>
      </c>
      <c r="C57" s="487" t="s">
        <v>392</v>
      </c>
      <c r="D57" s="488">
        <v>44182</v>
      </c>
      <c r="E57" s="494" t="s">
        <v>384</v>
      </c>
      <c r="F57" s="486" t="s">
        <v>385</v>
      </c>
      <c r="G57" s="494" t="s">
        <v>386</v>
      </c>
      <c r="H57" s="490" t="s">
        <v>393</v>
      </c>
      <c r="I57" s="490" t="s">
        <v>394</v>
      </c>
      <c r="J57" s="491">
        <v>4600</v>
      </c>
      <c r="K57" s="491"/>
      <c r="L57" s="491">
        <v>4600</v>
      </c>
      <c r="M57" s="491">
        <f t="shared" si="0"/>
        <v>460</v>
      </c>
      <c r="N57" s="491">
        <f t="shared" si="1"/>
        <v>4140</v>
      </c>
      <c r="O57" s="492">
        <f t="shared" si="3"/>
        <v>828</v>
      </c>
      <c r="P57" s="522">
        <v>552</v>
      </c>
      <c r="Q57" s="32">
        <v>3618.6666666666665</v>
      </c>
      <c r="R57" s="522">
        <v>981.33333333333348</v>
      </c>
    </row>
    <row r="58" spans="1:18" s="493" customFormat="1" ht="38.25" customHeight="1">
      <c r="A58" s="485"/>
      <c r="B58" s="486">
        <v>50</v>
      </c>
      <c r="C58" s="487" t="s">
        <v>395</v>
      </c>
      <c r="D58" s="488">
        <v>44182</v>
      </c>
      <c r="E58" s="494" t="s">
        <v>396</v>
      </c>
      <c r="F58" s="486" t="s">
        <v>385</v>
      </c>
      <c r="G58" s="494" t="s">
        <v>386</v>
      </c>
      <c r="H58" s="490" t="s">
        <v>397</v>
      </c>
      <c r="I58" s="494" t="s">
        <v>398</v>
      </c>
      <c r="J58" s="491">
        <v>3277</v>
      </c>
      <c r="K58" s="491"/>
      <c r="L58" s="491">
        <v>3277</v>
      </c>
      <c r="M58" s="491">
        <f t="shared" si="0"/>
        <v>327.70000000000005</v>
      </c>
      <c r="N58" s="491">
        <f t="shared" si="1"/>
        <v>2949.3</v>
      </c>
      <c r="O58" s="492">
        <f t="shared" si="3"/>
        <v>589.86</v>
      </c>
      <c r="P58" s="522">
        <v>393.24</v>
      </c>
      <c r="Q58" s="32">
        <v>2577.9066666666668</v>
      </c>
      <c r="R58" s="522">
        <v>699.09333333333325</v>
      </c>
    </row>
    <row r="59" spans="1:18" s="493" customFormat="1" ht="38.25" customHeight="1">
      <c r="A59" s="485"/>
      <c r="B59" s="486">
        <v>51</v>
      </c>
      <c r="C59" s="487" t="s">
        <v>399</v>
      </c>
      <c r="D59" s="488">
        <v>44540</v>
      </c>
      <c r="E59" s="494" t="s">
        <v>384</v>
      </c>
      <c r="F59" s="486" t="s">
        <v>400</v>
      </c>
      <c r="G59" s="494" t="s">
        <v>401</v>
      </c>
      <c r="H59" s="490" t="s">
        <v>402</v>
      </c>
      <c r="I59" s="494" t="s">
        <v>403</v>
      </c>
      <c r="J59" s="491">
        <v>4555</v>
      </c>
      <c r="K59" s="491"/>
      <c r="L59" s="491">
        <v>4555</v>
      </c>
      <c r="M59" s="491">
        <f t="shared" si="0"/>
        <v>455.5</v>
      </c>
      <c r="N59" s="491">
        <f t="shared" si="1"/>
        <v>4099.5</v>
      </c>
      <c r="O59" s="492">
        <f t="shared" si="3"/>
        <v>819.9</v>
      </c>
      <c r="P59" s="522">
        <v>546.6</v>
      </c>
      <c r="Q59" s="32">
        <v>3583.2666666666664</v>
      </c>
      <c r="R59" s="522">
        <v>971.73333333333358</v>
      </c>
    </row>
    <row r="60" spans="1:18" s="493" customFormat="1" ht="52.5" customHeight="1">
      <c r="A60" s="485"/>
      <c r="B60" s="486">
        <v>52</v>
      </c>
      <c r="C60" s="495" t="s">
        <v>404</v>
      </c>
      <c r="D60" s="496">
        <v>44375</v>
      </c>
      <c r="E60" s="497" t="s">
        <v>405</v>
      </c>
      <c r="F60" s="498" t="s">
        <v>244</v>
      </c>
      <c r="G60" s="499" t="s">
        <v>406</v>
      </c>
      <c r="H60" s="94">
        <v>3132402</v>
      </c>
      <c r="I60" s="500" t="s">
        <v>246</v>
      </c>
      <c r="J60" s="491">
        <v>1949</v>
      </c>
      <c r="K60" s="491"/>
      <c r="L60" s="491">
        <v>1949</v>
      </c>
      <c r="M60" s="491">
        <f t="shared" si="0"/>
        <v>194.9</v>
      </c>
      <c r="N60" s="491">
        <f t="shared" si="1"/>
        <v>1754.1</v>
      </c>
      <c r="O60" s="492">
        <f t="shared" si="3"/>
        <v>350.82</v>
      </c>
      <c r="P60" s="522">
        <v>233.88</v>
      </c>
      <c r="Q60" s="32">
        <v>1533.2133333333331</v>
      </c>
      <c r="R60" s="522">
        <v>415.78666666666686</v>
      </c>
    </row>
    <row r="61" spans="1:18" s="493" customFormat="1" ht="46.5" customHeight="1">
      <c r="A61" s="485"/>
      <c r="B61" s="486">
        <v>53</v>
      </c>
      <c r="C61" s="487" t="s">
        <v>910</v>
      </c>
      <c r="D61" s="496">
        <v>44694</v>
      </c>
      <c r="E61" s="497" t="s">
        <v>907</v>
      </c>
      <c r="F61" s="498" t="s">
        <v>363</v>
      </c>
      <c r="G61" s="499" t="s">
        <v>914</v>
      </c>
      <c r="H61" s="94" t="s">
        <v>915</v>
      </c>
      <c r="I61" s="500" t="s">
        <v>916</v>
      </c>
      <c r="J61" s="491">
        <v>1400</v>
      </c>
      <c r="K61" s="491"/>
      <c r="L61" s="491">
        <v>1400</v>
      </c>
      <c r="M61" s="491">
        <f t="shared" si="0"/>
        <v>140</v>
      </c>
      <c r="N61" s="491">
        <f t="shared" si="1"/>
        <v>1260</v>
      </c>
      <c r="O61" s="492">
        <f t="shared" si="2"/>
        <v>252</v>
      </c>
      <c r="P61" s="522">
        <v>168</v>
      </c>
      <c r="Q61" s="32">
        <v>1101.3333333333335</v>
      </c>
      <c r="R61" s="522">
        <v>298.66666666666652</v>
      </c>
    </row>
    <row r="62" spans="1:18" s="493" customFormat="1" ht="42.75" customHeight="1">
      <c r="A62" s="485"/>
      <c r="B62" s="486">
        <v>54</v>
      </c>
      <c r="C62" s="487" t="s">
        <v>911</v>
      </c>
      <c r="D62" s="496">
        <v>44694</v>
      </c>
      <c r="E62" s="497" t="s">
        <v>907</v>
      </c>
      <c r="F62" s="498" t="s">
        <v>363</v>
      </c>
      <c r="G62" s="499" t="s">
        <v>914</v>
      </c>
      <c r="H62" s="94" t="s">
        <v>919</v>
      </c>
      <c r="I62" s="500" t="s">
        <v>906</v>
      </c>
      <c r="J62" s="491">
        <v>1400</v>
      </c>
      <c r="K62" s="491"/>
      <c r="L62" s="491">
        <v>1400</v>
      </c>
      <c r="M62" s="491">
        <f t="shared" si="0"/>
        <v>140</v>
      </c>
      <c r="N62" s="491">
        <f t="shared" si="1"/>
        <v>1260</v>
      </c>
      <c r="O62" s="492">
        <f t="shared" si="2"/>
        <v>252</v>
      </c>
      <c r="P62" s="522">
        <v>168</v>
      </c>
      <c r="Q62" s="32">
        <v>1101.3333333333335</v>
      </c>
      <c r="R62" s="522">
        <v>298.66666666666652</v>
      </c>
    </row>
    <row r="63" spans="1:18" s="493" customFormat="1" ht="43.5" customHeight="1">
      <c r="A63" s="485"/>
      <c r="B63" s="486">
        <v>55</v>
      </c>
      <c r="C63" s="487" t="s">
        <v>912</v>
      </c>
      <c r="D63" s="496">
        <v>44694</v>
      </c>
      <c r="E63" s="497" t="s">
        <v>907</v>
      </c>
      <c r="F63" s="498" t="s">
        <v>363</v>
      </c>
      <c r="G63" s="499" t="s">
        <v>914</v>
      </c>
      <c r="H63" s="94" t="s">
        <v>920</v>
      </c>
      <c r="I63" s="500" t="s">
        <v>906</v>
      </c>
      <c r="J63" s="491">
        <v>1400</v>
      </c>
      <c r="K63" s="491"/>
      <c r="L63" s="491">
        <v>1400</v>
      </c>
      <c r="M63" s="491">
        <f t="shared" si="0"/>
        <v>140</v>
      </c>
      <c r="N63" s="491">
        <f t="shared" si="1"/>
        <v>1260</v>
      </c>
      <c r="O63" s="492">
        <f t="shared" si="2"/>
        <v>252</v>
      </c>
      <c r="P63" s="522">
        <v>168</v>
      </c>
      <c r="Q63" s="32">
        <v>1101.3333333333335</v>
      </c>
      <c r="R63" s="522">
        <v>298.66666666666652</v>
      </c>
    </row>
    <row r="64" spans="1:18" s="493" customFormat="1" ht="39" customHeight="1">
      <c r="A64" s="485"/>
      <c r="B64" s="486">
        <v>56</v>
      </c>
      <c r="C64" s="487" t="s">
        <v>913</v>
      </c>
      <c r="D64" s="496">
        <v>44694</v>
      </c>
      <c r="E64" s="497" t="s">
        <v>908</v>
      </c>
      <c r="F64" s="498" t="s">
        <v>363</v>
      </c>
      <c r="G64" s="499" t="s">
        <v>918</v>
      </c>
      <c r="H64" s="94" t="s">
        <v>921</v>
      </c>
      <c r="I64" s="500" t="s">
        <v>906</v>
      </c>
      <c r="J64" s="491">
        <v>1000</v>
      </c>
      <c r="K64" s="491"/>
      <c r="L64" s="491">
        <v>1000</v>
      </c>
      <c r="M64" s="491">
        <f t="shared" si="0"/>
        <v>100</v>
      </c>
      <c r="N64" s="491">
        <f t="shared" si="1"/>
        <v>900</v>
      </c>
      <c r="O64" s="492">
        <f t="shared" si="2"/>
        <v>180</v>
      </c>
      <c r="P64" s="522">
        <v>120</v>
      </c>
      <c r="Q64" s="32">
        <v>786.66666666666663</v>
      </c>
      <c r="R64" s="522">
        <v>213.33333333333337</v>
      </c>
    </row>
    <row r="65" spans="1:20" s="493" customFormat="1" ht="37.5" customHeight="1">
      <c r="A65" s="485"/>
      <c r="B65" s="486">
        <v>57</v>
      </c>
      <c r="C65" s="487" t="s">
        <v>917</v>
      </c>
      <c r="D65" s="496">
        <v>44694</v>
      </c>
      <c r="E65" s="497" t="s">
        <v>908</v>
      </c>
      <c r="F65" s="498" t="s">
        <v>363</v>
      </c>
      <c r="G65" s="499" t="s">
        <v>918</v>
      </c>
      <c r="H65" s="94" t="s">
        <v>922</v>
      </c>
      <c r="I65" s="500" t="s">
        <v>906</v>
      </c>
      <c r="J65" s="491">
        <v>1000</v>
      </c>
      <c r="K65" s="491"/>
      <c r="L65" s="491">
        <v>1000</v>
      </c>
      <c r="M65" s="491">
        <f t="shared" si="0"/>
        <v>100</v>
      </c>
      <c r="N65" s="491">
        <f t="shared" si="1"/>
        <v>900</v>
      </c>
      <c r="O65" s="492">
        <f t="shared" si="2"/>
        <v>180</v>
      </c>
      <c r="P65" s="522">
        <v>120</v>
      </c>
      <c r="Q65" s="32">
        <v>786.66666666666663</v>
      </c>
      <c r="R65" s="522">
        <v>213.33333333333337</v>
      </c>
    </row>
    <row r="66" spans="1:20" s="493" customFormat="1" ht="27" customHeight="1">
      <c r="A66" s="485"/>
      <c r="B66" s="486">
        <v>58</v>
      </c>
      <c r="C66" s="487" t="s">
        <v>1048</v>
      </c>
      <c r="D66" s="496">
        <v>44873</v>
      </c>
      <c r="E66" s="497" t="s">
        <v>1033</v>
      </c>
      <c r="F66" s="498" t="s">
        <v>1049</v>
      </c>
      <c r="G66" s="280" t="s">
        <v>1050</v>
      </c>
      <c r="H66" s="94" t="s">
        <v>1051</v>
      </c>
      <c r="I66" s="500" t="s">
        <v>365</v>
      </c>
      <c r="J66" s="491">
        <v>4520</v>
      </c>
      <c r="K66" s="491"/>
      <c r="L66" s="491">
        <v>4520</v>
      </c>
      <c r="M66" s="491">
        <f t="shared" si="0"/>
        <v>452</v>
      </c>
      <c r="N66" s="491">
        <f t="shared" si="1"/>
        <v>4068</v>
      </c>
      <c r="O66" s="492">
        <f t="shared" si="2"/>
        <v>813.6</v>
      </c>
      <c r="P66" s="522">
        <v>542.4</v>
      </c>
      <c r="Q66" s="32">
        <v>3555.7333333333336</v>
      </c>
      <c r="R66" s="522">
        <v>964.26666666666642</v>
      </c>
    </row>
    <row r="67" spans="1:20" s="493" customFormat="1" ht="27" customHeight="1">
      <c r="A67" s="485"/>
      <c r="B67" s="486">
        <v>59</v>
      </c>
      <c r="C67" s="446" t="s">
        <v>1189</v>
      </c>
      <c r="D67" s="501">
        <v>44900</v>
      </c>
      <c r="E67" s="497" t="s">
        <v>1035</v>
      </c>
      <c r="F67" s="498" t="s">
        <v>1178</v>
      </c>
      <c r="G67" s="499" t="s">
        <v>1179</v>
      </c>
      <c r="H67" s="94">
        <v>50495559</v>
      </c>
      <c r="I67" s="500" t="s">
        <v>216</v>
      </c>
      <c r="J67" s="502">
        <v>1075</v>
      </c>
      <c r="K67" s="502"/>
      <c r="L67" s="502">
        <v>1075</v>
      </c>
      <c r="M67" s="502">
        <v>193.5</v>
      </c>
      <c r="N67" s="491">
        <f t="shared" si="1"/>
        <v>881.5</v>
      </c>
      <c r="O67" s="492">
        <f t="shared" si="2"/>
        <v>176.3</v>
      </c>
      <c r="P67" s="522">
        <v>117.53333333333335</v>
      </c>
      <c r="Q67" s="32">
        <v>834.19999999999993</v>
      </c>
      <c r="R67" s="522">
        <v>240.80000000000007</v>
      </c>
    </row>
    <row r="68" spans="1:20" s="493" customFormat="1" ht="27" customHeight="1">
      <c r="A68" s="485"/>
      <c r="B68" s="486">
        <v>60</v>
      </c>
      <c r="C68" s="446" t="s">
        <v>1190</v>
      </c>
      <c r="D68" s="501">
        <v>44915</v>
      </c>
      <c r="E68" s="497" t="s">
        <v>1034</v>
      </c>
      <c r="F68" s="498" t="s">
        <v>376</v>
      </c>
      <c r="G68" s="499" t="s">
        <v>1191</v>
      </c>
      <c r="H68" s="94" t="s">
        <v>1180</v>
      </c>
      <c r="I68" s="500" t="s">
        <v>246</v>
      </c>
      <c r="J68" s="502">
        <v>5099</v>
      </c>
      <c r="K68" s="502"/>
      <c r="L68" s="502">
        <v>5099</v>
      </c>
      <c r="M68" s="502">
        <v>917.82</v>
      </c>
      <c r="N68" s="491">
        <f t="shared" si="1"/>
        <v>4181.18</v>
      </c>
      <c r="O68" s="492">
        <f t="shared" si="2"/>
        <v>836.2360000000001</v>
      </c>
      <c r="P68" s="522">
        <v>557.4906666666667</v>
      </c>
      <c r="Q68" s="32">
        <v>3956.8240000000001</v>
      </c>
      <c r="R68" s="522">
        <v>1142.1759999999999</v>
      </c>
    </row>
    <row r="69" spans="1:20" s="104" customFormat="1" ht="27" customHeight="1">
      <c r="A69" s="101"/>
      <c r="B69" s="34">
        <v>61</v>
      </c>
      <c r="C69" s="277" t="s">
        <v>1192</v>
      </c>
      <c r="D69" s="262">
        <v>44988</v>
      </c>
      <c r="E69" s="22" t="s">
        <v>1193</v>
      </c>
      <c r="F69" s="498" t="s">
        <v>1194</v>
      </c>
      <c r="G69" s="499" t="s">
        <v>1195</v>
      </c>
      <c r="H69" s="512" t="s">
        <v>1196</v>
      </c>
      <c r="I69" s="500" t="s">
        <v>1197</v>
      </c>
      <c r="J69" s="502">
        <v>3325</v>
      </c>
      <c r="K69" s="502"/>
      <c r="L69" s="502">
        <v>3325</v>
      </c>
      <c r="M69" s="502">
        <v>598.5</v>
      </c>
      <c r="N69" s="491">
        <f t="shared" si="1"/>
        <v>2726.5</v>
      </c>
      <c r="O69" s="492">
        <f t="shared" si="2"/>
        <v>545.29999999999995</v>
      </c>
      <c r="P69" s="522">
        <v>363.5333333333333</v>
      </c>
      <c r="Q69" s="32">
        <v>2580.1999999999998</v>
      </c>
      <c r="R69" s="522">
        <v>744.80000000000018</v>
      </c>
    </row>
    <row r="70" spans="1:20" s="104" customFormat="1" ht="27" customHeight="1">
      <c r="A70" s="285"/>
      <c r="B70" s="286">
        <v>62</v>
      </c>
      <c r="C70" s="287" t="s">
        <v>1330</v>
      </c>
      <c r="D70" s="102">
        <v>45199</v>
      </c>
      <c r="E70" s="103" t="s">
        <v>1177</v>
      </c>
      <c r="F70" s="287" t="s">
        <v>1335</v>
      </c>
      <c r="G70" s="287" t="s">
        <v>1336</v>
      </c>
      <c r="H70" s="287" t="s">
        <v>1337</v>
      </c>
      <c r="I70" s="446" t="s">
        <v>1340</v>
      </c>
      <c r="J70" s="491">
        <v>0</v>
      </c>
      <c r="K70" s="491">
        <v>3174.16</v>
      </c>
      <c r="L70" s="491">
        <v>3174.16</v>
      </c>
      <c r="M70" s="491">
        <f>L70*10%</f>
        <v>317.416</v>
      </c>
      <c r="N70" s="491">
        <f t="shared" ref="N70:N81" si="4">L70-M70</f>
        <v>2856.7439999999997</v>
      </c>
      <c r="O70" s="492">
        <f t="shared" ref="O70:O81" si="5">N70/5</f>
        <v>571.34879999999998</v>
      </c>
      <c r="P70" s="522">
        <v>380.89920000000001</v>
      </c>
      <c r="Q70" s="99">
        <v>2497.0058666666664</v>
      </c>
      <c r="R70" s="523">
        <v>677.15413333333345</v>
      </c>
      <c r="S70" s="493"/>
      <c r="T70" s="518"/>
    </row>
    <row r="71" spans="1:20" s="104" customFormat="1" ht="27" customHeight="1">
      <c r="A71" s="285"/>
      <c r="B71" s="286">
        <v>63</v>
      </c>
      <c r="C71" s="287" t="s">
        <v>1331</v>
      </c>
      <c r="D71" s="102">
        <v>45199</v>
      </c>
      <c r="E71" s="103" t="s">
        <v>1177</v>
      </c>
      <c r="F71" s="287" t="s">
        <v>1335</v>
      </c>
      <c r="G71" s="287" t="s">
        <v>1336</v>
      </c>
      <c r="H71" s="287" t="s">
        <v>1337</v>
      </c>
      <c r="I71" s="446" t="s">
        <v>1340</v>
      </c>
      <c r="J71" s="491">
        <v>0</v>
      </c>
      <c r="K71" s="491">
        <v>3174.16</v>
      </c>
      <c r="L71" s="491">
        <v>3174.16</v>
      </c>
      <c r="M71" s="491">
        <f t="shared" ref="M71:M81" si="6">L71*10%</f>
        <v>317.416</v>
      </c>
      <c r="N71" s="491">
        <f>L71-M71</f>
        <v>2856.7439999999997</v>
      </c>
      <c r="O71" s="492">
        <f t="shared" si="5"/>
        <v>571.34879999999998</v>
      </c>
      <c r="P71" s="522">
        <v>380.89920000000001</v>
      </c>
      <c r="Q71" s="99">
        <v>2497.0058666666664</v>
      </c>
      <c r="R71" s="523">
        <v>677.15413333333345</v>
      </c>
      <c r="S71" s="493"/>
      <c r="T71" s="518"/>
    </row>
    <row r="72" spans="1:20" s="104" customFormat="1" ht="27" customHeight="1">
      <c r="A72" s="285"/>
      <c r="B72" s="286">
        <v>64</v>
      </c>
      <c r="C72" s="287" t="s">
        <v>1332</v>
      </c>
      <c r="D72" s="102">
        <v>45199</v>
      </c>
      <c r="E72" s="103" t="s">
        <v>1177</v>
      </c>
      <c r="F72" s="287" t="s">
        <v>1335</v>
      </c>
      <c r="G72" s="287" t="s">
        <v>1336</v>
      </c>
      <c r="H72" s="287" t="s">
        <v>1338</v>
      </c>
      <c r="I72" s="446" t="s">
        <v>1341</v>
      </c>
      <c r="J72" s="491">
        <v>0</v>
      </c>
      <c r="K72" s="491">
        <v>3174.16</v>
      </c>
      <c r="L72" s="491">
        <v>3174.16</v>
      </c>
      <c r="M72" s="491">
        <f t="shared" si="6"/>
        <v>317.416</v>
      </c>
      <c r="N72" s="491">
        <f t="shared" si="4"/>
        <v>2856.7439999999997</v>
      </c>
      <c r="O72" s="492">
        <f t="shared" si="5"/>
        <v>571.34879999999998</v>
      </c>
      <c r="P72" s="522">
        <v>380.89920000000001</v>
      </c>
      <c r="Q72" s="99">
        <v>2497.0058666666664</v>
      </c>
      <c r="R72" s="523">
        <v>677.15413333333345</v>
      </c>
      <c r="S72" s="493"/>
      <c r="T72" s="518"/>
    </row>
    <row r="73" spans="1:20" s="104" customFormat="1" ht="27" customHeight="1">
      <c r="A73" s="285"/>
      <c r="B73" s="286">
        <v>65</v>
      </c>
      <c r="C73" s="287" t="s">
        <v>1333</v>
      </c>
      <c r="D73" s="102">
        <v>45199</v>
      </c>
      <c r="E73" s="103" t="s">
        <v>1177</v>
      </c>
      <c r="F73" s="287" t="s">
        <v>1335</v>
      </c>
      <c r="G73" s="287" t="s">
        <v>1336</v>
      </c>
      <c r="H73" s="287" t="s">
        <v>1339</v>
      </c>
      <c r="I73" s="446" t="s">
        <v>1342</v>
      </c>
      <c r="J73" s="491">
        <v>0</v>
      </c>
      <c r="K73" s="491">
        <v>3174.16</v>
      </c>
      <c r="L73" s="491">
        <v>3174.16</v>
      </c>
      <c r="M73" s="491">
        <f t="shared" si="6"/>
        <v>317.416</v>
      </c>
      <c r="N73" s="491">
        <f t="shared" si="4"/>
        <v>2856.7439999999997</v>
      </c>
      <c r="O73" s="492">
        <f t="shared" si="5"/>
        <v>571.34879999999998</v>
      </c>
      <c r="P73" s="522">
        <v>380.89920000000001</v>
      </c>
      <c r="Q73" s="99">
        <v>2497.0058666666664</v>
      </c>
      <c r="R73" s="523">
        <v>677.15413333333345</v>
      </c>
      <c r="S73" s="493"/>
      <c r="T73" s="518"/>
    </row>
    <row r="74" spans="1:20" s="104" customFormat="1" ht="58.5" customHeight="1">
      <c r="A74" s="285"/>
      <c r="B74" s="286">
        <v>66</v>
      </c>
      <c r="C74" s="287" t="s">
        <v>1334</v>
      </c>
      <c r="D74" s="102">
        <v>45247</v>
      </c>
      <c r="E74" s="103" t="s">
        <v>1207</v>
      </c>
      <c r="F74" s="287" t="s">
        <v>385</v>
      </c>
      <c r="G74" s="287" t="s">
        <v>1316</v>
      </c>
      <c r="H74" s="287" t="s">
        <v>1319</v>
      </c>
      <c r="I74" s="446" t="s">
        <v>1253</v>
      </c>
      <c r="J74" s="491">
        <v>1605</v>
      </c>
      <c r="K74" s="491">
        <v>0</v>
      </c>
      <c r="L74" s="491">
        <f>SUM(J74:K74)</f>
        <v>1605</v>
      </c>
      <c r="M74" s="491">
        <f t="shared" si="6"/>
        <v>160.5</v>
      </c>
      <c r="N74" s="491">
        <f t="shared" si="4"/>
        <v>1444.5</v>
      </c>
      <c r="O74" s="492">
        <f>N74/5</f>
        <v>288.89999999999998</v>
      </c>
      <c r="P74" s="522">
        <v>192.6</v>
      </c>
      <c r="Q74" s="32">
        <v>1262.5999999999999</v>
      </c>
      <c r="R74" s="522">
        <v>342.40000000000009</v>
      </c>
    </row>
    <row r="75" spans="1:20" s="104" customFormat="1" ht="62.25" customHeight="1">
      <c r="A75" s="285"/>
      <c r="B75" s="286">
        <v>67</v>
      </c>
      <c r="C75" s="287" t="s">
        <v>1314</v>
      </c>
      <c r="D75" s="102">
        <v>45247</v>
      </c>
      <c r="E75" s="103" t="s">
        <v>1207</v>
      </c>
      <c r="F75" s="287" t="s">
        <v>385</v>
      </c>
      <c r="G75" s="287" t="s">
        <v>1317</v>
      </c>
      <c r="H75" s="287" t="s">
        <v>1320</v>
      </c>
      <c r="I75" s="446" t="s">
        <v>1253</v>
      </c>
      <c r="J75" s="491">
        <v>1605</v>
      </c>
      <c r="K75" s="491">
        <v>0</v>
      </c>
      <c r="L75" s="491">
        <f>SUM(J75:K75)</f>
        <v>1605</v>
      </c>
      <c r="M75" s="491">
        <f t="shared" si="6"/>
        <v>160.5</v>
      </c>
      <c r="N75" s="491">
        <f t="shared" si="4"/>
        <v>1444.5</v>
      </c>
      <c r="O75" s="492">
        <f t="shared" si="5"/>
        <v>288.89999999999998</v>
      </c>
      <c r="P75" s="522">
        <v>192.6</v>
      </c>
      <c r="Q75" s="32">
        <v>1262.5999999999999</v>
      </c>
      <c r="R75" s="522">
        <v>342.40000000000009</v>
      </c>
    </row>
    <row r="76" spans="1:20" s="104" customFormat="1" ht="50.25" customHeight="1">
      <c r="A76" s="285"/>
      <c r="B76" s="286">
        <v>68</v>
      </c>
      <c r="C76" s="287" t="s">
        <v>1315</v>
      </c>
      <c r="D76" s="102">
        <v>45247</v>
      </c>
      <c r="E76" s="103" t="s">
        <v>1208</v>
      </c>
      <c r="F76" s="287" t="s">
        <v>385</v>
      </c>
      <c r="G76" s="287" t="s">
        <v>1318</v>
      </c>
      <c r="H76" s="287" t="s">
        <v>1321</v>
      </c>
      <c r="I76" s="446" t="s">
        <v>1322</v>
      </c>
      <c r="J76" s="491">
        <v>937.05</v>
      </c>
      <c r="K76" s="491">
        <v>0</v>
      </c>
      <c r="L76" s="491">
        <f>SUM(J76:K76)</f>
        <v>937.05</v>
      </c>
      <c r="M76" s="491">
        <f t="shared" si="6"/>
        <v>93.704999999999998</v>
      </c>
      <c r="N76" s="491">
        <f t="shared" si="4"/>
        <v>843.34499999999991</v>
      </c>
      <c r="O76" s="492">
        <f t="shared" si="5"/>
        <v>168.66899999999998</v>
      </c>
      <c r="P76" s="522">
        <v>112.44599999999998</v>
      </c>
      <c r="Q76" s="32">
        <v>737.14599999999996</v>
      </c>
      <c r="R76" s="522">
        <v>199.904</v>
      </c>
    </row>
    <row r="77" spans="1:20" s="104" customFormat="1" ht="50.25" customHeight="1">
      <c r="A77" s="285"/>
      <c r="B77" s="286">
        <v>69</v>
      </c>
      <c r="C77" s="287" t="s">
        <v>1365</v>
      </c>
      <c r="D77" s="468">
        <v>45517</v>
      </c>
      <c r="E77" s="467" t="s">
        <v>1359</v>
      </c>
      <c r="F77" s="287" t="s">
        <v>1365</v>
      </c>
      <c r="G77" s="287" t="s">
        <v>1365</v>
      </c>
      <c r="H77" s="287" t="s">
        <v>1365</v>
      </c>
      <c r="I77" s="287" t="s">
        <v>1365</v>
      </c>
      <c r="J77" s="491">
        <v>1501.32</v>
      </c>
      <c r="K77" s="491"/>
      <c r="L77" s="491">
        <v>1501.32</v>
      </c>
      <c r="M77" s="491">
        <f t="shared" si="6"/>
        <v>150.13200000000001</v>
      </c>
      <c r="N77" s="491">
        <f t="shared" si="4"/>
        <v>1351.1879999999999</v>
      </c>
      <c r="O77" s="492">
        <f t="shared" si="5"/>
        <v>270.23759999999999</v>
      </c>
      <c r="P77" s="522">
        <v>13.326785753424657</v>
      </c>
      <c r="Q77" s="32">
        <v>26.653571506849314</v>
      </c>
      <c r="R77" s="522">
        <v>1474.6664284931505</v>
      </c>
    </row>
    <row r="78" spans="1:20" s="104" customFormat="1" ht="50.25" customHeight="1">
      <c r="A78" s="285"/>
      <c r="B78" s="286">
        <v>70</v>
      </c>
      <c r="C78" s="287" t="s">
        <v>1365</v>
      </c>
      <c r="D78" s="468">
        <v>45517</v>
      </c>
      <c r="E78" s="467" t="s">
        <v>1360</v>
      </c>
      <c r="F78" s="287" t="s">
        <v>1365</v>
      </c>
      <c r="G78" s="287" t="s">
        <v>1365</v>
      </c>
      <c r="H78" s="287" t="s">
        <v>1365</v>
      </c>
      <c r="I78" s="287" t="s">
        <v>1365</v>
      </c>
      <c r="J78" s="491">
        <v>1330.33</v>
      </c>
      <c r="K78" s="491"/>
      <c r="L78" s="491">
        <v>1330.33</v>
      </c>
      <c r="M78" s="491">
        <f t="shared" si="6"/>
        <v>133.03299999999999</v>
      </c>
      <c r="N78" s="491">
        <f t="shared" si="4"/>
        <v>1197.297</v>
      </c>
      <c r="O78" s="492">
        <f t="shared" si="5"/>
        <v>239.45940000000002</v>
      </c>
      <c r="P78" s="522">
        <v>11.808956712328767</v>
      </c>
      <c r="Q78" s="32">
        <v>23.617913424657534</v>
      </c>
      <c r="R78" s="522">
        <v>1306.7120865753425</v>
      </c>
    </row>
    <row r="79" spans="1:20" s="104" customFormat="1" ht="50.25" customHeight="1">
      <c r="A79" s="285"/>
      <c r="B79" s="286">
        <v>71</v>
      </c>
      <c r="C79" s="287" t="s">
        <v>1365</v>
      </c>
      <c r="D79" s="468">
        <v>45517</v>
      </c>
      <c r="E79" s="467" t="s">
        <v>1361</v>
      </c>
      <c r="F79" s="287" t="s">
        <v>1365</v>
      </c>
      <c r="G79" s="287" t="s">
        <v>1365</v>
      </c>
      <c r="H79" s="287" t="s">
        <v>1365</v>
      </c>
      <c r="I79" s="287" t="s">
        <v>1365</v>
      </c>
      <c r="J79" s="491">
        <v>958.55</v>
      </c>
      <c r="K79" s="491"/>
      <c r="L79" s="491">
        <v>958.55</v>
      </c>
      <c r="M79" s="491">
        <f t="shared" si="6"/>
        <v>95.855000000000004</v>
      </c>
      <c r="N79" s="491">
        <f t="shared" si="4"/>
        <v>862.69499999999994</v>
      </c>
      <c r="O79" s="492">
        <f t="shared" si="5"/>
        <v>172.53899999999999</v>
      </c>
      <c r="P79" s="522">
        <v>8.5087726027397252</v>
      </c>
      <c r="Q79" s="32">
        <v>17.01754520547945</v>
      </c>
      <c r="R79" s="522">
        <v>941.5324547945205</v>
      </c>
    </row>
    <row r="80" spans="1:20" s="104" customFormat="1" ht="50.25" customHeight="1">
      <c r="A80" s="285"/>
      <c r="B80" s="286">
        <v>72</v>
      </c>
      <c r="C80" s="287" t="s">
        <v>1365</v>
      </c>
      <c r="D80" s="468">
        <v>45517</v>
      </c>
      <c r="E80" s="467" t="s">
        <v>1361</v>
      </c>
      <c r="F80" s="287" t="s">
        <v>1365</v>
      </c>
      <c r="G80" s="287" t="s">
        <v>1365</v>
      </c>
      <c r="H80" s="287" t="s">
        <v>1365</v>
      </c>
      <c r="I80" s="287" t="s">
        <v>1365</v>
      </c>
      <c r="J80" s="491">
        <v>958.55</v>
      </c>
      <c r="K80" s="491"/>
      <c r="L80" s="491">
        <v>958.55</v>
      </c>
      <c r="M80" s="491">
        <f t="shared" si="6"/>
        <v>95.855000000000004</v>
      </c>
      <c r="N80" s="491">
        <f t="shared" si="4"/>
        <v>862.69499999999994</v>
      </c>
      <c r="O80" s="492">
        <f t="shared" si="5"/>
        <v>172.53899999999999</v>
      </c>
      <c r="P80" s="522">
        <v>8.5087726027397252</v>
      </c>
      <c r="Q80" s="32">
        <v>17.01754520547945</v>
      </c>
      <c r="R80" s="522">
        <v>941.5324547945205</v>
      </c>
    </row>
    <row r="81" spans="1:18" s="104" customFormat="1" ht="50.25" customHeight="1">
      <c r="A81" s="285"/>
      <c r="B81" s="286">
        <v>73</v>
      </c>
      <c r="C81" s="287" t="s">
        <v>1365</v>
      </c>
      <c r="D81" s="468">
        <v>45517</v>
      </c>
      <c r="E81" s="467" t="s">
        <v>1361</v>
      </c>
      <c r="F81" s="287" t="s">
        <v>1365</v>
      </c>
      <c r="G81" s="287" t="s">
        <v>1365</v>
      </c>
      <c r="H81" s="287" t="s">
        <v>1365</v>
      </c>
      <c r="I81" s="287" t="s">
        <v>1365</v>
      </c>
      <c r="J81" s="491">
        <v>958.55</v>
      </c>
      <c r="K81" s="491"/>
      <c r="L81" s="491">
        <v>958.55</v>
      </c>
      <c r="M81" s="491">
        <f t="shared" si="6"/>
        <v>95.855000000000004</v>
      </c>
      <c r="N81" s="491">
        <f t="shared" si="4"/>
        <v>862.69499999999994</v>
      </c>
      <c r="O81" s="492">
        <f t="shared" si="5"/>
        <v>172.53899999999999</v>
      </c>
      <c r="P81" s="522">
        <v>8.5087726027397252</v>
      </c>
      <c r="Q81" s="32">
        <v>17.01754520547945</v>
      </c>
      <c r="R81" s="522">
        <v>941.5324547945205</v>
      </c>
    </row>
    <row r="82" spans="1:18" s="10" customFormat="1" ht="23.25" customHeight="1">
      <c r="A82" s="524"/>
      <c r="B82" s="577" t="s">
        <v>1374</v>
      </c>
      <c r="C82" s="577"/>
      <c r="D82" s="577"/>
      <c r="E82" s="577"/>
      <c r="F82" s="577"/>
      <c r="G82" s="577"/>
      <c r="H82" s="577"/>
      <c r="I82" s="577"/>
      <c r="J82" s="252">
        <f>SUM(J9:J81)</f>
        <v>154188.88999999996</v>
      </c>
      <c r="K82" s="252">
        <f t="shared" ref="K82:O82" si="7">SUM(K9:K81)</f>
        <v>12696.64</v>
      </c>
      <c r="L82" s="252">
        <f t="shared" si="7"/>
        <v>166885.52999999997</v>
      </c>
      <c r="M82" s="252">
        <f t="shared" si="7"/>
        <v>17448.473000000002</v>
      </c>
      <c r="N82" s="252">
        <f t="shared" si="7"/>
        <v>149437.05700000003</v>
      </c>
      <c r="O82" s="252">
        <f t="shared" si="7"/>
        <v>29887.411400000008</v>
      </c>
      <c r="P82" s="252">
        <f t="shared" ref="P82:R82" si="8">SUM(P9:P81)</f>
        <v>7473.8133936073054</v>
      </c>
      <c r="Q82" s="252">
        <f t="shared" si="8"/>
        <v>49327.108787214609</v>
      </c>
      <c r="R82" s="252">
        <f t="shared" si="8"/>
        <v>117558.42121278538</v>
      </c>
    </row>
    <row r="83" spans="1:18" s="10" customFormat="1" ht="15" customHeight="1">
      <c r="A83" s="37"/>
      <c r="B83" s="203"/>
      <c r="C83" s="203"/>
      <c r="D83" s="203"/>
      <c r="E83" s="203"/>
      <c r="F83" s="513"/>
      <c r="G83" s="513"/>
      <c r="H83" s="513"/>
      <c r="I83" s="513"/>
      <c r="J83" s="514"/>
      <c r="K83" s="514"/>
      <c r="L83" s="514"/>
      <c r="M83" s="514"/>
      <c r="N83" s="514"/>
      <c r="O83" s="525"/>
    </row>
    <row r="84" spans="1:18" s="10" customFormat="1" ht="15" customHeight="1">
      <c r="A84" s="37"/>
      <c r="B84" s="203"/>
      <c r="C84" s="203"/>
      <c r="D84" s="203"/>
      <c r="E84" s="203"/>
      <c r="F84" s="513"/>
      <c r="G84" s="513"/>
      <c r="H84" s="513"/>
      <c r="I84" s="513"/>
      <c r="J84" s="514"/>
      <c r="K84" s="514"/>
      <c r="L84" s="514"/>
      <c r="M84" s="514"/>
      <c r="N84" s="514"/>
      <c r="O84" s="526"/>
      <c r="P84" s="295"/>
    </row>
    <row r="85" spans="1:18" s="15" customFormat="1" ht="17.25" customHeight="1">
      <c r="A85" s="29"/>
      <c r="B85" s="29"/>
      <c r="C85" s="30"/>
      <c r="D85" s="12"/>
      <c r="E85" s="12"/>
      <c r="F85" s="515"/>
      <c r="G85" s="516"/>
      <c r="H85" s="516"/>
      <c r="I85" s="506"/>
      <c r="J85" s="506"/>
      <c r="K85" s="506"/>
      <c r="L85" s="506"/>
      <c r="M85" s="493"/>
      <c r="N85" s="493"/>
      <c r="O85" s="517"/>
      <c r="P85" s="107"/>
    </row>
    <row r="86" spans="1:18" s="15" customFormat="1" ht="17.25" customHeight="1" thickBot="1">
      <c r="A86" s="29"/>
      <c r="B86" s="29"/>
      <c r="C86" s="30"/>
      <c r="D86" s="29"/>
      <c r="E86" s="248"/>
      <c r="F86" s="515"/>
      <c r="G86" s="516"/>
      <c r="H86" s="516"/>
      <c r="I86" s="519"/>
      <c r="J86" s="506"/>
      <c r="K86" s="506"/>
      <c r="L86" s="506"/>
      <c r="M86" s="493"/>
      <c r="N86" s="493"/>
      <c r="O86" s="517"/>
    </row>
    <row r="87" spans="1:18" s="15" customFormat="1" ht="18" customHeight="1">
      <c r="A87" s="29"/>
      <c r="B87" s="29"/>
      <c r="C87" s="30"/>
      <c r="D87" s="29"/>
      <c r="E87" s="12"/>
      <c r="F87" s="515"/>
      <c r="G87" s="516"/>
      <c r="H87" s="516"/>
      <c r="I87" s="515" t="s">
        <v>1</v>
      </c>
      <c r="J87" s="506"/>
      <c r="K87" s="506"/>
      <c r="L87" s="506"/>
      <c r="M87" s="493"/>
      <c r="N87" s="493"/>
      <c r="O87" s="517"/>
    </row>
    <row r="88" spans="1:18" s="15" customFormat="1" ht="14.25" customHeight="1">
      <c r="A88" s="29"/>
      <c r="B88" s="29"/>
      <c r="C88" s="30"/>
      <c r="D88" s="29"/>
      <c r="E88" s="12"/>
      <c r="F88" s="515"/>
      <c r="G88" s="516"/>
      <c r="H88" s="516"/>
      <c r="I88" s="506"/>
      <c r="J88" s="506"/>
      <c r="K88" s="506"/>
      <c r="L88" s="506"/>
      <c r="M88" s="493"/>
      <c r="N88" s="493"/>
      <c r="O88" s="517"/>
    </row>
    <row r="89" spans="1:18" s="15" customFormat="1" ht="14.25" customHeight="1">
      <c r="A89" s="29"/>
      <c r="B89" s="29"/>
      <c r="C89" s="30"/>
      <c r="D89" s="29"/>
      <c r="E89" s="12"/>
      <c r="F89" s="515"/>
      <c r="G89" s="516"/>
      <c r="H89" s="516"/>
      <c r="I89" s="506"/>
      <c r="J89" s="506"/>
      <c r="K89" s="506"/>
      <c r="L89" s="506"/>
      <c r="M89" s="493"/>
      <c r="N89" s="493"/>
      <c r="O89" s="517"/>
    </row>
    <row r="90" spans="1:18" s="15" customFormat="1" ht="14.25" customHeight="1">
      <c r="A90" s="29"/>
      <c r="B90" s="29"/>
      <c r="C90" s="30"/>
      <c r="D90" s="29"/>
      <c r="E90" s="12"/>
      <c r="F90" s="515"/>
      <c r="G90" s="516"/>
      <c r="H90" s="516"/>
      <c r="I90" s="506"/>
      <c r="J90" s="506"/>
      <c r="K90" s="506"/>
      <c r="L90" s="506"/>
      <c r="M90" s="493"/>
      <c r="N90" s="493"/>
      <c r="O90" s="517"/>
    </row>
    <row r="91" spans="1:18" s="15" customFormat="1" ht="14.25" customHeight="1">
      <c r="A91" s="29"/>
      <c r="B91" s="29"/>
      <c r="C91" s="30"/>
      <c r="D91" s="29"/>
      <c r="F91" s="515"/>
      <c r="G91" s="516"/>
      <c r="H91" s="516"/>
      <c r="I91" s="506"/>
      <c r="J91" s="506"/>
      <c r="K91" s="506"/>
      <c r="L91" s="506"/>
      <c r="M91" s="493"/>
      <c r="N91" s="493"/>
      <c r="O91" s="517"/>
    </row>
    <row r="92" spans="1:18" s="15" customFormat="1" ht="14.25" customHeight="1">
      <c r="A92" s="29"/>
      <c r="B92" s="29"/>
      <c r="C92" s="30"/>
      <c r="D92" s="29"/>
      <c r="F92" s="515"/>
      <c r="G92" s="516"/>
      <c r="H92" s="516"/>
      <c r="I92" s="506"/>
      <c r="J92" s="506"/>
      <c r="K92" s="506"/>
      <c r="L92" s="506"/>
      <c r="M92" s="493"/>
      <c r="N92" s="493"/>
      <c r="O92" s="517"/>
    </row>
    <row r="93" spans="1:18" s="15" customFormat="1" ht="14.25" customHeight="1">
      <c r="A93" s="29"/>
      <c r="B93" s="29"/>
      <c r="C93" s="30"/>
      <c r="D93" s="29"/>
      <c r="F93" s="515"/>
      <c r="G93" s="516"/>
      <c r="H93" s="516"/>
      <c r="I93" s="506"/>
      <c r="J93" s="506"/>
      <c r="K93" s="506"/>
      <c r="L93" s="506"/>
      <c r="M93" s="493"/>
      <c r="N93" s="493"/>
      <c r="O93" s="517"/>
    </row>
    <row r="94" spans="1:18" s="15" customFormat="1" ht="14.25" customHeight="1">
      <c r="A94" s="29"/>
      <c r="B94" s="29"/>
      <c r="C94" s="30"/>
      <c r="D94" s="29"/>
      <c r="F94" s="515"/>
      <c r="G94" s="516"/>
      <c r="H94" s="516"/>
      <c r="I94" s="506"/>
      <c r="J94" s="506"/>
      <c r="K94" s="506"/>
      <c r="L94" s="506"/>
      <c r="M94" s="493"/>
      <c r="N94" s="493"/>
      <c r="O94" s="517"/>
    </row>
    <row r="95" spans="1:18" s="15" customFormat="1" ht="14.25" customHeight="1">
      <c r="A95" s="29"/>
      <c r="B95" s="29"/>
      <c r="C95" s="30"/>
      <c r="D95" s="29"/>
      <c r="F95" s="515"/>
      <c r="G95" s="516"/>
      <c r="H95" s="516"/>
      <c r="I95" s="506"/>
      <c r="J95" s="506"/>
      <c r="K95" s="506"/>
      <c r="L95" s="506"/>
      <c r="M95" s="493"/>
      <c r="N95" s="493"/>
      <c r="O95" s="517"/>
    </row>
    <row r="96" spans="1:18" s="15" customFormat="1" ht="14.25" customHeight="1">
      <c r="A96" s="29"/>
      <c r="B96" s="29"/>
      <c r="C96" s="30"/>
      <c r="D96" s="29"/>
      <c r="F96" s="515"/>
      <c r="G96" s="516"/>
      <c r="H96" s="516"/>
      <c r="I96" s="506"/>
      <c r="J96" s="506"/>
      <c r="K96" s="506"/>
      <c r="L96" s="506"/>
      <c r="M96" s="493"/>
      <c r="N96" s="493"/>
      <c r="O96" s="517"/>
    </row>
    <row r="97" spans="1:15" s="15" customFormat="1" ht="14.25" customHeight="1">
      <c r="A97" s="29"/>
      <c r="B97" s="29"/>
      <c r="C97" s="30"/>
      <c r="D97" s="29"/>
      <c r="F97" s="515"/>
      <c r="G97" s="516"/>
      <c r="H97" s="516"/>
      <c r="I97" s="506"/>
      <c r="J97" s="506"/>
      <c r="K97" s="506"/>
      <c r="L97" s="506"/>
      <c r="M97" s="493"/>
      <c r="N97" s="493"/>
      <c r="O97" s="517"/>
    </row>
    <row r="98" spans="1:15" s="15" customFormat="1" ht="14.25" customHeight="1">
      <c r="A98" s="29"/>
      <c r="B98" s="29"/>
      <c r="C98" s="30"/>
      <c r="D98" s="29"/>
      <c r="F98" s="515"/>
      <c r="G98" s="516"/>
      <c r="H98" s="516"/>
      <c r="I98" s="506"/>
      <c r="J98" s="506"/>
      <c r="K98" s="506"/>
      <c r="L98" s="506"/>
      <c r="M98" s="493"/>
      <c r="N98" s="493"/>
      <c r="O98" s="517"/>
    </row>
    <row r="99" spans="1:15" s="15" customFormat="1" ht="14.25" customHeight="1">
      <c r="A99" s="29"/>
      <c r="B99" s="29"/>
      <c r="C99" s="30"/>
      <c r="D99" s="29"/>
      <c r="F99" s="515"/>
      <c r="G99" s="516"/>
      <c r="H99" s="516"/>
      <c r="I99" s="506"/>
      <c r="J99" s="506"/>
      <c r="K99" s="506"/>
      <c r="L99" s="506"/>
      <c r="M99" s="493"/>
      <c r="N99" s="493"/>
      <c r="O99" s="517"/>
    </row>
    <row r="100" spans="1:15" s="15" customFormat="1" ht="14.25" customHeight="1">
      <c r="A100" s="29"/>
      <c r="B100" s="29"/>
      <c r="C100" s="30"/>
      <c r="D100" s="29"/>
      <c r="F100" s="515"/>
      <c r="G100" s="516"/>
      <c r="H100" s="516"/>
      <c r="I100" s="506"/>
      <c r="J100" s="506"/>
      <c r="K100" s="506"/>
      <c r="L100" s="506"/>
      <c r="M100" s="493"/>
      <c r="N100" s="493"/>
      <c r="O100" s="517"/>
    </row>
    <row r="101" spans="1:15" s="15" customFormat="1" ht="14.25" customHeight="1">
      <c r="A101" s="29"/>
      <c r="B101" s="29"/>
      <c r="C101" s="30"/>
      <c r="D101" s="29"/>
      <c r="F101" s="515"/>
      <c r="G101" s="516"/>
      <c r="H101" s="516"/>
      <c r="I101" s="506"/>
      <c r="J101" s="506"/>
      <c r="K101" s="506"/>
      <c r="L101" s="506"/>
      <c r="M101" s="493"/>
      <c r="N101" s="493"/>
      <c r="O101" s="517"/>
    </row>
    <row r="102" spans="1:15" s="15" customFormat="1" ht="14.25" customHeight="1">
      <c r="A102" s="29"/>
      <c r="B102" s="29"/>
      <c r="C102" s="30"/>
      <c r="D102" s="29"/>
      <c r="F102" s="515"/>
      <c r="G102" s="516"/>
      <c r="H102" s="516"/>
      <c r="I102" s="506"/>
      <c r="J102" s="506"/>
      <c r="K102" s="506"/>
      <c r="L102" s="506"/>
      <c r="M102" s="493"/>
      <c r="N102" s="493"/>
      <c r="O102" s="517"/>
    </row>
    <row r="103" spans="1:15" s="15" customFormat="1" ht="14.25" customHeight="1">
      <c r="A103" s="29"/>
      <c r="B103" s="29"/>
      <c r="C103" s="30"/>
      <c r="D103" s="29"/>
      <c r="F103" s="515"/>
      <c r="G103" s="516"/>
      <c r="H103" s="516"/>
      <c r="I103" s="506"/>
      <c r="J103" s="506"/>
      <c r="K103" s="506"/>
      <c r="L103" s="506"/>
      <c r="M103" s="493"/>
      <c r="N103" s="493"/>
      <c r="O103" s="517"/>
    </row>
    <row r="104" spans="1:15" s="15" customFormat="1" ht="14.25" customHeight="1">
      <c r="A104" s="29"/>
      <c r="B104" s="29"/>
      <c r="C104" s="30"/>
      <c r="D104" s="29"/>
      <c r="F104" s="515"/>
      <c r="G104" s="516"/>
      <c r="H104" s="516"/>
      <c r="I104" s="506"/>
      <c r="J104" s="506"/>
      <c r="K104" s="506"/>
      <c r="L104" s="506"/>
      <c r="M104" s="493"/>
      <c r="N104" s="493"/>
      <c r="O104" s="517"/>
    </row>
    <row r="105" spans="1:15" s="15" customFormat="1" ht="14.25" customHeight="1">
      <c r="A105" s="29"/>
      <c r="B105" s="29"/>
      <c r="C105" s="30"/>
      <c r="D105" s="29"/>
      <c r="F105" s="515"/>
      <c r="G105" s="516"/>
      <c r="H105" s="516"/>
      <c r="I105" s="506"/>
      <c r="J105" s="506"/>
      <c r="K105" s="506"/>
      <c r="L105" s="506"/>
      <c r="M105" s="493"/>
      <c r="N105" s="493"/>
      <c r="O105" s="517"/>
    </row>
    <row r="106" spans="1:15" s="15" customFormat="1" ht="14.25" customHeight="1">
      <c r="A106" s="29"/>
      <c r="B106" s="29"/>
      <c r="C106" s="30"/>
      <c r="D106" s="29"/>
      <c r="F106" s="515"/>
      <c r="G106" s="516"/>
      <c r="H106" s="516"/>
      <c r="I106" s="506"/>
      <c r="J106" s="506"/>
      <c r="K106" s="506"/>
      <c r="L106" s="506"/>
      <c r="M106" s="493"/>
      <c r="N106" s="493"/>
      <c r="O106" s="517"/>
    </row>
    <row r="107" spans="1:15" s="15" customFormat="1" ht="14.25" customHeight="1">
      <c r="A107" s="29"/>
      <c r="B107" s="29"/>
      <c r="C107" s="30"/>
      <c r="D107" s="29"/>
      <c r="F107" s="515"/>
      <c r="G107" s="516"/>
      <c r="H107" s="516"/>
      <c r="I107" s="506"/>
      <c r="J107" s="506"/>
      <c r="K107" s="506"/>
      <c r="L107" s="506"/>
      <c r="M107" s="493"/>
      <c r="N107" s="493"/>
      <c r="O107" s="517"/>
    </row>
    <row r="108" spans="1:15" s="15" customFormat="1" ht="14.25" customHeight="1">
      <c r="A108" s="29"/>
      <c r="B108" s="29"/>
      <c r="C108" s="30"/>
      <c r="D108" s="29"/>
      <c r="F108" s="515"/>
      <c r="G108" s="516"/>
      <c r="H108" s="516"/>
      <c r="I108" s="506"/>
      <c r="J108" s="506"/>
      <c r="K108" s="506"/>
      <c r="L108" s="506"/>
      <c r="M108" s="493"/>
      <c r="N108" s="493"/>
      <c r="O108" s="517"/>
    </row>
    <row r="109" spans="1:15" s="15" customFormat="1" ht="14.25" customHeight="1">
      <c r="A109" s="29"/>
      <c r="B109" s="29"/>
      <c r="C109" s="30"/>
      <c r="D109" s="29"/>
      <c r="F109" s="515"/>
      <c r="G109" s="516"/>
      <c r="H109" s="516"/>
      <c r="I109" s="506"/>
      <c r="J109" s="506"/>
      <c r="K109" s="506"/>
      <c r="L109" s="506"/>
      <c r="M109" s="493"/>
      <c r="N109" s="493"/>
      <c r="O109" s="517"/>
    </row>
    <row r="110" spans="1:15" s="15" customFormat="1" ht="14.25" customHeight="1">
      <c r="A110" s="29"/>
      <c r="B110" s="29"/>
      <c r="C110" s="30"/>
      <c r="D110" s="29"/>
      <c r="F110" s="515"/>
      <c r="G110" s="516"/>
      <c r="H110" s="516"/>
      <c r="I110" s="506"/>
      <c r="J110" s="506"/>
      <c r="K110" s="506"/>
      <c r="L110" s="506"/>
      <c r="M110" s="493"/>
      <c r="N110" s="493"/>
      <c r="O110" s="517"/>
    </row>
    <row r="111" spans="1:15" s="15" customFormat="1" ht="14.25" customHeight="1">
      <c r="A111" s="29"/>
      <c r="B111" s="29"/>
      <c r="C111" s="30"/>
      <c r="D111" s="29"/>
      <c r="F111" s="515"/>
      <c r="G111" s="516"/>
      <c r="H111" s="516"/>
      <c r="I111" s="506"/>
      <c r="J111" s="506"/>
      <c r="K111" s="506"/>
      <c r="L111" s="506"/>
      <c r="M111" s="493"/>
      <c r="N111" s="493"/>
      <c r="O111" s="517"/>
    </row>
    <row r="112" spans="1:15" s="15" customFormat="1" ht="14.25" customHeight="1">
      <c r="A112" s="29"/>
      <c r="B112" s="29"/>
      <c r="C112" s="30"/>
      <c r="D112" s="29"/>
      <c r="F112" s="515"/>
      <c r="G112" s="516"/>
      <c r="H112" s="516"/>
      <c r="I112" s="506"/>
      <c r="J112" s="506"/>
      <c r="K112" s="506"/>
      <c r="L112" s="506"/>
      <c r="M112" s="493"/>
      <c r="N112" s="493"/>
      <c r="O112" s="517"/>
    </row>
    <row r="113" spans="1:15" s="15" customFormat="1" ht="14.25" customHeight="1">
      <c r="A113" s="29"/>
      <c r="B113" s="29"/>
      <c r="C113" s="30"/>
      <c r="D113" s="29"/>
      <c r="F113" s="515"/>
      <c r="G113" s="516"/>
      <c r="H113" s="516"/>
      <c r="I113" s="506"/>
      <c r="J113" s="506"/>
      <c r="K113" s="506"/>
      <c r="L113" s="506"/>
      <c r="M113" s="493"/>
      <c r="N113" s="493"/>
      <c r="O113" s="517"/>
    </row>
    <row r="114" spans="1:15" s="15" customFormat="1" ht="14.25" customHeight="1">
      <c r="A114" s="29"/>
      <c r="B114" s="29"/>
      <c r="C114" s="30"/>
      <c r="D114" s="29"/>
      <c r="F114" s="515"/>
      <c r="G114" s="516"/>
      <c r="H114" s="516"/>
      <c r="I114" s="506"/>
      <c r="J114" s="506"/>
      <c r="K114" s="506"/>
      <c r="L114" s="506"/>
      <c r="M114" s="493"/>
      <c r="N114" s="493"/>
      <c r="O114" s="517"/>
    </row>
    <row r="115" spans="1:15" s="15" customFormat="1" ht="14.25" customHeight="1">
      <c r="A115" s="29"/>
      <c r="B115" s="29"/>
      <c r="C115" s="30"/>
      <c r="D115" s="29"/>
      <c r="F115" s="515"/>
      <c r="G115" s="516"/>
      <c r="H115" s="516"/>
      <c r="I115" s="506"/>
      <c r="J115" s="506"/>
      <c r="K115" s="506"/>
      <c r="L115" s="506"/>
      <c r="M115" s="493"/>
      <c r="N115" s="493"/>
      <c r="O115" s="517"/>
    </row>
    <row r="116" spans="1:15" s="15" customFormat="1" ht="14.25" customHeight="1">
      <c r="A116" s="29"/>
      <c r="B116" s="29"/>
      <c r="C116" s="30"/>
      <c r="D116" s="29"/>
      <c r="F116" s="515"/>
      <c r="G116" s="516"/>
      <c r="H116" s="516"/>
      <c r="I116" s="506"/>
      <c r="J116" s="506"/>
      <c r="K116" s="506"/>
      <c r="L116" s="506"/>
      <c r="M116" s="493"/>
      <c r="N116" s="493"/>
      <c r="O116" s="517"/>
    </row>
    <row r="117" spans="1:15" s="15" customFormat="1" ht="14.25" customHeight="1">
      <c r="A117" s="29"/>
      <c r="B117" s="29"/>
      <c r="C117" s="30"/>
      <c r="D117" s="29"/>
      <c r="F117" s="515"/>
      <c r="G117" s="516"/>
      <c r="H117" s="516"/>
      <c r="I117" s="506"/>
      <c r="J117" s="506"/>
      <c r="K117" s="506"/>
      <c r="L117" s="506"/>
      <c r="M117" s="493"/>
      <c r="N117" s="493"/>
      <c r="O117" s="517"/>
    </row>
    <row r="118" spans="1:15" s="15" customFormat="1" ht="14.25" customHeight="1">
      <c r="A118" s="29"/>
      <c r="B118" s="29"/>
      <c r="C118" s="30"/>
      <c r="D118" s="29"/>
      <c r="F118" s="515"/>
      <c r="G118" s="516"/>
      <c r="H118" s="516"/>
      <c r="I118" s="506"/>
      <c r="J118" s="506"/>
      <c r="K118" s="506"/>
      <c r="L118" s="506"/>
      <c r="M118" s="493"/>
      <c r="N118" s="493"/>
      <c r="O118" s="517"/>
    </row>
    <row r="119" spans="1:15" s="15" customFormat="1" ht="14.25" customHeight="1">
      <c r="A119" s="29"/>
      <c r="B119" s="29"/>
      <c r="C119" s="30"/>
      <c r="D119" s="29"/>
      <c r="F119" s="515"/>
      <c r="G119" s="516"/>
      <c r="H119" s="516"/>
      <c r="I119" s="506"/>
      <c r="J119" s="506"/>
      <c r="K119" s="506"/>
      <c r="L119" s="506"/>
      <c r="M119" s="493"/>
      <c r="N119" s="493"/>
      <c r="O119" s="517"/>
    </row>
    <row r="120" spans="1:15" s="15" customFormat="1" ht="14.25" customHeight="1">
      <c r="A120" s="29"/>
      <c r="B120" s="29"/>
      <c r="C120" s="30"/>
      <c r="D120" s="29"/>
      <c r="F120" s="515"/>
      <c r="G120" s="516"/>
      <c r="H120" s="516"/>
      <c r="I120" s="506"/>
      <c r="J120" s="506"/>
      <c r="K120" s="506"/>
      <c r="L120" s="506"/>
      <c r="M120" s="493"/>
      <c r="N120" s="493"/>
      <c r="O120" s="517"/>
    </row>
    <row r="121" spans="1:15" s="15" customFormat="1" ht="14.25" customHeight="1">
      <c r="A121" s="29"/>
      <c r="B121" s="29"/>
      <c r="C121" s="30"/>
      <c r="D121" s="29"/>
      <c r="F121" s="515"/>
      <c r="G121" s="516"/>
      <c r="H121" s="516"/>
      <c r="I121" s="506"/>
      <c r="J121" s="506"/>
      <c r="K121" s="506"/>
      <c r="L121" s="506"/>
      <c r="M121" s="493"/>
      <c r="N121" s="493"/>
      <c r="O121" s="517"/>
    </row>
    <row r="122" spans="1:15" s="15" customFormat="1" ht="14.25" customHeight="1">
      <c r="A122" s="29"/>
      <c r="B122" s="29"/>
      <c r="C122" s="30"/>
      <c r="D122" s="29"/>
      <c r="F122" s="515"/>
      <c r="G122" s="516"/>
      <c r="H122" s="516"/>
      <c r="I122" s="506"/>
      <c r="J122" s="506"/>
      <c r="K122" s="506"/>
      <c r="L122" s="506"/>
      <c r="M122" s="493"/>
      <c r="N122" s="493"/>
      <c r="O122" s="517"/>
    </row>
    <row r="123" spans="1:15" s="15" customFormat="1" ht="14.25" customHeight="1">
      <c r="A123" s="29"/>
      <c r="B123" s="29"/>
      <c r="C123" s="30"/>
      <c r="D123" s="29"/>
      <c r="F123" s="515"/>
      <c r="G123" s="516"/>
      <c r="H123" s="516"/>
      <c r="I123" s="506"/>
      <c r="J123" s="506"/>
      <c r="K123" s="506"/>
      <c r="L123" s="506"/>
      <c r="M123" s="493"/>
      <c r="N123" s="493"/>
      <c r="O123" s="517"/>
    </row>
    <row r="124" spans="1:15" s="15" customFormat="1" ht="14.25" customHeight="1">
      <c r="A124" s="29"/>
      <c r="B124" s="29"/>
      <c r="C124" s="30"/>
      <c r="D124" s="29"/>
      <c r="F124" s="515"/>
      <c r="G124" s="516"/>
      <c r="H124" s="516"/>
      <c r="I124" s="506"/>
      <c r="J124" s="506"/>
      <c r="K124" s="506"/>
      <c r="L124" s="506"/>
      <c r="M124" s="493"/>
      <c r="N124" s="493"/>
      <c r="O124" s="517"/>
    </row>
    <row r="125" spans="1:15" s="15" customFormat="1" ht="14.25" customHeight="1">
      <c r="A125" s="29"/>
      <c r="B125" s="29"/>
      <c r="C125" s="30"/>
      <c r="D125" s="29"/>
      <c r="F125" s="515"/>
      <c r="G125" s="516"/>
      <c r="H125" s="516"/>
      <c r="I125" s="506"/>
      <c r="J125" s="506"/>
      <c r="K125" s="506"/>
      <c r="L125" s="506"/>
      <c r="M125" s="493"/>
      <c r="N125" s="493"/>
      <c r="O125" s="517"/>
    </row>
    <row r="126" spans="1:15" s="15" customFormat="1" ht="14.25" customHeight="1">
      <c r="A126" s="29"/>
      <c r="B126" s="29"/>
      <c r="C126" s="30"/>
      <c r="D126" s="29"/>
      <c r="F126" s="515"/>
      <c r="G126" s="516"/>
      <c r="H126" s="516"/>
      <c r="I126" s="506"/>
      <c r="J126" s="506"/>
      <c r="K126" s="506"/>
      <c r="L126" s="506"/>
      <c r="M126" s="493"/>
      <c r="N126" s="493"/>
      <c r="O126" s="517"/>
    </row>
    <row r="127" spans="1:15" s="15" customFormat="1" ht="14.25" customHeight="1">
      <c r="A127" s="29"/>
      <c r="B127" s="29"/>
      <c r="C127" s="30"/>
      <c r="D127" s="29"/>
      <c r="F127" s="515"/>
      <c r="G127" s="516"/>
      <c r="H127" s="516"/>
      <c r="I127" s="506"/>
      <c r="J127" s="506"/>
      <c r="K127" s="506"/>
      <c r="L127" s="506"/>
      <c r="M127" s="493"/>
      <c r="N127" s="493"/>
      <c r="O127" s="517"/>
    </row>
    <row r="128" spans="1:15" s="15" customFormat="1" ht="14.25" customHeight="1">
      <c r="A128" s="29"/>
      <c r="B128" s="29"/>
      <c r="C128" s="30"/>
      <c r="D128" s="29"/>
      <c r="F128" s="515"/>
      <c r="G128" s="516"/>
      <c r="H128" s="516"/>
      <c r="I128" s="506"/>
      <c r="J128" s="506"/>
      <c r="K128" s="506"/>
      <c r="L128" s="506"/>
      <c r="M128" s="493"/>
      <c r="N128" s="493"/>
      <c r="O128" s="517"/>
    </row>
    <row r="129" spans="1:15" s="15" customFormat="1" ht="14.25" customHeight="1">
      <c r="A129" s="29"/>
      <c r="B129" s="29"/>
      <c r="C129" s="30"/>
      <c r="D129" s="29"/>
      <c r="F129" s="515"/>
      <c r="G129" s="516"/>
      <c r="H129" s="516"/>
      <c r="I129" s="506"/>
      <c r="J129" s="506"/>
      <c r="K129" s="506"/>
      <c r="L129" s="506"/>
      <c r="M129" s="493"/>
      <c r="N129" s="493"/>
      <c r="O129" s="517"/>
    </row>
    <row r="130" spans="1:15" s="15" customFormat="1" ht="14.25" customHeight="1">
      <c r="A130" s="29"/>
      <c r="B130" s="29"/>
      <c r="C130" s="30"/>
      <c r="D130" s="29"/>
      <c r="F130" s="515"/>
      <c r="G130" s="516"/>
      <c r="H130" s="516"/>
      <c r="I130" s="506"/>
      <c r="J130" s="506"/>
      <c r="K130" s="506"/>
      <c r="L130" s="506"/>
      <c r="M130" s="493"/>
      <c r="N130" s="493"/>
      <c r="O130" s="517"/>
    </row>
    <row r="131" spans="1:15" s="15" customFormat="1" ht="14.25" customHeight="1">
      <c r="A131" s="29"/>
      <c r="B131" s="29"/>
      <c r="C131" s="30"/>
      <c r="D131" s="29"/>
      <c r="F131" s="515"/>
      <c r="G131" s="516"/>
      <c r="H131" s="516"/>
      <c r="I131" s="506"/>
      <c r="J131" s="506"/>
      <c r="K131" s="506"/>
      <c r="L131" s="506"/>
      <c r="M131" s="493"/>
      <c r="N131" s="493"/>
      <c r="O131" s="517"/>
    </row>
    <row r="132" spans="1:15" s="15" customFormat="1" ht="14.25" customHeight="1">
      <c r="A132" s="29"/>
      <c r="B132" s="29"/>
      <c r="C132" s="30"/>
      <c r="D132" s="29"/>
      <c r="F132" s="515"/>
      <c r="G132" s="516"/>
      <c r="H132" s="516"/>
      <c r="I132" s="506"/>
      <c r="J132" s="506"/>
      <c r="K132" s="506"/>
      <c r="L132" s="506"/>
      <c r="M132" s="493"/>
      <c r="N132" s="493"/>
      <c r="O132" s="517"/>
    </row>
    <row r="133" spans="1:15" s="15" customFormat="1" ht="14.25" customHeight="1">
      <c r="A133" s="29"/>
      <c r="B133" s="29"/>
      <c r="C133" s="30"/>
      <c r="D133" s="29"/>
      <c r="F133" s="515"/>
      <c r="G133" s="516"/>
      <c r="H133" s="516"/>
      <c r="I133" s="506"/>
      <c r="J133" s="506"/>
      <c r="K133" s="506"/>
      <c r="L133" s="506"/>
      <c r="M133" s="493"/>
      <c r="N133" s="493"/>
      <c r="O133" s="517"/>
    </row>
    <row r="134" spans="1:15" s="15" customFormat="1" ht="14.25" customHeight="1">
      <c r="A134" s="29"/>
      <c r="B134" s="29"/>
      <c r="C134" s="30"/>
      <c r="D134" s="29"/>
      <c r="F134" s="515"/>
      <c r="G134" s="516"/>
      <c r="H134" s="516"/>
      <c r="I134" s="506"/>
      <c r="J134" s="506"/>
      <c r="K134" s="506"/>
      <c r="L134" s="506"/>
      <c r="M134" s="493"/>
      <c r="N134" s="493"/>
      <c r="O134" s="517"/>
    </row>
    <row r="135" spans="1:15" s="15" customFormat="1" ht="14.25" customHeight="1">
      <c r="A135" s="29"/>
      <c r="B135" s="29"/>
      <c r="C135" s="30"/>
      <c r="D135" s="29"/>
      <c r="F135" s="515"/>
      <c r="G135" s="516"/>
      <c r="H135" s="516"/>
      <c r="I135" s="506"/>
      <c r="J135" s="506"/>
      <c r="K135" s="506"/>
      <c r="L135" s="506"/>
      <c r="M135" s="493"/>
      <c r="N135" s="493"/>
      <c r="O135" s="517"/>
    </row>
    <row r="136" spans="1:15" s="15" customFormat="1" ht="14.25" customHeight="1">
      <c r="A136" s="29"/>
      <c r="B136" s="29"/>
      <c r="C136" s="30"/>
      <c r="D136" s="29"/>
      <c r="F136" s="515"/>
      <c r="G136" s="516"/>
      <c r="H136" s="516"/>
      <c r="I136" s="506"/>
      <c r="J136" s="506"/>
      <c r="K136" s="506"/>
      <c r="L136" s="506"/>
      <c r="M136" s="493"/>
      <c r="N136" s="493"/>
      <c r="O136" s="517"/>
    </row>
    <row r="137" spans="1:15" s="15" customFormat="1" ht="14.25" customHeight="1">
      <c r="A137" s="29"/>
      <c r="B137" s="29"/>
      <c r="C137" s="30"/>
      <c r="D137" s="29"/>
      <c r="F137" s="515"/>
      <c r="G137" s="516"/>
      <c r="H137" s="516"/>
      <c r="I137" s="506"/>
      <c r="J137" s="506"/>
      <c r="K137" s="506"/>
      <c r="L137" s="506"/>
      <c r="M137" s="493"/>
      <c r="N137" s="493"/>
      <c r="O137" s="517"/>
    </row>
    <row r="138" spans="1:15" s="15" customFormat="1" ht="14.25" customHeight="1">
      <c r="A138" s="29"/>
      <c r="B138" s="29"/>
      <c r="C138" s="30"/>
      <c r="D138" s="29"/>
      <c r="F138" s="515"/>
      <c r="G138" s="516"/>
      <c r="H138" s="516"/>
      <c r="I138" s="506"/>
      <c r="J138" s="506"/>
      <c r="K138" s="506"/>
      <c r="L138" s="506"/>
      <c r="M138" s="493"/>
      <c r="N138" s="493"/>
      <c r="O138" s="517"/>
    </row>
    <row r="139" spans="1:15" s="15" customFormat="1" ht="14.25" customHeight="1">
      <c r="A139" s="29"/>
      <c r="B139" s="29"/>
      <c r="C139" s="30"/>
      <c r="D139" s="29"/>
      <c r="F139" s="515"/>
      <c r="G139" s="516"/>
      <c r="H139" s="516"/>
      <c r="I139" s="506"/>
      <c r="J139" s="506"/>
      <c r="K139" s="506"/>
      <c r="L139" s="506"/>
      <c r="M139" s="493"/>
      <c r="N139" s="493"/>
      <c r="O139" s="517"/>
    </row>
    <row r="140" spans="1:15" s="15" customFormat="1" ht="14.25" customHeight="1">
      <c r="A140" s="29"/>
      <c r="B140" s="29"/>
      <c r="C140" s="30"/>
      <c r="D140" s="29"/>
      <c r="F140" s="515"/>
      <c r="G140" s="516"/>
      <c r="H140" s="516"/>
      <c r="I140" s="506"/>
      <c r="J140" s="506"/>
      <c r="K140" s="506"/>
      <c r="L140" s="506"/>
      <c r="M140" s="493"/>
      <c r="N140" s="493"/>
      <c r="O140" s="517"/>
    </row>
    <row r="141" spans="1:15" s="15" customFormat="1" ht="14.25" customHeight="1">
      <c r="A141" s="29"/>
      <c r="B141" s="29"/>
      <c r="C141" s="30"/>
      <c r="D141" s="29"/>
      <c r="F141" s="515"/>
      <c r="G141" s="516"/>
      <c r="H141" s="516"/>
      <c r="I141" s="506"/>
      <c r="J141" s="506"/>
      <c r="K141" s="506"/>
      <c r="L141" s="506"/>
      <c r="M141" s="493"/>
      <c r="N141" s="493"/>
      <c r="O141" s="517"/>
    </row>
    <row r="142" spans="1:15" s="15" customFormat="1" ht="14.25" customHeight="1">
      <c r="A142" s="29"/>
      <c r="B142" s="29"/>
      <c r="C142" s="30"/>
      <c r="D142" s="29"/>
      <c r="F142" s="515"/>
      <c r="G142" s="516"/>
      <c r="H142" s="516"/>
      <c r="I142" s="506"/>
      <c r="J142" s="506"/>
      <c r="K142" s="506"/>
      <c r="L142" s="506"/>
      <c r="M142" s="493"/>
      <c r="N142" s="493"/>
      <c r="O142" s="517"/>
    </row>
    <row r="143" spans="1:15" s="15" customFormat="1" ht="14.25" customHeight="1">
      <c r="A143" s="29"/>
      <c r="B143" s="29"/>
      <c r="C143" s="30"/>
      <c r="D143" s="29"/>
      <c r="F143" s="515"/>
      <c r="G143" s="516"/>
      <c r="H143" s="516"/>
      <c r="I143" s="506"/>
      <c r="J143" s="506"/>
      <c r="K143" s="506"/>
      <c r="L143" s="506"/>
      <c r="M143" s="493"/>
      <c r="N143" s="493"/>
      <c r="O143" s="517"/>
    </row>
    <row r="144" spans="1:15" s="15" customFormat="1" ht="14.25" customHeight="1">
      <c r="A144" s="29"/>
      <c r="B144" s="29"/>
      <c r="C144" s="30"/>
      <c r="D144" s="29"/>
      <c r="F144" s="515"/>
      <c r="G144" s="516"/>
      <c r="H144" s="516"/>
      <c r="I144" s="506"/>
      <c r="J144" s="506"/>
      <c r="K144" s="506"/>
      <c r="L144" s="506"/>
      <c r="M144" s="493"/>
      <c r="N144" s="493"/>
      <c r="O144" s="517"/>
    </row>
    <row r="145" spans="1:15" s="15" customFormat="1" ht="14.25" customHeight="1">
      <c r="A145" s="29"/>
      <c r="B145" s="29"/>
      <c r="C145" s="30"/>
      <c r="D145" s="29"/>
      <c r="F145" s="515"/>
      <c r="G145" s="516"/>
      <c r="H145" s="516"/>
      <c r="I145" s="506"/>
      <c r="J145" s="506"/>
      <c r="K145" s="506"/>
      <c r="L145" s="506"/>
      <c r="M145" s="493"/>
      <c r="N145" s="493"/>
      <c r="O145" s="517"/>
    </row>
    <row r="146" spans="1:15" s="15" customFormat="1" ht="14.25" customHeight="1">
      <c r="A146" s="29"/>
      <c r="B146" s="29"/>
      <c r="C146" s="30"/>
      <c r="D146" s="29"/>
      <c r="F146" s="515"/>
      <c r="G146" s="516"/>
      <c r="H146" s="516"/>
      <c r="I146" s="506"/>
      <c r="J146" s="506"/>
      <c r="K146" s="506"/>
      <c r="L146" s="506"/>
      <c r="M146" s="493"/>
      <c r="N146" s="493"/>
      <c r="O146" s="517"/>
    </row>
    <row r="147" spans="1:15" s="15" customFormat="1" ht="14.25" customHeight="1">
      <c r="A147" s="29"/>
      <c r="B147" s="29"/>
      <c r="C147" s="30"/>
      <c r="D147" s="29"/>
      <c r="F147" s="515"/>
      <c r="G147" s="516"/>
      <c r="H147" s="516"/>
      <c r="I147" s="506"/>
      <c r="J147" s="506"/>
      <c r="K147" s="506"/>
      <c r="L147" s="506"/>
      <c r="M147" s="493"/>
      <c r="N147" s="493"/>
      <c r="O147" s="517"/>
    </row>
    <row r="148" spans="1:15" s="15" customFormat="1" ht="14.25" customHeight="1">
      <c r="A148" s="29"/>
      <c r="B148" s="29"/>
      <c r="C148" s="30"/>
      <c r="D148" s="29"/>
      <c r="F148" s="515"/>
      <c r="G148" s="516"/>
      <c r="H148" s="516"/>
      <c r="I148" s="506"/>
      <c r="J148" s="506"/>
      <c r="K148" s="506"/>
      <c r="L148" s="506"/>
      <c r="M148" s="493"/>
      <c r="N148" s="493"/>
      <c r="O148" s="517"/>
    </row>
    <row r="149" spans="1:15" s="15" customFormat="1" ht="14.25" customHeight="1">
      <c r="A149" s="29"/>
      <c r="B149" s="29"/>
      <c r="C149" s="30"/>
      <c r="D149" s="29"/>
      <c r="F149" s="515"/>
      <c r="G149" s="516"/>
      <c r="H149" s="516"/>
      <c r="I149" s="506"/>
      <c r="J149" s="506"/>
      <c r="K149" s="506"/>
      <c r="L149" s="506"/>
      <c r="M149" s="493"/>
      <c r="N149" s="493"/>
      <c r="O149" s="517"/>
    </row>
    <row r="150" spans="1:15" s="15" customFormat="1" ht="14.25" customHeight="1">
      <c r="A150" s="29"/>
      <c r="B150" s="29"/>
      <c r="C150" s="30"/>
      <c r="D150" s="29"/>
      <c r="F150" s="515"/>
      <c r="G150" s="516"/>
      <c r="H150" s="516"/>
      <c r="I150" s="506"/>
      <c r="J150" s="506"/>
      <c r="K150" s="506"/>
      <c r="L150" s="506"/>
      <c r="M150" s="493"/>
      <c r="N150" s="493"/>
      <c r="O150" s="517"/>
    </row>
    <row r="151" spans="1:15" s="15" customFormat="1" ht="14.25" customHeight="1">
      <c r="A151" s="29"/>
      <c r="B151" s="29"/>
      <c r="C151" s="30"/>
      <c r="D151" s="29"/>
      <c r="F151" s="515"/>
      <c r="G151" s="516"/>
      <c r="H151" s="516"/>
      <c r="I151" s="506"/>
      <c r="J151" s="506"/>
      <c r="K151" s="506"/>
      <c r="L151" s="506"/>
      <c r="M151" s="493"/>
      <c r="N151" s="493"/>
      <c r="O151" s="517"/>
    </row>
    <row r="152" spans="1:15" s="15" customFormat="1" ht="14.25" customHeight="1">
      <c r="A152" s="29"/>
      <c r="B152" s="29"/>
      <c r="C152" s="30"/>
      <c r="D152" s="29"/>
      <c r="F152" s="515"/>
      <c r="G152" s="516"/>
      <c r="H152" s="516"/>
      <c r="I152" s="506"/>
      <c r="J152" s="506"/>
      <c r="K152" s="506"/>
      <c r="L152" s="506"/>
      <c r="M152" s="493"/>
      <c r="N152" s="493"/>
      <c r="O152" s="517"/>
    </row>
    <row r="153" spans="1:15" s="15" customFormat="1" ht="14.25" customHeight="1">
      <c r="A153" s="29"/>
      <c r="B153" s="29"/>
      <c r="C153" s="30"/>
      <c r="D153" s="29"/>
      <c r="F153" s="515"/>
      <c r="G153" s="516"/>
      <c r="H153" s="516"/>
      <c r="I153" s="506"/>
      <c r="J153" s="506"/>
      <c r="K153" s="506"/>
      <c r="L153" s="506"/>
      <c r="M153" s="493"/>
      <c r="N153" s="493"/>
      <c r="O153" s="517"/>
    </row>
    <row r="154" spans="1:15" s="15" customFormat="1" ht="14.25" customHeight="1">
      <c r="A154" s="29"/>
      <c r="B154" s="29"/>
      <c r="C154" s="30"/>
      <c r="D154" s="29"/>
      <c r="F154" s="515"/>
      <c r="G154" s="516"/>
      <c r="H154" s="516"/>
      <c r="I154" s="506"/>
      <c r="J154" s="506"/>
      <c r="K154" s="506"/>
      <c r="L154" s="506"/>
      <c r="M154" s="493"/>
      <c r="N154" s="493"/>
      <c r="O154" s="517"/>
    </row>
    <row r="155" spans="1:15" s="15" customFormat="1" ht="14.25" customHeight="1">
      <c r="A155" s="29"/>
      <c r="B155" s="29"/>
      <c r="C155" s="30"/>
      <c r="D155" s="29"/>
      <c r="F155" s="515"/>
      <c r="G155" s="516"/>
      <c r="H155" s="516"/>
      <c r="I155" s="506"/>
      <c r="J155" s="506"/>
      <c r="K155" s="506"/>
      <c r="L155" s="506"/>
      <c r="M155" s="493"/>
      <c r="N155" s="493"/>
      <c r="O155" s="517"/>
    </row>
    <row r="156" spans="1:15" s="15" customFormat="1" ht="14.25" customHeight="1">
      <c r="A156" s="29"/>
      <c r="B156" s="29"/>
      <c r="C156" s="30"/>
      <c r="D156" s="29"/>
      <c r="F156" s="515"/>
      <c r="G156" s="516"/>
      <c r="H156" s="516"/>
      <c r="I156" s="506"/>
      <c r="J156" s="506"/>
      <c r="K156" s="506"/>
      <c r="L156" s="506"/>
      <c r="M156" s="493"/>
      <c r="N156" s="493"/>
      <c r="O156" s="517"/>
    </row>
    <row r="157" spans="1:15" s="15" customFormat="1" ht="14.25" customHeight="1">
      <c r="A157" s="29"/>
      <c r="B157" s="29"/>
      <c r="C157" s="30"/>
      <c r="D157" s="29"/>
      <c r="F157" s="515"/>
      <c r="G157" s="516"/>
      <c r="H157" s="516"/>
      <c r="I157" s="506"/>
      <c r="J157" s="506"/>
      <c r="K157" s="506"/>
      <c r="L157" s="506"/>
      <c r="M157" s="493"/>
      <c r="N157" s="493"/>
      <c r="O157" s="517"/>
    </row>
    <row r="158" spans="1:15" s="15" customFormat="1" ht="14.25" customHeight="1">
      <c r="A158" s="29"/>
      <c r="B158" s="29"/>
      <c r="C158" s="30"/>
      <c r="D158" s="29"/>
      <c r="F158" s="515"/>
      <c r="G158" s="516"/>
      <c r="H158" s="516"/>
      <c r="I158" s="506"/>
      <c r="J158" s="506"/>
      <c r="K158" s="506"/>
      <c r="L158" s="506"/>
      <c r="M158" s="493"/>
      <c r="N158" s="493"/>
      <c r="O158" s="517"/>
    </row>
    <row r="159" spans="1:15" s="15" customFormat="1" ht="14.25" customHeight="1">
      <c r="A159" s="29"/>
      <c r="B159" s="29"/>
      <c r="C159" s="30"/>
      <c r="D159" s="29"/>
      <c r="F159" s="515"/>
      <c r="G159" s="516"/>
      <c r="H159" s="516"/>
      <c r="I159" s="506"/>
      <c r="J159" s="506"/>
      <c r="K159" s="506"/>
      <c r="L159" s="506"/>
      <c r="M159" s="493"/>
      <c r="N159" s="493"/>
      <c r="O159" s="517"/>
    </row>
    <row r="160" spans="1:15" s="15" customFormat="1" ht="14.25" customHeight="1">
      <c r="A160" s="29"/>
      <c r="B160" s="29"/>
      <c r="C160" s="30"/>
      <c r="D160" s="29"/>
      <c r="F160" s="515"/>
      <c r="G160" s="516"/>
      <c r="H160" s="516"/>
      <c r="I160" s="506"/>
      <c r="J160" s="506"/>
      <c r="K160" s="506"/>
      <c r="L160" s="506"/>
      <c r="M160" s="493"/>
      <c r="N160" s="493"/>
      <c r="O160" s="517"/>
    </row>
    <row r="161" spans="1:15" s="15" customFormat="1" ht="14.25" customHeight="1">
      <c r="A161" s="29"/>
      <c r="B161" s="29"/>
      <c r="C161" s="30"/>
      <c r="D161" s="29"/>
      <c r="F161" s="515"/>
      <c r="G161" s="516"/>
      <c r="H161" s="516"/>
      <c r="I161" s="506"/>
      <c r="J161" s="506"/>
      <c r="K161" s="506"/>
      <c r="L161" s="506"/>
      <c r="M161" s="493"/>
      <c r="N161" s="493"/>
      <c r="O161" s="517"/>
    </row>
    <row r="162" spans="1:15" s="15" customFormat="1" ht="14.25" customHeight="1">
      <c r="A162" s="29"/>
      <c r="B162" s="29"/>
      <c r="C162" s="30"/>
      <c r="D162" s="29"/>
      <c r="F162" s="515"/>
      <c r="G162" s="516"/>
      <c r="H162" s="516"/>
      <c r="I162" s="506"/>
      <c r="J162" s="506"/>
      <c r="K162" s="506"/>
      <c r="L162" s="506"/>
      <c r="M162" s="493"/>
      <c r="N162" s="493"/>
      <c r="O162" s="517"/>
    </row>
    <row r="163" spans="1:15" s="15" customFormat="1" ht="14.25" customHeight="1">
      <c r="A163" s="29"/>
      <c r="B163" s="29"/>
      <c r="C163" s="30"/>
      <c r="D163" s="29"/>
      <c r="F163" s="515"/>
      <c r="G163" s="516"/>
      <c r="H163" s="516"/>
      <c r="I163" s="506"/>
      <c r="J163" s="506"/>
      <c r="K163" s="506"/>
      <c r="L163" s="506"/>
      <c r="M163" s="493"/>
      <c r="N163" s="493"/>
      <c r="O163" s="517"/>
    </row>
    <row r="164" spans="1:15" s="15" customFormat="1" ht="14.25" customHeight="1">
      <c r="A164" s="29"/>
      <c r="B164" s="29"/>
      <c r="C164" s="30"/>
      <c r="D164" s="29"/>
      <c r="F164" s="515"/>
      <c r="G164" s="516"/>
      <c r="H164" s="516"/>
      <c r="I164" s="506"/>
      <c r="J164" s="506"/>
      <c r="K164" s="506"/>
      <c r="L164" s="506"/>
      <c r="M164" s="493"/>
      <c r="N164" s="493"/>
      <c r="O164" s="517"/>
    </row>
    <row r="165" spans="1:15" s="15" customFormat="1" ht="14.25" customHeight="1">
      <c r="A165" s="29"/>
      <c r="B165" s="29"/>
      <c r="C165" s="30"/>
      <c r="D165" s="29"/>
      <c r="F165" s="515"/>
      <c r="G165" s="516"/>
      <c r="H165" s="516"/>
      <c r="I165" s="506"/>
      <c r="J165" s="506"/>
      <c r="K165" s="506"/>
      <c r="L165" s="506"/>
      <c r="M165" s="493"/>
      <c r="N165" s="493"/>
      <c r="O165" s="517"/>
    </row>
    <row r="166" spans="1:15" s="15" customFormat="1" ht="14.25" customHeight="1">
      <c r="A166" s="29"/>
      <c r="B166" s="29"/>
      <c r="C166" s="30"/>
      <c r="D166" s="29"/>
      <c r="F166" s="515"/>
      <c r="G166" s="516"/>
      <c r="H166" s="516"/>
      <c r="I166" s="506"/>
      <c r="J166" s="506"/>
      <c r="K166" s="506"/>
      <c r="L166" s="506"/>
      <c r="M166" s="493"/>
      <c r="N166" s="493"/>
      <c r="O166" s="517"/>
    </row>
    <row r="167" spans="1:15" s="15" customFormat="1" ht="14.25" customHeight="1">
      <c r="A167" s="29"/>
      <c r="B167" s="29"/>
      <c r="C167" s="30"/>
      <c r="D167" s="29"/>
      <c r="F167" s="515"/>
      <c r="G167" s="516"/>
      <c r="H167" s="516"/>
      <c r="I167" s="506"/>
      <c r="J167" s="506"/>
      <c r="K167" s="506"/>
      <c r="L167" s="506"/>
      <c r="M167" s="493"/>
      <c r="N167" s="493"/>
      <c r="O167" s="517"/>
    </row>
    <row r="168" spans="1:15" s="15" customFormat="1" ht="14.25" customHeight="1">
      <c r="A168" s="29"/>
      <c r="B168" s="29"/>
      <c r="C168" s="30"/>
      <c r="D168" s="29"/>
      <c r="F168" s="515"/>
      <c r="G168" s="516"/>
      <c r="H168" s="516"/>
      <c r="I168" s="506"/>
      <c r="J168" s="506"/>
      <c r="K168" s="506"/>
      <c r="L168" s="506"/>
      <c r="M168" s="493"/>
      <c r="N168" s="493"/>
      <c r="O168" s="517"/>
    </row>
    <row r="169" spans="1:15" s="15" customFormat="1" ht="14.25" customHeight="1">
      <c r="A169" s="29"/>
      <c r="B169" s="29"/>
      <c r="C169" s="30"/>
      <c r="D169" s="29"/>
      <c r="F169" s="515"/>
      <c r="G169" s="516"/>
      <c r="H169" s="516"/>
      <c r="I169" s="506"/>
      <c r="J169" s="506"/>
      <c r="K169" s="506"/>
      <c r="L169" s="506"/>
      <c r="M169" s="493"/>
      <c r="N169" s="493"/>
      <c r="O169" s="517"/>
    </row>
    <row r="170" spans="1:15" s="15" customFormat="1" ht="14.25" customHeight="1">
      <c r="A170" s="29"/>
      <c r="B170" s="29"/>
      <c r="C170" s="30"/>
      <c r="D170" s="29"/>
      <c r="F170" s="515"/>
      <c r="G170" s="516"/>
      <c r="H170" s="516"/>
      <c r="I170" s="506"/>
      <c r="J170" s="506"/>
      <c r="K170" s="506"/>
      <c r="L170" s="506"/>
      <c r="M170" s="493"/>
      <c r="N170" s="493"/>
      <c r="O170" s="517"/>
    </row>
    <row r="171" spans="1:15" s="15" customFormat="1" ht="14.25" customHeight="1">
      <c r="A171" s="29"/>
      <c r="B171" s="29"/>
      <c r="C171" s="30"/>
      <c r="D171" s="29"/>
      <c r="F171" s="515"/>
      <c r="G171" s="516"/>
      <c r="H171" s="516"/>
      <c r="I171" s="506"/>
      <c r="J171" s="506"/>
      <c r="K171" s="506"/>
      <c r="L171" s="506"/>
      <c r="M171" s="493"/>
      <c r="N171" s="493"/>
      <c r="O171" s="517"/>
    </row>
    <row r="172" spans="1:15" s="15" customFormat="1" ht="14.25" customHeight="1">
      <c r="A172" s="29"/>
      <c r="B172" s="29"/>
      <c r="C172" s="30"/>
      <c r="D172" s="29"/>
      <c r="F172" s="515"/>
      <c r="G172" s="516"/>
      <c r="H172" s="516"/>
      <c r="I172" s="506"/>
      <c r="J172" s="506"/>
      <c r="K172" s="506"/>
      <c r="L172" s="506"/>
      <c r="M172" s="493"/>
      <c r="N172" s="493"/>
      <c r="O172" s="517"/>
    </row>
    <row r="173" spans="1:15" s="15" customFormat="1" ht="14.25" customHeight="1">
      <c r="A173" s="29"/>
      <c r="B173" s="29"/>
      <c r="C173" s="30"/>
      <c r="D173" s="29"/>
      <c r="F173" s="515"/>
      <c r="G173" s="516"/>
      <c r="H173" s="516"/>
      <c r="I173" s="506"/>
      <c r="J173" s="506"/>
      <c r="K173" s="506"/>
      <c r="L173" s="506"/>
      <c r="M173" s="493"/>
      <c r="N173" s="493"/>
      <c r="O173" s="517"/>
    </row>
    <row r="174" spans="1:15" s="15" customFormat="1" ht="14.25" customHeight="1">
      <c r="A174" s="29"/>
      <c r="B174" s="29"/>
      <c r="C174" s="30"/>
      <c r="D174" s="29"/>
      <c r="F174" s="515"/>
      <c r="G174" s="516"/>
      <c r="H174" s="516"/>
      <c r="I174" s="506"/>
      <c r="J174" s="506"/>
      <c r="K174" s="506"/>
      <c r="L174" s="506"/>
      <c r="M174" s="493"/>
      <c r="N174" s="493"/>
      <c r="O174" s="517"/>
    </row>
    <row r="175" spans="1:15" s="15" customFormat="1" ht="14.25" customHeight="1">
      <c r="A175" s="29"/>
      <c r="B175" s="29"/>
      <c r="C175" s="30"/>
      <c r="D175" s="29"/>
      <c r="F175" s="515"/>
      <c r="G175" s="516"/>
      <c r="H175" s="516"/>
      <c r="I175" s="506"/>
      <c r="J175" s="506"/>
      <c r="K175" s="506"/>
      <c r="L175" s="506"/>
      <c r="M175" s="493"/>
      <c r="N175" s="493"/>
      <c r="O175" s="517"/>
    </row>
    <row r="176" spans="1:15" s="15" customFormat="1" ht="14.25" customHeight="1">
      <c r="A176" s="29"/>
      <c r="B176" s="29"/>
      <c r="C176" s="30"/>
      <c r="D176" s="29"/>
      <c r="F176" s="515"/>
      <c r="G176" s="516"/>
      <c r="H176" s="516"/>
      <c r="I176" s="506"/>
      <c r="J176" s="506"/>
      <c r="K176" s="506"/>
      <c r="L176" s="506"/>
      <c r="M176" s="493"/>
      <c r="N176" s="493"/>
      <c r="O176" s="517"/>
    </row>
    <row r="177" spans="1:15" s="15" customFormat="1" ht="14.25" customHeight="1">
      <c r="A177" s="29"/>
      <c r="B177" s="29"/>
      <c r="C177" s="30"/>
      <c r="D177" s="29"/>
      <c r="F177" s="515"/>
      <c r="G177" s="516"/>
      <c r="H177" s="516"/>
      <c r="I177" s="506"/>
      <c r="J177" s="506"/>
      <c r="K177" s="506"/>
      <c r="L177" s="506"/>
      <c r="M177" s="493"/>
      <c r="N177" s="493"/>
      <c r="O177" s="517"/>
    </row>
    <row r="178" spans="1:15" s="15" customFormat="1" ht="14.25" customHeight="1">
      <c r="A178" s="29"/>
      <c r="B178" s="29"/>
      <c r="C178" s="30"/>
      <c r="D178" s="29"/>
      <c r="F178" s="515"/>
      <c r="G178" s="516"/>
      <c r="H178" s="516"/>
      <c r="I178" s="506"/>
      <c r="J178" s="506"/>
      <c r="K178" s="506"/>
      <c r="L178" s="506"/>
      <c r="M178" s="493"/>
      <c r="N178" s="493"/>
      <c r="O178" s="517"/>
    </row>
    <row r="179" spans="1:15" s="15" customFormat="1" ht="14.25" customHeight="1">
      <c r="A179" s="29"/>
      <c r="B179" s="29"/>
      <c r="C179" s="30"/>
      <c r="D179" s="29"/>
      <c r="F179" s="515"/>
      <c r="G179" s="516"/>
      <c r="H179" s="516"/>
      <c r="I179" s="506"/>
      <c r="J179" s="506"/>
      <c r="K179" s="506"/>
      <c r="L179" s="506"/>
      <c r="M179" s="493"/>
      <c r="N179" s="493"/>
      <c r="O179" s="517"/>
    </row>
    <row r="180" spans="1:15" s="15" customFormat="1" ht="14.25" customHeight="1">
      <c r="A180" s="29"/>
      <c r="B180" s="29"/>
      <c r="C180" s="30"/>
      <c r="D180" s="29"/>
      <c r="F180" s="515"/>
      <c r="G180" s="516"/>
      <c r="H180" s="516"/>
      <c r="I180" s="506"/>
      <c r="J180" s="506"/>
      <c r="K180" s="506"/>
      <c r="L180" s="506"/>
      <c r="M180" s="493"/>
      <c r="N180" s="493"/>
      <c r="O180" s="517"/>
    </row>
    <row r="181" spans="1:15" s="15" customFormat="1" ht="14.25" customHeight="1">
      <c r="A181" s="29"/>
      <c r="B181" s="29"/>
      <c r="C181" s="30"/>
      <c r="D181" s="29"/>
      <c r="F181" s="515"/>
      <c r="G181" s="516"/>
      <c r="H181" s="516"/>
      <c r="I181" s="506"/>
      <c r="J181" s="506"/>
      <c r="K181" s="506"/>
      <c r="L181" s="506"/>
      <c r="M181" s="493"/>
      <c r="N181" s="493"/>
      <c r="O181" s="517"/>
    </row>
    <row r="182" spans="1:15" s="15" customFormat="1" ht="14.25" customHeight="1">
      <c r="A182" s="29"/>
      <c r="B182" s="29"/>
      <c r="C182" s="30"/>
      <c r="D182" s="29"/>
      <c r="F182" s="515"/>
      <c r="G182" s="516"/>
      <c r="H182" s="516"/>
      <c r="I182" s="506"/>
      <c r="J182" s="506"/>
      <c r="K182" s="506"/>
      <c r="L182" s="506"/>
      <c r="M182" s="493"/>
      <c r="N182" s="493"/>
      <c r="O182" s="517"/>
    </row>
    <row r="183" spans="1:15" s="15" customFormat="1" ht="14.25" customHeight="1">
      <c r="A183" s="29"/>
      <c r="B183" s="29"/>
      <c r="C183" s="30"/>
      <c r="D183" s="29"/>
      <c r="F183" s="515"/>
      <c r="G183" s="516"/>
      <c r="H183" s="516"/>
      <c r="I183" s="506"/>
      <c r="J183" s="506"/>
      <c r="K183" s="506"/>
      <c r="L183" s="506"/>
      <c r="M183" s="493"/>
      <c r="N183" s="493"/>
      <c r="O183" s="517"/>
    </row>
    <row r="184" spans="1:15" s="15" customFormat="1" ht="14.25" customHeight="1">
      <c r="A184" s="29"/>
      <c r="B184" s="29"/>
      <c r="C184" s="30"/>
      <c r="D184" s="29"/>
      <c r="F184" s="515"/>
      <c r="G184" s="516"/>
      <c r="H184" s="516"/>
      <c r="I184" s="506"/>
      <c r="J184" s="506"/>
      <c r="K184" s="506"/>
      <c r="L184" s="506"/>
      <c r="M184" s="493"/>
      <c r="N184" s="493"/>
      <c r="O184" s="517"/>
    </row>
    <row r="185" spans="1:15" s="15" customFormat="1" ht="14.25" customHeight="1">
      <c r="A185" s="29"/>
      <c r="B185" s="29"/>
      <c r="C185" s="30"/>
      <c r="D185" s="29"/>
      <c r="F185" s="515"/>
      <c r="G185" s="516"/>
      <c r="H185" s="516"/>
      <c r="I185" s="506"/>
      <c r="J185" s="506"/>
      <c r="K185" s="506"/>
      <c r="L185" s="506"/>
      <c r="M185" s="493"/>
      <c r="N185" s="493"/>
      <c r="O185" s="517"/>
    </row>
    <row r="186" spans="1:15" s="15" customFormat="1" ht="14.25" customHeight="1">
      <c r="A186" s="29"/>
      <c r="B186" s="29"/>
      <c r="C186" s="30"/>
      <c r="D186" s="29"/>
      <c r="F186" s="515"/>
      <c r="G186" s="516"/>
      <c r="H186" s="516"/>
      <c r="I186" s="506"/>
      <c r="J186" s="506"/>
      <c r="K186" s="506"/>
      <c r="L186" s="506"/>
      <c r="M186" s="493"/>
      <c r="N186" s="493"/>
      <c r="O186" s="517"/>
    </row>
    <row r="187" spans="1:15" s="15" customFormat="1" ht="14.25" customHeight="1">
      <c r="A187" s="29"/>
      <c r="B187" s="29"/>
      <c r="C187" s="30"/>
      <c r="D187" s="29"/>
      <c r="F187" s="515"/>
      <c r="G187" s="516"/>
      <c r="H187" s="516"/>
      <c r="I187" s="506"/>
      <c r="J187" s="506"/>
      <c r="K187" s="506"/>
      <c r="L187" s="506"/>
      <c r="M187" s="493"/>
      <c r="N187" s="493"/>
      <c r="O187" s="517"/>
    </row>
    <row r="188" spans="1:15" s="15" customFormat="1" ht="14.25" customHeight="1">
      <c r="A188" s="29"/>
      <c r="B188" s="29"/>
      <c r="C188" s="30"/>
      <c r="D188" s="29"/>
      <c r="F188" s="515"/>
      <c r="G188" s="516"/>
      <c r="H188" s="516"/>
      <c r="I188" s="506"/>
      <c r="J188" s="506"/>
      <c r="K188" s="506"/>
      <c r="L188" s="506"/>
      <c r="M188" s="493"/>
      <c r="N188" s="493"/>
      <c r="O188" s="517"/>
    </row>
    <row r="189" spans="1:15" s="15" customFormat="1" ht="14.25" customHeight="1">
      <c r="A189" s="29"/>
      <c r="B189" s="29"/>
      <c r="C189" s="30"/>
      <c r="D189" s="29"/>
      <c r="F189" s="515"/>
      <c r="G189" s="516"/>
      <c r="H189" s="516"/>
      <c r="I189" s="506"/>
      <c r="J189" s="506"/>
      <c r="K189" s="506"/>
      <c r="L189" s="506"/>
      <c r="M189" s="493"/>
      <c r="N189" s="493"/>
      <c r="O189" s="517"/>
    </row>
    <row r="190" spans="1:15" s="15" customFormat="1" ht="14.25" customHeight="1">
      <c r="A190" s="29"/>
      <c r="B190" s="29"/>
      <c r="C190" s="30"/>
      <c r="D190" s="29"/>
      <c r="F190" s="515"/>
      <c r="G190" s="516"/>
      <c r="H190" s="516"/>
      <c r="I190" s="506"/>
      <c r="J190" s="506"/>
      <c r="K190" s="506"/>
      <c r="L190" s="506"/>
      <c r="M190" s="493"/>
      <c r="N190" s="493"/>
      <c r="O190" s="517"/>
    </row>
    <row r="191" spans="1:15" s="15" customFormat="1" ht="14.25" customHeight="1">
      <c r="A191" s="29"/>
      <c r="B191" s="29"/>
      <c r="C191" s="30"/>
      <c r="D191" s="29"/>
      <c r="F191" s="515"/>
      <c r="G191" s="516"/>
      <c r="H191" s="516"/>
      <c r="I191" s="506"/>
      <c r="J191" s="506"/>
      <c r="K191" s="506"/>
      <c r="L191" s="506"/>
      <c r="M191" s="493"/>
      <c r="N191" s="493"/>
      <c r="O191" s="517"/>
    </row>
    <row r="192" spans="1:15" s="15" customFormat="1" ht="14.25" customHeight="1">
      <c r="A192" s="29"/>
      <c r="B192" s="29"/>
      <c r="C192" s="30"/>
      <c r="D192" s="29"/>
      <c r="F192" s="515"/>
      <c r="G192" s="516"/>
      <c r="H192" s="516"/>
      <c r="I192" s="506"/>
      <c r="J192" s="506"/>
      <c r="K192" s="506"/>
      <c r="L192" s="506"/>
      <c r="M192" s="493"/>
      <c r="N192" s="493"/>
      <c r="O192" s="517"/>
    </row>
    <row r="193" spans="1:15" s="15" customFormat="1" ht="14.25" customHeight="1">
      <c r="A193" s="29"/>
      <c r="B193" s="29"/>
      <c r="C193" s="30"/>
      <c r="D193" s="29"/>
      <c r="F193" s="515"/>
      <c r="G193" s="516"/>
      <c r="H193" s="516"/>
      <c r="I193" s="506"/>
      <c r="J193" s="506"/>
      <c r="K193" s="506"/>
      <c r="L193" s="506"/>
      <c r="M193" s="493"/>
      <c r="N193" s="493"/>
      <c r="O193" s="517"/>
    </row>
    <row r="194" spans="1:15" s="15" customFormat="1" ht="14.25" customHeight="1">
      <c r="A194" s="29"/>
      <c r="B194" s="29"/>
      <c r="C194" s="30"/>
      <c r="D194" s="29"/>
      <c r="F194" s="515"/>
      <c r="G194" s="516"/>
      <c r="H194" s="516"/>
      <c r="I194" s="506"/>
      <c r="J194" s="506"/>
      <c r="K194" s="506"/>
      <c r="L194" s="506"/>
      <c r="M194" s="493"/>
      <c r="N194" s="493"/>
      <c r="O194" s="517"/>
    </row>
    <row r="195" spans="1:15" s="15" customFormat="1" ht="14.25" customHeight="1">
      <c r="A195" s="29"/>
      <c r="B195" s="29"/>
      <c r="C195" s="30"/>
      <c r="D195" s="29"/>
      <c r="F195" s="515"/>
      <c r="G195" s="516"/>
      <c r="H195" s="516"/>
      <c r="I195" s="506"/>
      <c r="J195" s="506"/>
      <c r="K195" s="506"/>
      <c r="L195" s="506"/>
      <c r="M195" s="493"/>
      <c r="N195" s="493"/>
      <c r="O195" s="517"/>
    </row>
    <row r="196" spans="1:15" s="15" customFormat="1" ht="14.25" customHeight="1">
      <c r="A196" s="29"/>
      <c r="B196" s="29"/>
      <c r="C196" s="30"/>
      <c r="D196" s="29"/>
      <c r="F196" s="515"/>
      <c r="G196" s="516"/>
      <c r="H196" s="516"/>
      <c r="I196" s="506"/>
      <c r="J196" s="506"/>
      <c r="K196" s="506"/>
      <c r="L196" s="506"/>
      <c r="M196" s="493"/>
      <c r="N196" s="493"/>
      <c r="O196" s="517"/>
    </row>
    <row r="197" spans="1:15" s="15" customFormat="1" ht="14.25" customHeight="1">
      <c r="A197" s="29"/>
      <c r="B197" s="29"/>
      <c r="C197" s="30"/>
      <c r="D197" s="29"/>
      <c r="F197" s="515"/>
      <c r="G197" s="516"/>
      <c r="H197" s="516"/>
      <c r="I197" s="506"/>
      <c r="J197" s="506"/>
      <c r="K197" s="506"/>
      <c r="L197" s="506"/>
      <c r="M197" s="493"/>
      <c r="N197" s="493"/>
      <c r="O197" s="517"/>
    </row>
    <row r="198" spans="1:15" s="15" customFormat="1" ht="14.25" customHeight="1">
      <c r="A198" s="29"/>
      <c r="B198" s="29"/>
      <c r="C198" s="30"/>
      <c r="D198" s="29"/>
      <c r="F198" s="515"/>
      <c r="G198" s="516"/>
      <c r="H198" s="516"/>
      <c r="I198" s="506"/>
      <c r="J198" s="506"/>
      <c r="K198" s="506"/>
      <c r="L198" s="506"/>
      <c r="M198" s="493"/>
      <c r="N198" s="493"/>
      <c r="O198" s="517"/>
    </row>
    <row r="199" spans="1:15" s="15" customFormat="1" ht="14.25" customHeight="1">
      <c r="A199" s="29"/>
      <c r="B199" s="29"/>
      <c r="C199" s="30"/>
      <c r="D199" s="29"/>
      <c r="F199" s="515"/>
      <c r="G199" s="516"/>
      <c r="H199" s="516"/>
      <c r="I199" s="506"/>
      <c r="J199" s="506"/>
      <c r="K199" s="506"/>
      <c r="L199" s="506"/>
      <c r="M199" s="493"/>
      <c r="N199" s="493"/>
      <c r="O199" s="517"/>
    </row>
    <row r="200" spans="1:15" s="15" customFormat="1" ht="14.25" customHeight="1">
      <c r="A200" s="29"/>
      <c r="B200" s="29"/>
      <c r="C200" s="30"/>
      <c r="D200" s="29"/>
      <c r="F200" s="515"/>
      <c r="G200" s="516"/>
      <c r="H200" s="516"/>
      <c r="I200" s="506"/>
      <c r="J200" s="506"/>
      <c r="K200" s="506"/>
      <c r="L200" s="506"/>
      <c r="M200" s="493"/>
      <c r="N200" s="493"/>
      <c r="O200" s="517"/>
    </row>
    <row r="201" spans="1:15" s="15" customFormat="1" ht="14.25" customHeight="1">
      <c r="A201" s="29"/>
      <c r="B201" s="29"/>
      <c r="C201" s="30"/>
      <c r="D201" s="29"/>
      <c r="F201" s="515"/>
      <c r="G201" s="516"/>
      <c r="H201" s="516"/>
      <c r="I201" s="506"/>
      <c r="J201" s="506"/>
      <c r="K201" s="506"/>
      <c r="L201" s="506"/>
      <c r="M201" s="493"/>
      <c r="N201" s="493"/>
      <c r="O201" s="517"/>
    </row>
    <row r="202" spans="1:15" s="15" customFormat="1" ht="14.25" customHeight="1">
      <c r="A202" s="29"/>
      <c r="B202" s="29"/>
      <c r="C202" s="30"/>
      <c r="D202" s="29"/>
      <c r="F202" s="515"/>
      <c r="G202" s="516"/>
      <c r="H202" s="516"/>
      <c r="I202" s="506"/>
      <c r="J202" s="506"/>
      <c r="K202" s="506"/>
      <c r="L202" s="506"/>
      <c r="M202" s="493"/>
      <c r="N202" s="493"/>
      <c r="O202" s="517"/>
    </row>
    <row r="203" spans="1:15" s="15" customFormat="1" ht="14.25" customHeight="1">
      <c r="A203" s="29"/>
      <c r="B203" s="29"/>
      <c r="C203" s="30"/>
      <c r="D203" s="29"/>
      <c r="F203" s="515"/>
      <c r="G203" s="516"/>
      <c r="H203" s="516"/>
      <c r="I203" s="506"/>
      <c r="J203" s="506"/>
      <c r="K203" s="506"/>
      <c r="L203" s="506"/>
      <c r="M203" s="493"/>
      <c r="N203" s="493"/>
      <c r="O203" s="517"/>
    </row>
    <row r="204" spans="1:15" s="15" customFormat="1" ht="14.25" customHeight="1">
      <c r="A204" s="29"/>
      <c r="B204" s="29"/>
      <c r="C204" s="30"/>
      <c r="D204" s="29"/>
      <c r="F204" s="515"/>
      <c r="G204" s="516"/>
      <c r="H204" s="516"/>
      <c r="I204" s="506"/>
      <c r="J204" s="506"/>
      <c r="K204" s="506"/>
      <c r="L204" s="506"/>
      <c r="M204" s="493"/>
      <c r="N204" s="493"/>
      <c r="O204" s="517"/>
    </row>
    <row r="205" spans="1:15" s="15" customFormat="1" ht="14.25" customHeight="1">
      <c r="A205" s="29"/>
      <c r="B205" s="29"/>
      <c r="C205" s="30"/>
      <c r="D205" s="29"/>
      <c r="F205" s="515"/>
      <c r="G205" s="516"/>
      <c r="H205" s="516"/>
      <c r="I205" s="506"/>
      <c r="J205" s="506"/>
      <c r="K205" s="506"/>
      <c r="L205" s="506"/>
      <c r="M205" s="493"/>
      <c r="N205" s="493"/>
      <c r="O205" s="517"/>
    </row>
    <row r="206" spans="1:15" s="15" customFormat="1" ht="14.25" customHeight="1">
      <c r="A206" s="29"/>
      <c r="B206" s="29"/>
      <c r="C206" s="30"/>
      <c r="D206" s="29"/>
      <c r="F206" s="515"/>
      <c r="G206" s="516"/>
      <c r="H206" s="516"/>
      <c r="I206" s="506"/>
      <c r="J206" s="506"/>
      <c r="K206" s="506"/>
      <c r="L206" s="506"/>
      <c r="M206" s="493"/>
      <c r="N206" s="493"/>
      <c r="O206" s="517"/>
    </row>
    <row r="207" spans="1:15" s="15" customFormat="1" ht="14.25" customHeight="1">
      <c r="A207" s="29"/>
      <c r="B207" s="29"/>
      <c r="C207" s="30"/>
      <c r="D207" s="29"/>
      <c r="F207" s="515"/>
      <c r="G207" s="516"/>
      <c r="H207" s="516"/>
      <c r="I207" s="506"/>
      <c r="J207" s="506"/>
      <c r="K207" s="506"/>
      <c r="L207" s="506"/>
      <c r="M207" s="493"/>
      <c r="N207" s="493"/>
      <c r="O207" s="517"/>
    </row>
    <row r="208" spans="1:15" s="15" customFormat="1" ht="14.25" customHeight="1">
      <c r="A208" s="29"/>
      <c r="B208" s="29"/>
      <c r="C208" s="30"/>
      <c r="D208" s="29"/>
      <c r="F208" s="515"/>
      <c r="G208" s="516"/>
      <c r="H208" s="516"/>
      <c r="I208" s="506"/>
      <c r="J208" s="506"/>
      <c r="K208" s="506"/>
      <c r="L208" s="506"/>
      <c r="M208" s="493"/>
      <c r="N208" s="493"/>
      <c r="O208" s="517"/>
    </row>
    <row r="209" spans="1:15" s="15" customFormat="1" ht="14.25" customHeight="1">
      <c r="A209" s="29"/>
      <c r="B209" s="29"/>
      <c r="C209" s="30"/>
      <c r="D209" s="29"/>
      <c r="F209" s="515"/>
      <c r="G209" s="516"/>
      <c r="H209" s="516"/>
      <c r="I209" s="506"/>
      <c r="J209" s="506"/>
      <c r="K209" s="506"/>
      <c r="L209" s="506"/>
      <c r="M209" s="493"/>
      <c r="N209" s="493"/>
      <c r="O209" s="517"/>
    </row>
    <row r="210" spans="1:15" s="15" customFormat="1" ht="14.25" customHeight="1">
      <c r="A210" s="29"/>
      <c r="B210" s="29"/>
      <c r="C210" s="30"/>
      <c r="D210" s="29"/>
      <c r="F210" s="515"/>
      <c r="G210" s="516"/>
      <c r="H210" s="516"/>
      <c r="I210" s="506"/>
      <c r="J210" s="506"/>
      <c r="K210" s="506"/>
      <c r="L210" s="506"/>
      <c r="M210" s="493"/>
      <c r="N210" s="493"/>
      <c r="O210" s="517"/>
    </row>
    <row r="211" spans="1:15" s="15" customFormat="1" ht="14.25" customHeight="1">
      <c r="A211" s="29"/>
      <c r="B211" s="29"/>
      <c r="C211" s="30"/>
      <c r="D211" s="29"/>
      <c r="F211" s="515"/>
      <c r="G211" s="516"/>
      <c r="H211" s="516"/>
      <c r="I211" s="506"/>
      <c r="J211" s="506"/>
      <c r="K211" s="506"/>
      <c r="L211" s="506"/>
      <c r="M211" s="493"/>
      <c r="N211" s="493"/>
      <c r="O211" s="517"/>
    </row>
    <row r="212" spans="1:15" s="15" customFormat="1" ht="14.25" customHeight="1">
      <c r="A212" s="29"/>
      <c r="B212" s="29"/>
      <c r="C212" s="30"/>
      <c r="D212" s="29"/>
      <c r="F212" s="515"/>
      <c r="G212" s="516"/>
      <c r="H212" s="516"/>
      <c r="I212" s="506"/>
      <c r="J212" s="506"/>
      <c r="K212" s="506"/>
      <c r="L212" s="506"/>
      <c r="M212" s="493"/>
      <c r="N212" s="493"/>
      <c r="O212" s="517"/>
    </row>
    <row r="213" spans="1:15" s="15" customFormat="1" ht="14.25" customHeight="1">
      <c r="A213" s="29"/>
      <c r="B213" s="29"/>
      <c r="C213" s="30"/>
      <c r="D213" s="29"/>
      <c r="F213" s="515"/>
      <c r="G213" s="516"/>
      <c r="H213" s="516"/>
      <c r="I213" s="506"/>
      <c r="J213" s="506"/>
      <c r="K213" s="506"/>
      <c r="L213" s="506"/>
      <c r="M213" s="493"/>
      <c r="N213" s="493"/>
      <c r="O213" s="517"/>
    </row>
    <row r="214" spans="1:15" s="15" customFormat="1" ht="14.25" customHeight="1">
      <c r="A214" s="29"/>
      <c r="B214" s="29"/>
      <c r="C214" s="30"/>
      <c r="D214" s="29"/>
      <c r="F214" s="515"/>
      <c r="G214" s="516"/>
      <c r="H214" s="516"/>
      <c r="I214" s="506"/>
      <c r="J214" s="506"/>
      <c r="K214" s="506"/>
      <c r="L214" s="506"/>
      <c r="M214" s="493"/>
      <c r="N214" s="493"/>
      <c r="O214" s="517"/>
    </row>
    <row r="215" spans="1:15" s="15" customFormat="1" ht="14.25" customHeight="1">
      <c r="A215" s="29"/>
      <c r="B215" s="29"/>
      <c r="C215" s="30"/>
      <c r="D215" s="29"/>
      <c r="F215" s="515"/>
      <c r="G215" s="516"/>
      <c r="H215" s="516"/>
      <c r="I215" s="506"/>
      <c r="J215" s="506"/>
      <c r="K215" s="506"/>
      <c r="L215" s="506"/>
      <c r="M215" s="493"/>
      <c r="N215" s="493"/>
      <c r="O215" s="517"/>
    </row>
    <row r="216" spans="1:15" s="15" customFormat="1" ht="14.25" customHeight="1">
      <c r="A216" s="29"/>
      <c r="B216" s="29"/>
      <c r="C216" s="30"/>
      <c r="D216" s="29"/>
      <c r="F216" s="515"/>
      <c r="G216" s="516"/>
      <c r="H216" s="516"/>
      <c r="I216" s="506"/>
      <c r="J216" s="506"/>
      <c r="K216" s="506"/>
      <c r="L216" s="506"/>
      <c r="M216" s="493"/>
      <c r="N216" s="493"/>
      <c r="O216" s="517"/>
    </row>
    <row r="217" spans="1:15" s="15" customFormat="1" ht="14.25" customHeight="1">
      <c r="A217" s="29"/>
      <c r="B217" s="29"/>
      <c r="C217" s="30"/>
      <c r="D217" s="29"/>
      <c r="F217" s="515"/>
      <c r="G217" s="516"/>
      <c r="H217" s="516"/>
      <c r="I217" s="506"/>
      <c r="J217" s="506"/>
      <c r="K217" s="506"/>
      <c r="L217" s="506"/>
      <c r="M217" s="493"/>
      <c r="N217" s="493"/>
      <c r="O217" s="517"/>
    </row>
    <row r="218" spans="1:15" s="15" customFormat="1" ht="14.25" customHeight="1">
      <c r="A218" s="29"/>
      <c r="B218" s="29"/>
      <c r="C218" s="30"/>
      <c r="D218" s="29"/>
      <c r="F218" s="515"/>
      <c r="G218" s="516"/>
      <c r="H218" s="516"/>
      <c r="I218" s="506"/>
      <c r="J218" s="506"/>
      <c r="K218" s="506"/>
      <c r="L218" s="506"/>
      <c r="M218" s="493"/>
      <c r="N218" s="493"/>
      <c r="O218" s="517"/>
    </row>
    <row r="219" spans="1:15" s="15" customFormat="1" ht="14.25" customHeight="1">
      <c r="A219" s="29"/>
      <c r="B219" s="29"/>
      <c r="C219" s="30"/>
      <c r="D219" s="29"/>
      <c r="F219" s="515"/>
      <c r="G219" s="516"/>
      <c r="H219" s="516"/>
      <c r="I219" s="506"/>
      <c r="J219" s="506"/>
      <c r="K219" s="506"/>
      <c r="L219" s="506"/>
      <c r="M219" s="493"/>
      <c r="N219" s="493"/>
      <c r="O219" s="517"/>
    </row>
    <row r="220" spans="1:15" s="15" customFormat="1" ht="14.25" customHeight="1">
      <c r="A220" s="29"/>
      <c r="B220" s="29"/>
      <c r="C220" s="30"/>
      <c r="D220" s="29"/>
      <c r="F220" s="515"/>
      <c r="G220" s="516"/>
      <c r="H220" s="516"/>
      <c r="I220" s="506"/>
      <c r="J220" s="506"/>
      <c r="K220" s="506"/>
      <c r="L220" s="506"/>
      <c r="M220" s="493"/>
      <c r="N220" s="493"/>
      <c r="O220" s="517"/>
    </row>
    <row r="221" spans="1:15" s="15" customFormat="1" ht="14.25" customHeight="1">
      <c r="A221" s="29"/>
      <c r="B221" s="29"/>
      <c r="C221" s="30"/>
      <c r="D221" s="29"/>
      <c r="F221" s="515"/>
      <c r="G221" s="516"/>
      <c r="H221" s="516"/>
      <c r="I221" s="506"/>
      <c r="J221" s="506"/>
      <c r="K221" s="506"/>
      <c r="L221" s="506"/>
      <c r="M221" s="493"/>
      <c r="N221" s="493"/>
      <c r="O221" s="517"/>
    </row>
    <row r="222" spans="1:15" s="15" customFormat="1" ht="14.25" customHeight="1">
      <c r="A222" s="29"/>
      <c r="B222" s="29"/>
      <c r="C222" s="30"/>
      <c r="D222" s="29"/>
      <c r="F222" s="515"/>
      <c r="G222" s="516"/>
      <c r="H222" s="516"/>
      <c r="I222" s="506"/>
      <c r="J222" s="506"/>
      <c r="K222" s="506"/>
      <c r="L222" s="506"/>
      <c r="M222" s="493"/>
      <c r="N222" s="493"/>
      <c r="O222" s="517"/>
    </row>
    <row r="223" spans="1:15" s="15" customFormat="1" ht="14.25" customHeight="1">
      <c r="A223" s="29"/>
      <c r="B223" s="29"/>
      <c r="C223" s="30"/>
      <c r="D223" s="29"/>
      <c r="F223" s="515"/>
      <c r="G223" s="516"/>
      <c r="H223" s="516"/>
      <c r="I223" s="506"/>
      <c r="J223" s="506"/>
      <c r="K223" s="506"/>
      <c r="L223" s="506"/>
      <c r="M223" s="493"/>
      <c r="N223" s="493"/>
      <c r="O223" s="517"/>
    </row>
    <row r="224" spans="1:15" s="15" customFormat="1" ht="14.25" customHeight="1">
      <c r="A224" s="29"/>
      <c r="B224" s="29"/>
      <c r="C224" s="30"/>
      <c r="D224" s="29"/>
      <c r="F224" s="515"/>
      <c r="G224" s="516"/>
      <c r="H224" s="516"/>
      <c r="I224" s="506"/>
      <c r="J224" s="506"/>
      <c r="K224" s="506"/>
      <c r="L224" s="506"/>
      <c r="M224" s="493"/>
      <c r="N224" s="493"/>
      <c r="O224" s="517"/>
    </row>
    <row r="225" spans="1:15" s="15" customFormat="1" ht="14.25" customHeight="1">
      <c r="A225" s="29"/>
      <c r="B225" s="29"/>
      <c r="C225" s="30"/>
      <c r="D225" s="29"/>
      <c r="F225" s="515"/>
      <c r="G225" s="516"/>
      <c r="H225" s="516"/>
      <c r="I225" s="506"/>
      <c r="J225" s="506"/>
      <c r="K225" s="506"/>
      <c r="L225" s="506"/>
      <c r="M225" s="493"/>
      <c r="N225" s="493"/>
      <c r="O225" s="517"/>
    </row>
    <row r="226" spans="1:15" s="15" customFormat="1" ht="14.25" customHeight="1">
      <c r="A226" s="29"/>
      <c r="B226" s="29"/>
      <c r="C226" s="30"/>
      <c r="D226" s="29"/>
      <c r="F226" s="515"/>
      <c r="G226" s="516"/>
      <c r="H226" s="516"/>
      <c r="I226" s="506"/>
      <c r="J226" s="506"/>
      <c r="K226" s="506"/>
      <c r="L226" s="506"/>
      <c r="M226" s="493"/>
      <c r="N226" s="493"/>
      <c r="O226" s="517"/>
    </row>
    <row r="227" spans="1:15" s="15" customFormat="1" ht="14.25" customHeight="1">
      <c r="A227" s="29"/>
      <c r="B227" s="29"/>
      <c r="C227" s="30"/>
      <c r="D227" s="29"/>
      <c r="F227" s="515"/>
      <c r="G227" s="516"/>
      <c r="H227" s="516"/>
      <c r="I227" s="506"/>
      <c r="J227" s="506"/>
      <c r="K227" s="506"/>
      <c r="L227" s="506"/>
      <c r="M227" s="493"/>
      <c r="N227" s="493"/>
      <c r="O227" s="517"/>
    </row>
    <row r="228" spans="1:15" s="15" customFormat="1" ht="14.25" customHeight="1">
      <c r="A228" s="29"/>
      <c r="B228" s="29"/>
      <c r="C228" s="30"/>
      <c r="D228" s="29"/>
      <c r="F228" s="515"/>
      <c r="G228" s="516"/>
      <c r="H228" s="516"/>
      <c r="I228" s="506"/>
      <c r="J228" s="506"/>
      <c r="K228" s="506"/>
      <c r="L228" s="506"/>
      <c r="M228" s="493"/>
      <c r="N228" s="493"/>
      <c r="O228" s="517"/>
    </row>
    <row r="229" spans="1:15" s="15" customFormat="1" ht="14.25" customHeight="1">
      <c r="A229" s="29"/>
      <c r="B229" s="29"/>
      <c r="C229" s="30"/>
      <c r="D229" s="29"/>
      <c r="F229" s="515"/>
      <c r="G229" s="516"/>
      <c r="H229" s="516"/>
      <c r="I229" s="506"/>
      <c r="J229" s="506"/>
      <c r="K229" s="506"/>
      <c r="L229" s="506"/>
      <c r="M229" s="493"/>
      <c r="N229" s="493"/>
      <c r="O229" s="517"/>
    </row>
    <row r="230" spans="1:15" s="15" customFormat="1" ht="14.25" customHeight="1">
      <c r="A230" s="29"/>
      <c r="B230" s="29"/>
      <c r="C230" s="30"/>
      <c r="D230" s="29"/>
      <c r="F230" s="515"/>
      <c r="G230" s="516"/>
      <c r="H230" s="516"/>
      <c r="I230" s="506"/>
      <c r="J230" s="506"/>
      <c r="K230" s="506"/>
      <c r="L230" s="506"/>
      <c r="M230" s="493"/>
      <c r="N230" s="493"/>
      <c r="O230" s="517"/>
    </row>
    <row r="231" spans="1:15" s="15" customFormat="1" ht="14.25" customHeight="1">
      <c r="A231" s="29"/>
      <c r="B231" s="29"/>
      <c r="C231" s="30"/>
      <c r="D231" s="29"/>
      <c r="F231" s="515"/>
      <c r="G231" s="516"/>
      <c r="H231" s="516"/>
      <c r="I231" s="506"/>
      <c r="J231" s="506"/>
      <c r="K231" s="506"/>
      <c r="L231" s="506"/>
      <c r="M231" s="493"/>
      <c r="N231" s="493"/>
      <c r="O231" s="517"/>
    </row>
    <row r="232" spans="1:15" s="15" customFormat="1" ht="14.25" customHeight="1">
      <c r="A232" s="29"/>
      <c r="B232" s="29"/>
      <c r="C232" s="30"/>
      <c r="D232" s="29"/>
      <c r="F232" s="515"/>
      <c r="G232" s="516"/>
      <c r="H232" s="516"/>
      <c r="I232" s="506"/>
      <c r="J232" s="506"/>
      <c r="K232" s="506"/>
      <c r="L232" s="506"/>
      <c r="M232" s="493"/>
      <c r="N232" s="493"/>
      <c r="O232" s="517"/>
    </row>
    <row r="233" spans="1:15" s="15" customFormat="1" ht="14.25" customHeight="1">
      <c r="A233" s="29"/>
      <c r="B233" s="29"/>
      <c r="C233" s="30"/>
      <c r="D233" s="29"/>
      <c r="F233" s="515"/>
      <c r="G233" s="516"/>
      <c r="H233" s="516"/>
      <c r="I233" s="506"/>
      <c r="J233" s="506"/>
      <c r="K233" s="506"/>
      <c r="L233" s="506"/>
      <c r="M233" s="493"/>
      <c r="N233" s="493"/>
      <c r="O233" s="517"/>
    </row>
    <row r="234" spans="1:15" s="15" customFormat="1" ht="14.25" customHeight="1">
      <c r="A234" s="29"/>
      <c r="B234" s="29"/>
      <c r="C234" s="30"/>
      <c r="D234" s="29"/>
      <c r="F234" s="515"/>
      <c r="G234" s="516"/>
      <c r="H234" s="516"/>
      <c r="I234" s="506"/>
      <c r="J234" s="506"/>
      <c r="K234" s="506"/>
      <c r="L234" s="506"/>
      <c r="M234" s="493"/>
      <c r="N234" s="493"/>
      <c r="O234" s="517"/>
    </row>
    <row r="235" spans="1:15" s="15" customFormat="1" ht="14.25" customHeight="1">
      <c r="A235" s="29"/>
      <c r="B235" s="29"/>
      <c r="C235" s="30"/>
      <c r="D235" s="29"/>
      <c r="F235" s="515"/>
      <c r="G235" s="516"/>
      <c r="H235" s="516"/>
      <c r="I235" s="506"/>
      <c r="J235" s="506"/>
      <c r="K235" s="506"/>
      <c r="L235" s="506"/>
      <c r="M235" s="493"/>
      <c r="N235" s="493"/>
      <c r="O235" s="517"/>
    </row>
    <row r="236" spans="1:15" s="15" customFormat="1" ht="14.25" customHeight="1">
      <c r="A236" s="29"/>
      <c r="B236" s="29"/>
      <c r="C236" s="30"/>
      <c r="D236" s="29"/>
      <c r="F236" s="515"/>
      <c r="G236" s="516"/>
      <c r="H236" s="516"/>
      <c r="I236" s="506"/>
      <c r="J236" s="506"/>
      <c r="K236" s="506"/>
      <c r="L236" s="506"/>
      <c r="M236" s="493"/>
      <c r="N236" s="493"/>
      <c r="O236" s="517"/>
    </row>
    <row r="237" spans="1:15" s="15" customFormat="1" ht="14.25" customHeight="1">
      <c r="A237" s="29"/>
      <c r="B237" s="29"/>
      <c r="C237" s="30"/>
      <c r="D237" s="29"/>
      <c r="F237" s="515"/>
      <c r="G237" s="516"/>
      <c r="H237" s="516"/>
      <c r="I237" s="506"/>
      <c r="J237" s="506"/>
      <c r="K237" s="506"/>
      <c r="L237" s="506"/>
      <c r="M237" s="493"/>
      <c r="N237" s="493"/>
      <c r="O237" s="517"/>
    </row>
    <row r="238" spans="1:15" s="15" customFormat="1" ht="14.25" customHeight="1">
      <c r="A238" s="29"/>
      <c r="B238" s="29"/>
      <c r="C238" s="30"/>
      <c r="D238" s="29"/>
      <c r="F238" s="515"/>
      <c r="G238" s="516"/>
      <c r="H238" s="516"/>
      <c r="I238" s="506"/>
      <c r="J238" s="506"/>
      <c r="K238" s="506"/>
      <c r="L238" s="506"/>
      <c r="M238" s="493"/>
      <c r="N238" s="493"/>
      <c r="O238" s="517"/>
    </row>
    <row r="239" spans="1:15" s="15" customFormat="1" ht="14.25" customHeight="1">
      <c r="A239" s="29"/>
      <c r="B239" s="29"/>
      <c r="C239" s="30"/>
      <c r="D239" s="29"/>
      <c r="F239" s="515"/>
      <c r="G239" s="516"/>
      <c r="H239" s="516"/>
      <c r="I239" s="506"/>
      <c r="J239" s="506"/>
      <c r="K239" s="506"/>
      <c r="L239" s="506"/>
      <c r="M239" s="493"/>
      <c r="N239" s="493"/>
      <c r="O239" s="517"/>
    </row>
    <row r="240" spans="1:15" s="15" customFormat="1" ht="14.25" customHeight="1">
      <c r="A240" s="29"/>
      <c r="B240" s="29"/>
      <c r="C240" s="30"/>
      <c r="D240" s="29"/>
      <c r="F240" s="515"/>
      <c r="G240" s="516"/>
      <c r="H240" s="516"/>
      <c r="I240" s="506"/>
      <c r="J240" s="506"/>
      <c r="K240" s="506"/>
      <c r="L240" s="506"/>
      <c r="M240" s="493"/>
      <c r="N240" s="493"/>
      <c r="O240" s="517"/>
    </row>
    <row r="241" spans="1:15" s="15" customFormat="1" ht="14.25" customHeight="1">
      <c r="A241" s="29"/>
      <c r="B241" s="29"/>
      <c r="C241" s="30"/>
      <c r="D241" s="29"/>
      <c r="F241" s="515"/>
      <c r="G241" s="516"/>
      <c r="H241" s="516"/>
      <c r="I241" s="506"/>
      <c r="J241" s="506"/>
      <c r="K241" s="506"/>
      <c r="L241" s="506"/>
      <c r="M241" s="493"/>
      <c r="N241" s="493"/>
      <c r="O241" s="517"/>
    </row>
    <row r="242" spans="1:15" s="15" customFormat="1" ht="14.25" customHeight="1">
      <c r="A242" s="29"/>
      <c r="B242" s="29"/>
      <c r="C242" s="30"/>
      <c r="D242" s="29"/>
      <c r="F242" s="515"/>
      <c r="G242" s="516"/>
      <c r="H242" s="516"/>
      <c r="I242" s="506"/>
      <c r="J242" s="506"/>
      <c r="K242" s="506"/>
      <c r="L242" s="506"/>
      <c r="M242" s="493"/>
      <c r="N242" s="493"/>
      <c r="O242" s="517"/>
    </row>
    <row r="243" spans="1:15" s="15" customFormat="1" ht="14.25" customHeight="1">
      <c r="A243" s="29"/>
      <c r="B243" s="29"/>
      <c r="C243" s="30"/>
      <c r="D243" s="29"/>
      <c r="F243" s="515"/>
      <c r="G243" s="516"/>
      <c r="H243" s="516"/>
      <c r="I243" s="506"/>
      <c r="J243" s="506"/>
      <c r="K243" s="506"/>
      <c r="L243" s="506"/>
      <c r="M243" s="493"/>
      <c r="N243" s="493"/>
      <c r="O243" s="517"/>
    </row>
    <row r="244" spans="1:15" s="15" customFormat="1" ht="14.25" customHeight="1">
      <c r="A244" s="29"/>
      <c r="B244" s="29"/>
      <c r="C244" s="30"/>
      <c r="D244" s="29"/>
      <c r="F244" s="515"/>
      <c r="G244" s="516"/>
      <c r="H244" s="516"/>
      <c r="I244" s="506"/>
      <c r="J244" s="506"/>
      <c r="K244" s="506"/>
      <c r="L244" s="506"/>
      <c r="M244" s="493"/>
      <c r="N244" s="493"/>
      <c r="O244" s="517"/>
    </row>
    <row r="245" spans="1:15" s="15" customFormat="1" ht="14.25" customHeight="1">
      <c r="A245" s="29"/>
      <c r="B245" s="29"/>
      <c r="C245" s="30"/>
      <c r="D245" s="29"/>
      <c r="F245" s="515"/>
      <c r="G245" s="516"/>
      <c r="H245" s="516"/>
      <c r="I245" s="506"/>
      <c r="J245" s="506"/>
      <c r="K245" s="506"/>
      <c r="L245" s="506"/>
      <c r="M245" s="493"/>
      <c r="N245" s="493"/>
      <c r="O245" s="517"/>
    </row>
    <row r="246" spans="1:15" s="15" customFormat="1" ht="14.25" customHeight="1">
      <c r="A246" s="29"/>
      <c r="B246" s="29"/>
      <c r="C246" s="30"/>
      <c r="D246" s="29"/>
      <c r="F246" s="515"/>
      <c r="G246" s="516"/>
      <c r="H246" s="516"/>
      <c r="I246" s="506"/>
      <c r="J246" s="506"/>
      <c r="K246" s="506"/>
      <c r="L246" s="506"/>
      <c r="M246" s="493"/>
      <c r="N246" s="493"/>
      <c r="O246" s="517"/>
    </row>
    <row r="247" spans="1:15" s="15" customFormat="1" ht="14.25" customHeight="1">
      <c r="A247" s="29"/>
      <c r="B247" s="29"/>
      <c r="C247" s="30"/>
      <c r="D247" s="29"/>
      <c r="F247" s="515"/>
      <c r="G247" s="516"/>
      <c r="H247" s="516"/>
      <c r="I247" s="506"/>
      <c r="J247" s="506"/>
      <c r="K247" s="506"/>
      <c r="L247" s="506"/>
      <c r="M247" s="493"/>
      <c r="N247" s="493"/>
      <c r="O247" s="517"/>
    </row>
    <row r="248" spans="1:15" s="15" customFormat="1" ht="14.25" customHeight="1">
      <c r="A248" s="29"/>
      <c r="B248" s="29"/>
      <c r="C248" s="30"/>
      <c r="D248" s="29"/>
      <c r="F248" s="515"/>
      <c r="G248" s="516"/>
      <c r="H248" s="516"/>
      <c r="I248" s="506"/>
      <c r="J248" s="506"/>
      <c r="K248" s="506"/>
      <c r="L248" s="506"/>
      <c r="M248" s="493"/>
      <c r="N248" s="493"/>
      <c r="O248" s="517"/>
    </row>
    <row r="249" spans="1:15" s="15" customFormat="1" ht="14.25" customHeight="1">
      <c r="A249" s="29"/>
      <c r="B249" s="29"/>
      <c r="C249" s="30"/>
      <c r="D249" s="29"/>
      <c r="F249" s="515"/>
      <c r="G249" s="516"/>
      <c r="H249" s="516"/>
      <c r="I249" s="506"/>
      <c r="J249" s="506"/>
      <c r="K249" s="506"/>
      <c r="L249" s="506"/>
      <c r="M249" s="493"/>
      <c r="N249" s="493"/>
      <c r="O249" s="517"/>
    </row>
    <row r="250" spans="1:15" s="15" customFormat="1" ht="14.25" customHeight="1">
      <c r="A250" s="29"/>
      <c r="B250" s="29"/>
      <c r="C250" s="30"/>
      <c r="D250" s="29"/>
      <c r="F250" s="515"/>
      <c r="G250" s="516"/>
      <c r="H250" s="516"/>
      <c r="I250" s="506"/>
      <c r="J250" s="506"/>
      <c r="K250" s="506"/>
      <c r="L250" s="506"/>
      <c r="M250" s="493"/>
      <c r="N250" s="493"/>
      <c r="O250" s="517"/>
    </row>
    <row r="251" spans="1:15" s="15" customFormat="1" ht="14.25" customHeight="1">
      <c r="A251" s="29"/>
      <c r="B251" s="29"/>
      <c r="C251" s="30"/>
      <c r="D251" s="29"/>
      <c r="F251" s="515"/>
      <c r="G251" s="516"/>
      <c r="H251" s="516"/>
      <c r="I251" s="506"/>
      <c r="J251" s="506"/>
      <c r="K251" s="506"/>
      <c r="L251" s="506"/>
      <c r="M251" s="493"/>
      <c r="N251" s="493"/>
      <c r="O251" s="517"/>
    </row>
    <row r="252" spans="1:15" s="15" customFormat="1" ht="14.25" customHeight="1">
      <c r="A252" s="29"/>
      <c r="B252" s="29"/>
      <c r="C252" s="30"/>
      <c r="D252" s="29"/>
      <c r="F252" s="515"/>
      <c r="G252" s="516"/>
      <c r="H252" s="516"/>
      <c r="I252" s="506"/>
      <c r="J252" s="506"/>
      <c r="K252" s="506"/>
      <c r="L252" s="506"/>
      <c r="M252" s="493"/>
      <c r="N252" s="493"/>
      <c r="O252" s="517"/>
    </row>
    <row r="253" spans="1:15" s="15" customFormat="1" ht="14.25" customHeight="1">
      <c r="A253" s="29"/>
      <c r="B253" s="29"/>
      <c r="C253" s="30"/>
      <c r="D253" s="29"/>
      <c r="F253" s="515"/>
      <c r="G253" s="516"/>
      <c r="H253" s="516"/>
      <c r="I253" s="506"/>
      <c r="J253" s="506"/>
      <c r="K253" s="506"/>
      <c r="L253" s="506"/>
      <c r="M253" s="493"/>
      <c r="N253" s="493"/>
      <c r="O253" s="517"/>
    </row>
    <row r="254" spans="1:15" s="15" customFormat="1" ht="14.25" customHeight="1">
      <c r="A254" s="29"/>
      <c r="B254" s="29"/>
      <c r="C254" s="30"/>
      <c r="D254" s="29"/>
      <c r="F254" s="515"/>
      <c r="G254" s="516"/>
      <c r="H254" s="516"/>
      <c r="I254" s="506"/>
      <c r="J254" s="506"/>
      <c r="K254" s="506"/>
      <c r="L254" s="506"/>
      <c r="M254" s="493"/>
      <c r="N254" s="493"/>
      <c r="O254" s="517"/>
    </row>
  </sheetData>
  <mergeCells count="6">
    <mergeCell ref="B82:I82"/>
    <mergeCell ref="B2:O2"/>
    <mergeCell ref="B3:O3"/>
    <mergeCell ref="B4:O4"/>
    <mergeCell ref="B5:O5"/>
    <mergeCell ref="B6:O6"/>
  </mergeCells>
  <phoneticPr fontId="8" type="noConversion"/>
  <conditionalFormatting sqref="H15">
    <cfRule type="duplicateValues" dxfId="21" priority="2"/>
  </conditionalFormatting>
  <conditionalFormatting sqref="H60:H67">
    <cfRule type="duplicateValues" dxfId="20" priority="85"/>
  </conditionalFormatting>
  <conditionalFormatting sqref="H68">
    <cfRule type="duplicateValues" dxfId="19" priority="82"/>
  </conditionalFormatting>
  <conditionalFormatting sqref="H85:H1048576 H1 H7:H8">
    <cfRule type="duplicateValues" dxfId="18" priority="21"/>
  </conditionalFormatting>
  <conditionalFormatting sqref="I86">
    <cfRule type="duplicateValues" dxfId="17" priority="4"/>
  </conditionalFormatting>
  <printOptions horizontalCentered="1"/>
  <pageMargins left="0.31496062992125984" right="0.31496062992125984" top="0.27559055118110237" bottom="0.31496062992125984" header="0" footer="0"/>
  <pageSetup paperSize="5" scale="79" fitToHeight="0" orientation="landscape" r:id="rId1"/>
  <headerFooter alignWithMargins="0">
    <oddFooter>&amp;CPágina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  <pageSetUpPr fitToPage="1"/>
  </sheetPr>
  <dimension ref="A1:R193"/>
  <sheetViews>
    <sheetView showGridLines="0" topLeftCell="C1" zoomScale="98" zoomScaleNormal="98" zoomScaleSheetLayoutView="93" workbookViewId="0">
      <selection activeCell="R8" sqref="R8:R10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0" style="29" hidden="1" customWidth="1" outlineLevel="1"/>
    <col min="3" max="3" width="2.28515625" style="29" customWidth="1" outlineLevel="1"/>
    <col min="4" max="4" width="4.5703125" style="29" customWidth="1" outlineLevel="1"/>
    <col min="5" max="5" width="15.28515625" style="30" customWidth="1"/>
    <col min="6" max="6" width="13" style="29" customWidth="1"/>
    <col min="7" max="7" width="20.7109375" style="15" customWidth="1"/>
    <col min="8" max="8" width="14.140625" style="14" customWidth="1"/>
    <col min="9" max="9" width="10.85546875" style="14" customWidth="1"/>
    <col min="10" max="10" width="14.42578125" style="14" customWidth="1"/>
    <col min="11" max="11" width="27" style="14" customWidth="1"/>
    <col min="12" max="12" width="12.28515625" style="14" customWidth="1"/>
    <col min="13" max="13" width="10.140625" style="14" customWidth="1"/>
    <col min="14" max="14" width="10" style="14" customWidth="1"/>
    <col min="15" max="15" width="14.42578125" style="14" customWidth="1"/>
    <col min="16" max="16" width="13" style="14" customWidth="1"/>
    <col min="17" max="17" width="18.42578125" style="14" customWidth="1"/>
    <col min="18" max="18" width="17.140625" style="14" customWidth="1"/>
    <col min="19" max="16384" width="9.140625" style="14"/>
  </cols>
  <sheetData>
    <row r="1" spans="1:18" ht="14.25" customHeight="1">
      <c r="B1" s="1"/>
      <c r="C1" s="1"/>
      <c r="D1" s="1"/>
      <c r="E1" s="1"/>
      <c r="F1" s="1"/>
      <c r="G1" s="3"/>
      <c r="H1" s="4"/>
      <c r="I1" s="11"/>
      <c r="J1" s="11"/>
      <c r="K1" s="4"/>
      <c r="L1" s="4"/>
    </row>
    <row r="2" spans="1:18" ht="14.25" customHeight="1">
      <c r="A2" s="3"/>
      <c r="B2" s="3"/>
      <c r="C2" s="3"/>
      <c r="D2" s="576" t="s">
        <v>0</v>
      </c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</row>
    <row r="3" spans="1:18" ht="14.25" customHeight="1">
      <c r="A3" s="3"/>
      <c r="B3" s="3"/>
      <c r="C3" s="3"/>
      <c r="D3" s="576" t="s">
        <v>1</v>
      </c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</row>
    <row r="4" spans="1:18" ht="14.25" customHeight="1">
      <c r="A4" s="3"/>
      <c r="B4" s="3"/>
      <c r="C4" s="3"/>
      <c r="D4" s="576" t="s">
        <v>2</v>
      </c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</row>
    <row r="5" spans="1:18" ht="14.25" customHeight="1">
      <c r="A5" s="3"/>
      <c r="B5" s="3"/>
      <c r="C5" s="3"/>
      <c r="D5" s="576" t="s">
        <v>407</v>
      </c>
      <c r="E5" s="576"/>
      <c r="F5" s="576"/>
      <c r="G5" s="576"/>
      <c r="H5" s="576"/>
      <c r="I5" s="576"/>
      <c r="J5" s="576"/>
      <c r="K5" s="576"/>
      <c r="L5" s="576"/>
      <c r="M5" s="576"/>
      <c r="N5" s="576"/>
      <c r="O5" s="576"/>
      <c r="P5" s="576"/>
    </row>
    <row r="6" spans="1:18" ht="14.25" customHeight="1">
      <c r="A6" s="3"/>
      <c r="B6" s="3"/>
      <c r="C6" s="3"/>
      <c r="D6" s="576" t="s">
        <v>1371</v>
      </c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P6" s="576"/>
    </row>
    <row r="7" spans="1:18" ht="24" customHeight="1" thickBot="1">
      <c r="B7" s="2"/>
      <c r="C7" s="2"/>
      <c r="D7" s="2"/>
      <c r="E7" s="2"/>
      <c r="F7" s="2"/>
      <c r="G7" s="2"/>
      <c r="H7" s="2"/>
      <c r="I7" s="12"/>
      <c r="J7" s="12"/>
      <c r="K7" s="2"/>
      <c r="L7" s="2"/>
    </row>
    <row r="8" spans="1:18" s="2" customFormat="1" ht="39" customHeight="1" thickBot="1">
      <c r="A8" s="6" t="s">
        <v>17</v>
      </c>
      <c r="B8" s="54" t="s">
        <v>18</v>
      </c>
      <c r="C8" s="528"/>
      <c r="D8" s="482" t="s">
        <v>19</v>
      </c>
      <c r="E8" s="482" t="s">
        <v>20</v>
      </c>
      <c r="F8" s="482" t="s">
        <v>21</v>
      </c>
      <c r="G8" s="482" t="s">
        <v>6</v>
      </c>
      <c r="H8" s="482" t="s">
        <v>23</v>
      </c>
      <c r="I8" s="520" t="s">
        <v>24</v>
      </c>
      <c r="J8" s="482" t="s">
        <v>25</v>
      </c>
      <c r="K8" s="482" t="s">
        <v>26</v>
      </c>
      <c r="L8" s="483" t="s">
        <v>27</v>
      </c>
      <c r="M8" s="483" t="s">
        <v>28</v>
      </c>
      <c r="N8" s="483" t="s">
        <v>29</v>
      </c>
      <c r="O8" s="483" t="s">
        <v>30</v>
      </c>
      <c r="P8" s="529" t="s">
        <v>1390</v>
      </c>
      <c r="Q8" s="529" t="s">
        <v>1389</v>
      </c>
      <c r="R8" s="529" t="s">
        <v>1010</v>
      </c>
    </row>
    <row r="9" spans="1:18" s="15" customFormat="1" ht="39.75" customHeight="1" thickBot="1">
      <c r="A9" s="57" t="s">
        <v>408</v>
      </c>
      <c r="B9" s="58" t="s">
        <v>409</v>
      </c>
      <c r="C9" s="53"/>
      <c r="D9" s="26">
        <v>1</v>
      </c>
      <c r="E9" s="19" t="s">
        <v>410</v>
      </c>
      <c r="F9" s="8">
        <v>42068</v>
      </c>
      <c r="G9" s="20" t="s">
        <v>411</v>
      </c>
      <c r="H9" s="442" t="s">
        <v>412</v>
      </c>
      <c r="I9" s="267" t="s">
        <v>413</v>
      </c>
      <c r="J9" s="33" t="s">
        <v>414</v>
      </c>
      <c r="K9" s="259" t="s">
        <v>222</v>
      </c>
      <c r="L9" s="244">
        <v>718.91</v>
      </c>
      <c r="M9" s="32">
        <f>L9*10%</f>
        <v>71.891000000000005</v>
      </c>
      <c r="N9" s="32">
        <f>L9-M9</f>
        <v>647.01900000000001</v>
      </c>
      <c r="O9" s="32">
        <f>N9/5</f>
        <v>129.40379999999999</v>
      </c>
      <c r="P9" s="32">
        <v>0</v>
      </c>
      <c r="Q9" s="32">
        <v>647.01</v>
      </c>
      <c r="R9" s="32">
        <f>M9</f>
        <v>71.891000000000005</v>
      </c>
    </row>
    <row r="10" spans="1:18" s="10" customFormat="1" ht="25.5" customHeight="1" thickBot="1">
      <c r="A10" s="46"/>
      <c r="B10" s="59"/>
      <c r="C10" s="37"/>
      <c r="D10" s="577" t="s">
        <v>1375</v>
      </c>
      <c r="E10" s="577"/>
      <c r="F10" s="577"/>
      <c r="G10" s="577"/>
      <c r="H10" s="577"/>
      <c r="I10" s="577"/>
      <c r="J10" s="577"/>
      <c r="K10" s="577"/>
      <c r="L10" s="252">
        <f t="shared" ref="L10:P10" si="0">SUM(L9:L9)</f>
        <v>718.91</v>
      </c>
      <c r="M10" s="252">
        <f t="shared" si="0"/>
        <v>71.891000000000005</v>
      </c>
      <c r="N10" s="252">
        <f t="shared" si="0"/>
        <v>647.01900000000001</v>
      </c>
      <c r="O10" s="252">
        <f t="shared" si="0"/>
        <v>129.40379999999999</v>
      </c>
      <c r="P10" s="252">
        <f t="shared" si="0"/>
        <v>0</v>
      </c>
      <c r="Q10" s="252">
        <v>647.01</v>
      </c>
      <c r="R10" s="252">
        <f>SUM(R9)</f>
        <v>71.891000000000005</v>
      </c>
    </row>
    <row r="11" spans="1:18" s="15" customFormat="1" ht="14.25" customHeight="1">
      <c r="A11" s="2"/>
      <c r="B11" s="29"/>
      <c r="C11" s="29"/>
      <c r="D11" s="29"/>
      <c r="E11" s="30"/>
      <c r="F11" s="29"/>
      <c r="H11" s="14"/>
      <c r="I11" s="14"/>
      <c r="J11" s="14"/>
      <c r="K11" s="14"/>
      <c r="L11" s="14"/>
    </row>
    <row r="12" spans="1:18" s="15" customFormat="1" ht="14.25" customHeight="1">
      <c r="A12" s="2"/>
      <c r="B12" s="29"/>
      <c r="C12" s="29"/>
      <c r="D12" s="29"/>
      <c r="E12" s="30"/>
      <c r="F12" s="29"/>
      <c r="H12" s="14"/>
      <c r="I12" s="14"/>
      <c r="J12" s="14"/>
      <c r="K12" s="14"/>
      <c r="L12" s="14"/>
    </row>
    <row r="13" spans="1:18" s="15" customFormat="1" ht="14.25" customHeight="1">
      <c r="A13" s="2"/>
      <c r="B13" s="29"/>
      <c r="C13" s="29"/>
      <c r="D13" s="29"/>
      <c r="E13" s="30"/>
      <c r="F13" s="29"/>
      <c r="H13" s="14"/>
      <c r="I13" s="14"/>
      <c r="J13" s="14"/>
      <c r="K13" s="14"/>
      <c r="L13" s="14"/>
    </row>
    <row r="14" spans="1:18" s="15" customFormat="1" ht="14.25" customHeight="1">
      <c r="A14" s="2"/>
      <c r="B14" s="29"/>
      <c r="C14" s="29"/>
      <c r="D14" s="29"/>
      <c r="E14" s="30"/>
      <c r="F14" s="29"/>
      <c r="H14" s="14"/>
      <c r="I14" s="14"/>
      <c r="J14" s="14"/>
      <c r="K14" s="14"/>
      <c r="L14" s="14"/>
    </row>
    <row r="15" spans="1:18" s="15" customFormat="1" ht="14.25" customHeight="1">
      <c r="A15" s="2"/>
      <c r="B15" s="29"/>
      <c r="C15" s="29"/>
      <c r="D15" s="29"/>
      <c r="E15" s="30"/>
      <c r="F15" s="29"/>
      <c r="H15" s="2"/>
      <c r="I15" s="48"/>
      <c r="J15" s="88"/>
      <c r="K15" s="89"/>
      <c r="L15" s="90"/>
      <c r="M15" s="91"/>
      <c r="N15" s="83"/>
      <c r="P15" s="44"/>
    </row>
    <row r="16" spans="1:18" s="15" customFormat="1" ht="14.25" customHeight="1">
      <c r="A16" s="2"/>
      <c r="B16" s="29"/>
      <c r="C16" s="29"/>
      <c r="D16" s="29"/>
      <c r="E16" s="30"/>
      <c r="F16" s="29"/>
      <c r="H16" s="14"/>
      <c r="I16" s="14"/>
      <c r="J16" s="14"/>
      <c r="K16" s="14"/>
      <c r="L16" s="14"/>
    </row>
    <row r="17" spans="1:13" s="15" customFormat="1" ht="14.25" customHeight="1">
      <c r="A17" s="2"/>
      <c r="B17" s="29"/>
      <c r="C17" s="29"/>
      <c r="D17" s="29"/>
      <c r="E17" s="30"/>
      <c r="F17" s="29"/>
      <c r="H17" s="14"/>
      <c r="I17" s="14"/>
      <c r="J17" s="14"/>
      <c r="K17" s="14"/>
      <c r="L17" s="14"/>
    </row>
    <row r="18" spans="1:13" s="15" customFormat="1" ht="14.25" customHeight="1" thickBot="1">
      <c r="A18" s="2"/>
      <c r="B18" s="29"/>
      <c r="C18" s="29"/>
      <c r="D18" s="29"/>
      <c r="E18" s="30"/>
      <c r="F18" s="29"/>
      <c r="H18" s="14"/>
      <c r="I18" s="14"/>
      <c r="J18" s="14"/>
      <c r="K18" s="31"/>
      <c r="L18" s="14"/>
      <c r="M18" s="14"/>
    </row>
    <row r="19" spans="1:13" s="15" customFormat="1" ht="14.25" customHeight="1">
      <c r="A19" s="2"/>
      <c r="B19" s="29"/>
      <c r="C19" s="29"/>
      <c r="D19" s="29"/>
      <c r="E19" s="30"/>
      <c r="F19" s="29"/>
      <c r="H19" s="14"/>
      <c r="I19" s="14"/>
      <c r="J19" s="14"/>
      <c r="K19" s="3" t="s">
        <v>15</v>
      </c>
      <c r="L19" s="14"/>
      <c r="M19" s="14"/>
    </row>
    <row r="20" spans="1:13" s="15" customFormat="1" ht="14.25" customHeight="1">
      <c r="A20" s="2"/>
      <c r="B20" s="29"/>
      <c r="C20" s="29"/>
      <c r="D20" s="29"/>
      <c r="E20" s="30"/>
      <c r="F20" s="29"/>
      <c r="H20" s="14"/>
      <c r="I20" s="14"/>
      <c r="L20" s="14"/>
    </row>
    <row r="21" spans="1:13" s="15" customFormat="1" ht="14.25" customHeight="1">
      <c r="A21" s="2"/>
      <c r="B21" s="29"/>
      <c r="C21" s="29"/>
      <c r="D21" s="29"/>
      <c r="E21" s="30"/>
      <c r="F21" s="29"/>
      <c r="H21" s="14"/>
      <c r="I21" s="14"/>
      <c r="J21" s="14"/>
      <c r="K21" s="14"/>
      <c r="L21" s="14"/>
    </row>
    <row r="22" spans="1:13" s="15" customFormat="1" ht="14.25" customHeight="1">
      <c r="A22" s="2"/>
      <c r="B22" s="29"/>
      <c r="C22" s="29"/>
      <c r="D22" s="29"/>
      <c r="E22" s="30"/>
      <c r="F22" s="29"/>
      <c r="H22" s="14"/>
      <c r="I22" s="14"/>
    </row>
    <row r="23" spans="1:13" s="15" customFormat="1" ht="14.25" customHeight="1">
      <c r="A23" s="2"/>
      <c r="B23" s="29"/>
      <c r="C23" s="29"/>
      <c r="D23" s="29"/>
      <c r="E23" s="30"/>
      <c r="F23" s="29"/>
      <c r="H23" s="14"/>
      <c r="I23" s="14"/>
      <c r="L23" s="14"/>
    </row>
    <row r="24" spans="1:13" s="15" customFormat="1" ht="14.25" customHeight="1">
      <c r="A24" s="2"/>
      <c r="B24" s="29"/>
      <c r="C24" s="29"/>
      <c r="D24" s="29"/>
      <c r="E24" s="30"/>
      <c r="F24" s="29"/>
      <c r="H24" s="14"/>
      <c r="I24" s="14"/>
      <c r="J24" s="14"/>
      <c r="K24" s="14"/>
      <c r="L24" s="14"/>
    </row>
    <row r="25" spans="1:13" s="15" customFormat="1" ht="14.25" customHeight="1">
      <c r="A25" s="2"/>
      <c r="B25" s="29"/>
      <c r="C25" s="29"/>
      <c r="D25" s="29"/>
      <c r="E25" s="30"/>
      <c r="F25" s="29"/>
      <c r="H25" s="14"/>
      <c r="I25" s="14"/>
      <c r="J25" s="14"/>
      <c r="K25" s="14"/>
      <c r="L25" s="14"/>
    </row>
    <row r="26" spans="1:13" s="15" customFormat="1" ht="14.25" customHeight="1">
      <c r="A26" s="2"/>
      <c r="B26" s="29"/>
      <c r="C26" s="29"/>
      <c r="D26" s="29"/>
      <c r="E26" s="30"/>
      <c r="F26" s="29"/>
      <c r="H26" s="14"/>
      <c r="I26" s="14"/>
      <c r="J26" s="14"/>
      <c r="K26" s="14"/>
      <c r="L26" s="14"/>
    </row>
    <row r="27" spans="1:13" s="15" customFormat="1" ht="14.25" customHeight="1">
      <c r="A27" s="2"/>
      <c r="B27" s="29"/>
      <c r="C27" s="29"/>
      <c r="D27" s="29"/>
      <c r="E27" s="30"/>
      <c r="F27" s="29"/>
      <c r="H27" s="14"/>
      <c r="I27" s="14"/>
      <c r="J27" s="14"/>
      <c r="K27" s="14"/>
      <c r="L27" s="14"/>
    </row>
    <row r="28" spans="1:13" s="15" customFormat="1" ht="14.25" customHeight="1">
      <c r="A28" s="2"/>
      <c r="B28" s="29"/>
      <c r="C28" s="29"/>
      <c r="D28" s="29"/>
      <c r="E28" s="30"/>
      <c r="F28" s="29"/>
      <c r="H28" s="14"/>
      <c r="I28" s="14"/>
      <c r="J28" s="14"/>
      <c r="K28" s="14"/>
      <c r="L28" s="14"/>
    </row>
    <row r="29" spans="1:13" s="15" customFormat="1" ht="14.25" customHeight="1">
      <c r="A29" s="2"/>
      <c r="B29" s="29"/>
      <c r="C29" s="29"/>
      <c r="D29" s="29"/>
      <c r="E29" s="30"/>
      <c r="F29" s="29"/>
      <c r="H29" s="14"/>
      <c r="I29" s="14"/>
      <c r="J29" s="14"/>
      <c r="K29" s="14"/>
      <c r="L29" s="14"/>
    </row>
    <row r="30" spans="1:13" s="15" customFormat="1" ht="14.25" customHeight="1">
      <c r="A30" s="2"/>
      <c r="B30" s="29"/>
      <c r="C30" s="29"/>
      <c r="D30" s="29"/>
      <c r="E30" s="30"/>
      <c r="F30" s="29"/>
      <c r="H30" s="14"/>
      <c r="I30" s="14"/>
      <c r="J30" s="14"/>
      <c r="K30" s="14"/>
      <c r="L30" s="14"/>
    </row>
    <row r="31" spans="1:13" s="15" customFormat="1" ht="14.25" customHeight="1">
      <c r="A31" s="2"/>
      <c r="B31" s="29"/>
      <c r="C31" s="29"/>
      <c r="D31" s="29"/>
      <c r="E31" s="30"/>
      <c r="F31" s="29"/>
      <c r="H31" s="14"/>
      <c r="I31" s="14"/>
      <c r="J31" s="14"/>
      <c r="K31" s="14"/>
      <c r="L31" s="14"/>
    </row>
    <row r="32" spans="1:13" s="15" customFormat="1" ht="14.25" customHeight="1">
      <c r="A32" s="2"/>
      <c r="B32" s="29"/>
      <c r="C32" s="29"/>
      <c r="D32" s="29"/>
      <c r="E32" s="30"/>
      <c r="F32" s="29"/>
      <c r="H32" s="14"/>
      <c r="I32" s="14"/>
      <c r="J32" s="14"/>
      <c r="K32" s="14"/>
      <c r="L32" s="14"/>
    </row>
    <row r="33" spans="1:12" s="15" customFormat="1" ht="14.25" customHeight="1">
      <c r="A33" s="2"/>
      <c r="B33" s="29"/>
      <c r="C33" s="29"/>
      <c r="D33" s="29"/>
      <c r="E33" s="30"/>
      <c r="F33" s="29"/>
      <c r="H33" s="14"/>
      <c r="I33" s="14"/>
      <c r="J33" s="14"/>
      <c r="K33" s="14"/>
      <c r="L33" s="14"/>
    </row>
    <row r="34" spans="1:12" s="15" customFormat="1" ht="14.25" customHeight="1">
      <c r="A34" s="2"/>
      <c r="B34" s="29"/>
      <c r="C34" s="29"/>
      <c r="D34" s="29"/>
      <c r="E34" s="30"/>
      <c r="F34" s="29"/>
      <c r="H34" s="14"/>
      <c r="I34" s="14"/>
      <c r="J34" s="14"/>
      <c r="K34" s="14"/>
      <c r="L34" s="14"/>
    </row>
    <row r="35" spans="1:12" s="15" customFormat="1" ht="14.25" customHeight="1">
      <c r="A35" s="2"/>
      <c r="B35" s="29"/>
      <c r="C35" s="29"/>
      <c r="D35" s="29"/>
      <c r="E35" s="30"/>
      <c r="F35" s="29"/>
      <c r="H35" s="14"/>
      <c r="I35" s="14"/>
      <c r="J35" s="14"/>
      <c r="K35" s="14"/>
      <c r="L35" s="14"/>
    </row>
    <row r="36" spans="1:12" s="15" customFormat="1" ht="14.25" customHeight="1">
      <c r="A36" s="2"/>
      <c r="B36" s="29"/>
      <c r="C36" s="29"/>
      <c r="D36" s="29"/>
      <c r="E36" s="30"/>
      <c r="F36" s="29"/>
      <c r="H36" s="14"/>
      <c r="I36" s="14"/>
      <c r="J36" s="14"/>
      <c r="K36" s="14"/>
      <c r="L36" s="14"/>
    </row>
    <row r="37" spans="1:12" s="15" customFormat="1" ht="14.25" customHeight="1">
      <c r="A37" s="2"/>
      <c r="B37" s="29"/>
      <c r="C37" s="29"/>
      <c r="D37" s="29"/>
      <c r="E37" s="30"/>
      <c r="F37" s="29"/>
      <c r="H37" s="14"/>
      <c r="I37" s="14"/>
      <c r="J37" s="14"/>
      <c r="K37" s="14"/>
      <c r="L37" s="14"/>
    </row>
    <row r="38" spans="1:12" s="15" customFormat="1" ht="14.25" customHeight="1">
      <c r="A38" s="2"/>
      <c r="B38" s="29"/>
      <c r="C38" s="29"/>
      <c r="D38" s="29"/>
      <c r="E38" s="30"/>
      <c r="F38" s="29"/>
      <c r="H38" s="14"/>
      <c r="I38" s="14"/>
      <c r="J38" s="14"/>
      <c r="K38" s="14"/>
      <c r="L38" s="14"/>
    </row>
    <row r="39" spans="1:12" s="15" customFormat="1" ht="14.25" customHeight="1">
      <c r="A39" s="2"/>
      <c r="B39" s="29"/>
      <c r="C39" s="29"/>
      <c r="D39" s="29"/>
      <c r="E39" s="30"/>
      <c r="F39" s="29"/>
      <c r="H39" s="14"/>
      <c r="I39" s="14"/>
      <c r="J39" s="14"/>
      <c r="K39" s="14"/>
      <c r="L39" s="14"/>
    </row>
    <row r="40" spans="1:12" s="15" customFormat="1" ht="14.25" customHeight="1">
      <c r="A40" s="2"/>
      <c r="B40" s="29"/>
      <c r="C40" s="29"/>
      <c r="D40" s="29"/>
      <c r="E40" s="30"/>
      <c r="F40" s="29"/>
      <c r="H40" s="14"/>
      <c r="I40" s="14"/>
      <c r="J40" s="14"/>
      <c r="K40" s="14"/>
      <c r="L40" s="14"/>
    </row>
    <row r="41" spans="1:12" s="15" customFormat="1" ht="14.25" customHeight="1">
      <c r="A41" s="2"/>
      <c r="B41" s="29"/>
      <c r="C41" s="29"/>
      <c r="D41" s="29"/>
      <c r="E41" s="30"/>
      <c r="F41" s="29"/>
      <c r="H41" s="14"/>
      <c r="I41" s="14"/>
      <c r="J41" s="14"/>
      <c r="K41" s="14"/>
      <c r="L41" s="14"/>
    </row>
    <row r="42" spans="1:12" s="15" customFormat="1" ht="14.25" customHeight="1">
      <c r="A42" s="2"/>
      <c r="B42" s="29"/>
      <c r="C42" s="29"/>
      <c r="D42" s="29"/>
      <c r="E42" s="30"/>
      <c r="F42" s="29"/>
      <c r="H42" s="14"/>
      <c r="I42" s="14"/>
      <c r="J42" s="14"/>
      <c r="K42" s="14"/>
      <c r="L42" s="14"/>
    </row>
    <row r="43" spans="1:12" s="15" customFormat="1" ht="14.25" customHeight="1">
      <c r="A43" s="2"/>
      <c r="B43" s="29"/>
      <c r="C43" s="29"/>
      <c r="D43" s="29"/>
      <c r="E43" s="30"/>
      <c r="F43" s="29"/>
      <c r="H43" s="14"/>
      <c r="I43" s="14"/>
      <c r="J43" s="14"/>
      <c r="K43" s="14"/>
      <c r="L43" s="14"/>
    </row>
    <row r="44" spans="1:12" s="15" customFormat="1" ht="14.25" customHeight="1">
      <c r="A44" s="2"/>
      <c r="B44" s="29"/>
      <c r="C44" s="29"/>
      <c r="D44" s="29"/>
      <c r="E44" s="30"/>
      <c r="F44" s="29"/>
      <c r="H44" s="14"/>
      <c r="I44" s="14"/>
      <c r="J44" s="14"/>
      <c r="K44" s="14"/>
      <c r="L44" s="14"/>
    </row>
    <row r="45" spans="1:12" s="15" customFormat="1" ht="14.25" customHeight="1">
      <c r="A45" s="2"/>
      <c r="B45" s="29"/>
      <c r="C45" s="29"/>
      <c r="D45" s="29"/>
      <c r="E45" s="30"/>
      <c r="F45" s="29"/>
      <c r="H45" s="14"/>
      <c r="I45" s="14"/>
      <c r="J45" s="14"/>
      <c r="K45" s="14"/>
      <c r="L45" s="14"/>
    </row>
    <row r="46" spans="1:12" s="15" customFormat="1" ht="14.25" customHeight="1">
      <c r="A46" s="2"/>
      <c r="B46" s="29"/>
      <c r="C46" s="29"/>
      <c r="D46" s="29"/>
      <c r="E46" s="30"/>
      <c r="F46" s="29"/>
      <c r="H46" s="14"/>
      <c r="I46" s="14"/>
      <c r="J46" s="14"/>
      <c r="K46" s="14"/>
      <c r="L46" s="14"/>
    </row>
    <row r="47" spans="1:12" s="15" customFormat="1" ht="14.25" customHeight="1">
      <c r="A47" s="2"/>
      <c r="B47" s="29"/>
      <c r="C47" s="29"/>
      <c r="D47" s="29"/>
      <c r="E47" s="30"/>
      <c r="F47" s="29"/>
      <c r="H47" s="14"/>
      <c r="I47" s="14"/>
      <c r="J47" s="14"/>
      <c r="K47" s="14"/>
      <c r="L47" s="14"/>
    </row>
    <row r="48" spans="1:12" s="15" customFormat="1" ht="14.25" customHeight="1">
      <c r="A48" s="2"/>
      <c r="B48" s="29"/>
      <c r="C48" s="29"/>
      <c r="D48" s="29"/>
      <c r="E48" s="30"/>
      <c r="F48" s="29"/>
      <c r="H48" s="14"/>
      <c r="I48" s="14"/>
      <c r="J48" s="14"/>
      <c r="K48" s="14"/>
      <c r="L48" s="14"/>
    </row>
    <row r="49" spans="1:12" s="15" customFormat="1" ht="14.25" customHeight="1">
      <c r="A49" s="2"/>
      <c r="B49" s="29"/>
      <c r="C49" s="29"/>
      <c r="D49" s="29"/>
      <c r="E49" s="30"/>
      <c r="F49" s="29"/>
      <c r="H49" s="14"/>
      <c r="I49" s="14"/>
      <c r="J49" s="14"/>
      <c r="K49" s="14"/>
      <c r="L49" s="14"/>
    </row>
    <row r="50" spans="1:12" s="15" customFormat="1" ht="14.25" customHeight="1">
      <c r="A50" s="2"/>
      <c r="B50" s="29"/>
      <c r="C50" s="29"/>
      <c r="D50" s="29"/>
      <c r="E50" s="30"/>
      <c r="F50" s="29"/>
      <c r="H50" s="14"/>
      <c r="I50" s="14"/>
      <c r="J50" s="14"/>
      <c r="K50" s="14"/>
      <c r="L50" s="14"/>
    </row>
    <row r="51" spans="1:12" s="15" customFormat="1" ht="14.25" customHeight="1">
      <c r="A51" s="2"/>
      <c r="B51" s="29"/>
      <c r="C51" s="29"/>
      <c r="D51" s="29"/>
      <c r="E51" s="30"/>
      <c r="F51" s="29"/>
      <c r="H51" s="14"/>
      <c r="I51" s="14"/>
      <c r="J51" s="14"/>
      <c r="K51" s="14"/>
      <c r="L51" s="14"/>
    </row>
    <row r="52" spans="1:12" s="15" customFormat="1" ht="14.25" customHeight="1">
      <c r="A52" s="2"/>
      <c r="B52" s="29"/>
      <c r="C52" s="29"/>
      <c r="D52" s="29"/>
      <c r="E52" s="30"/>
      <c r="F52" s="29"/>
      <c r="H52" s="14"/>
      <c r="I52" s="14"/>
      <c r="J52" s="14"/>
      <c r="K52" s="14"/>
      <c r="L52" s="14"/>
    </row>
    <row r="53" spans="1:12" s="15" customFormat="1" ht="14.25" customHeight="1">
      <c r="A53" s="2"/>
      <c r="B53" s="29"/>
      <c r="C53" s="29"/>
      <c r="D53" s="29"/>
      <c r="E53" s="30"/>
      <c r="F53" s="29"/>
      <c r="H53" s="14"/>
      <c r="I53" s="14"/>
      <c r="J53" s="14"/>
      <c r="K53" s="14"/>
      <c r="L53" s="14"/>
    </row>
    <row r="54" spans="1:12" s="15" customFormat="1" ht="14.25" customHeight="1">
      <c r="A54" s="2"/>
      <c r="B54" s="29"/>
      <c r="C54" s="29"/>
      <c r="D54" s="29"/>
      <c r="E54" s="30"/>
      <c r="F54" s="29"/>
      <c r="H54" s="14"/>
      <c r="I54" s="14"/>
      <c r="J54" s="14"/>
      <c r="K54" s="14"/>
      <c r="L54" s="14"/>
    </row>
    <row r="55" spans="1:12" s="15" customFormat="1" ht="14.25" customHeight="1">
      <c r="A55" s="2"/>
      <c r="B55" s="29"/>
      <c r="C55" s="29"/>
      <c r="D55" s="29"/>
      <c r="E55" s="30"/>
      <c r="F55" s="29"/>
      <c r="H55" s="14"/>
      <c r="I55" s="14"/>
      <c r="J55" s="14"/>
      <c r="K55" s="14"/>
      <c r="L55" s="14"/>
    </row>
    <row r="56" spans="1:12" s="15" customFormat="1" ht="14.25" customHeight="1">
      <c r="A56" s="2"/>
      <c r="B56" s="29"/>
      <c r="C56" s="29"/>
      <c r="D56" s="29"/>
      <c r="E56" s="30"/>
      <c r="F56" s="29"/>
      <c r="H56" s="14"/>
      <c r="I56" s="14"/>
      <c r="J56" s="14"/>
      <c r="K56" s="14"/>
      <c r="L56" s="14"/>
    </row>
    <row r="57" spans="1:12" s="15" customFormat="1" ht="14.25" customHeight="1">
      <c r="A57" s="2"/>
      <c r="B57" s="29"/>
      <c r="C57" s="29"/>
      <c r="D57" s="29"/>
      <c r="E57" s="30"/>
      <c r="F57" s="29"/>
      <c r="H57" s="14"/>
      <c r="I57" s="14"/>
      <c r="J57" s="14"/>
      <c r="K57" s="14"/>
      <c r="L57" s="14"/>
    </row>
    <row r="58" spans="1:12" s="15" customFormat="1" ht="14.25" customHeight="1">
      <c r="A58" s="2"/>
      <c r="B58" s="29"/>
      <c r="C58" s="29"/>
      <c r="D58" s="29"/>
      <c r="E58" s="30"/>
      <c r="F58" s="29"/>
      <c r="H58" s="14"/>
      <c r="I58" s="14"/>
      <c r="J58" s="14"/>
      <c r="K58" s="14"/>
      <c r="L58" s="14"/>
    </row>
    <row r="59" spans="1:12" s="15" customFormat="1" ht="14.25" customHeight="1">
      <c r="A59" s="2"/>
      <c r="B59" s="29"/>
      <c r="C59" s="29"/>
      <c r="D59" s="29"/>
      <c r="E59" s="30"/>
      <c r="F59" s="29"/>
      <c r="H59" s="14"/>
      <c r="I59" s="14"/>
      <c r="J59" s="14"/>
      <c r="K59" s="14"/>
      <c r="L59" s="14"/>
    </row>
    <row r="60" spans="1:12" s="15" customFormat="1" ht="14.25" customHeight="1">
      <c r="A60" s="2"/>
      <c r="B60" s="29"/>
      <c r="C60" s="29"/>
      <c r="D60" s="29"/>
      <c r="E60" s="30"/>
      <c r="F60" s="29"/>
      <c r="H60" s="14"/>
      <c r="I60" s="14"/>
      <c r="J60" s="14"/>
      <c r="K60" s="14"/>
      <c r="L60" s="14"/>
    </row>
    <row r="61" spans="1:12" s="15" customFormat="1" ht="14.25" customHeight="1">
      <c r="A61" s="2"/>
      <c r="B61" s="29"/>
      <c r="C61" s="29"/>
      <c r="D61" s="29"/>
      <c r="E61" s="30"/>
      <c r="F61" s="29"/>
      <c r="H61" s="14"/>
      <c r="I61" s="14"/>
      <c r="J61" s="14"/>
      <c r="K61" s="14"/>
      <c r="L61" s="14"/>
    </row>
    <row r="62" spans="1:12" s="15" customFormat="1" ht="14.25" customHeight="1">
      <c r="A62" s="2"/>
      <c r="B62" s="29"/>
      <c r="C62" s="29"/>
      <c r="D62" s="29"/>
      <c r="E62" s="30"/>
      <c r="F62" s="29"/>
      <c r="H62" s="14"/>
      <c r="I62" s="14"/>
      <c r="J62" s="14"/>
      <c r="K62" s="14"/>
      <c r="L62" s="14"/>
    </row>
    <row r="63" spans="1:12" s="15" customFormat="1" ht="14.25" customHeight="1">
      <c r="A63" s="2"/>
      <c r="B63" s="29"/>
      <c r="C63" s="29"/>
      <c r="D63" s="29"/>
      <c r="E63" s="30"/>
      <c r="F63" s="29"/>
      <c r="H63" s="14"/>
      <c r="I63" s="14"/>
      <c r="J63" s="14"/>
      <c r="K63" s="14"/>
      <c r="L63" s="14"/>
    </row>
    <row r="64" spans="1:12" s="15" customFormat="1" ht="14.25" customHeight="1">
      <c r="A64" s="2"/>
      <c r="B64" s="29"/>
      <c r="C64" s="29"/>
      <c r="D64" s="29"/>
      <c r="E64" s="30"/>
      <c r="F64" s="29"/>
      <c r="H64" s="14"/>
      <c r="I64" s="14"/>
      <c r="J64" s="14"/>
      <c r="K64" s="14"/>
      <c r="L64" s="14"/>
    </row>
    <row r="65" spans="1:12" s="15" customFormat="1" ht="14.25" customHeight="1">
      <c r="A65" s="2"/>
      <c r="B65" s="29"/>
      <c r="C65" s="29"/>
      <c r="D65" s="29"/>
      <c r="E65" s="30"/>
      <c r="F65" s="29"/>
      <c r="H65" s="14"/>
      <c r="I65" s="14"/>
      <c r="J65" s="14"/>
      <c r="K65" s="14"/>
      <c r="L65" s="14"/>
    </row>
    <row r="66" spans="1:12" s="15" customFormat="1" ht="14.25" customHeight="1">
      <c r="A66" s="2"/>
      <c r="B66" s="29"/>
      <c r="C66" s="29"/>
      <c r="D66" s="29"/>
      <c r="E66" s="30"/>
      <c r="F66" s="29"/>
      <c r="H66" s="14"/>
      <c r="I66" s="14"/>
      <c r="J66" s="14"/>
      <c r="K66" s="14"/>
      <c r="L66" s="14"/>
    </row>
    <row r="67" spans="1:12" s="15" customFormat="1" ht="14.25" customHeight="1">
      <c r="A67" s="2"/>
      <c r="B67" s="29"/>
      <c r="C67" s="29"/>
      <c r="D67" s="29"/>
      <c r="E67" s="30"/>
      <c r="F67" s="29"/>
      <c r="H67" s="14"/>
      <c r="I67" s="14"/>
      <c r="J67" s="14"/>
      <c r="K67" s="14"/>
      <c r="L67" s="14"/>
    </row>
    <row r="68" spans="1:12" s="15" customFormat="1" ht="14.25" customHeight="1">
      <c r="A68" s="2"/>
      <c r="B68" s="29"/>
      <c r="C68" s="29"/>
      <c r="D68" s="29"/>
      <c r="E68" s="30"/>
      <c r="F68" s="29"/>
      <c r="H68" s="14"/>
      <c r="I68" s="14"/>
      <c r="J68" s="14"/>
      <c r="K68" s="14"/>
      <c r="L68" s="14"/>
    </row>
    <row r="69" spans="1:12" s="15" customFormat="1" ht="14.25" customHeight="1">
      <c r="A69" s="2"/>
      <c r="B69" s="29"/>
      <c r="C69" s="29"/>
      <c r="D69" s="29"/>
      <c r="E69" s="30"/>
      <c r="F69" s="29"/>
      <c r="H69" s="14"/>
      <c r="I69" s="14"/>
      <c r="J69" s="14"/>
      <c r="K69" s="14"/>
      <c r="L69" s="14"/>
    </row>
    <row r="70" spans="1:12" s="15" customFormat="1" ht="14.25" customHeight="1">
      <c r="A70" s="2"/>
      <c r="B70" s="29"/>
      <c r="C70" s="29"/>
      <c r="D70" s="29"/>
      <c r="E70" s="30"/>
      <c r="F70" s="29"/>
      <c r="H70" s="14"/>
      <c r="I70" s="14"/>
      <c r="J70" s="14"/>
      <c r="K70" s="14"/>
      <c r="L70" s="14"/>
    </row>
    <row r="71" spans="1:12" s="15" customFormat="1" ht="14.25" customHeight="1">
      <c r="A71" s="2"/>
      <c r="B71" s="29"/>
      <c r="C71" s="29"/>
      <c r="D71" s="29"/>
      <c r="E71" s="30"/>
      <c r="F71" s="29"/>
      <c r="H71" s="14"/>
      <c r="I71" s="14"/>
      <c r="J71" s="14"/>
      <c r="K71" s="14"/>
      <c r="L71" s="14"/>
    </row>
    <row r="72" spans="1:12" s="15" customFormat="1" ht="14.25" customHeight="1">
      <c r="A72" s="2"/>
      <c r="B72" s="29"/>
      <c r="C72" s="29"/>
      <c r="D72" s="29"/>
      <c r="E72" s="30"/>
      <c r="F72" s="29"/>
      <c r="H72" s="14"/>
      <c r="I72" s="14"/>
      <c r="J72" s="14"/>
      <c r="K72" s="14"/>
      <c r="L72" s="14"/>
    </row>
    <row r="73" spans="1:12" s="15" customFormat="1" ht="14.25" customHeight="1">
      <c r="A73" s="2"/>
      <c r="B73" s="29"/>
      <c r="C73" s="29"/>
      <c r="D73" s="29"/>
      <c r="E73" s="30"/>
      <c r="F73" s="29"/>
      <c r="H73" s="14"/>
      <c r="I73" s="14"/>
      <c r="J73" s="14"/>
      <c r="K73" s="14"/>
      <c r="L73" s="14"/>
    </row>
    <row r="74" spans="1:12" s="15" customFormat="1" ht="14.25" customHeight="1">
      <c r="A74" s="2"/>
      <c r="B74" s="29"/>
      <c r="C74" s="29"/>
      <c r="D74" s="29"/>
      <c r="E74" s="30"/>
      <c r="F74" s="29"/>
      <c r="H74" s="14"/>
      <c r="I74" s="14"/>
      <c r="J74" s="14"/>
      <c r="K74" s="14"/>
      <c r="L74" s="14"/>
    </row>
    <row r="75" spans="1:12" s="15" customFormat="1" ht="14.25" customHeight="1">
      <c r="A75" s="2"/>
      <c r="B75" s="29"/>
      <c r="C75" s="29"/>
      <c r="D75" s="29"/>
      <c r="E75" s="30"/>
      <c r="F75" s="29"/>
      <c r="H75" s="14"/>
      <c r="I75" s="14"/>
      <c r="J75" s="14"/>
      <c r="K75" s="14"/>
      <c r="L75" s="14"/>
    </row>
    <row r="76" spans="1:12" s="15" customFormat="1" ht="14.25" customHeight="1">
      <c r="A76" s="2"/>
      <c r="B76" s="29"/>
      <c r="C76" s="29"/>
      <c r="D76" s="29"/>
      <c r="E76" s="30"/>
      <c r="F76" s="29"/>
      <c r="H76" s="14"/>
      <c r="I76" s="14"/>
      <c r="J76" s="14"/>
      <c r="K76" s="14"/>
      <c r="L76" s="14"/>
    </row>
    <row r="77" spans="1:12" s="15" customFormat="1" ht="14.25" customHeight="1">
      <c r="A77" s="2"/>
      <c r="B77" s="29"/>
      <c r="C77" s="29"/>
      <c r="D77" s="29"/>
      <c r="E77" s="30"/>
      <c r="F77" s="29"/>
      <c r="H77" s="14"/>
      <c r="I77" s="14"/>
      <c r="J77" s="14"/>
      <c r="K77" s="14"/>
      <c r="L77" s="14"/>
    </row>
    <row r="78" spans="1:12" s="15" customFormat="1" ht="14.25" customHeight="1">
      <c r="A78" s="2"/>
      <c r="B78" s="29"/>
      <c r="C78" s="29"/>
      <c r="D78" s="29"/>
      <c r="E78" s="30"/>
      <c r="F78" s="29"/>
      <c r="H78" s="14"/>
      <c r="I78" s="14"/>
      <c r="J78" s="14"/>
      <c r="K78" s="14"/>
      <c r="L78" s="14"/>
    </row>
    <row r="79" spans="1:12" s="15" customFormat="1" ht="14.25" customHeight="1">
      <c r="A79" s="2"/>
      <c r="B79" s="29"/>
      <c r="C79" s="29"/>
      <c r="D79" s="29"/>
      <c r="E79" s="30"/>
      <c r="F79" s="29"/>
      <c r="H79" s="14"/>
      <c r="I79" s="14"/>
      <c r="J79" s="14"/>
      <c r="K79" s="14"/>
      <c r="L79" s="14"/>
    </row>
    <row r="80" spans="1:12" s="15" customFormat="1" ht="14.25" customHeight="1">
      <c r="A80" s="2"/>
      <c r="B80" s="29"/>
      <c r="C80" s="29"/>
      <c r="D80" s="29"/>
      <c r="E80" s="30"/>
      <c r="F80" s="29"/>
      <c r="H80" s="14"/>
      <c r="I80" s="14"/>
      <c r="J80" s="14"/>
      <c r="K80" s="14"/>
      <c r="L80" s="14"/>
    </row>
    <row r="81" spans="1:12" s="15" customFormat="1" ht="14.25" customHeight="1">
      <c r="A81" s="2"/>
      <c r="B81" s="29"/>
      <c r="C81" s="29"/>
      <c r="D81" s="29"/>
      <c r="E81" s="30"/>
      <c r="F81" s="29"/>
      <c r="H81" s="14"/>
      <c r="I81" s="14"/>
      <c r="J81" s="14"/>
      <c r="K81" s="14"/>
      <c r="L81" s="14"/>
    </row>
    <row r="82" spans="1:12" s="15" customFormat="1" ht="14.25" customHeight="1">
      <c r="A82" s="2"/>
      <c r="B82" s="29"/>
      <c r="C82" s="29"/>
      <c r="D82" s="29"/>
      <c r="E82" s="30"/>
      <c r="F82" s="29"/>
      <c r="H82" s="14"/>
      <c r="I82" s="14"/>
      <c r="J82" s="14"/>
      <c r="K82" s="14"/>
      <c r="L82" s="14"/>
    </row>
    <row r="83" spans="1:12" s="15" customFormat="1" ht="14.25" customHeight="1">
      <c r="A83" s="2"/>
      <c r="B83" s="29"/>
      <c r="C83" s="29"/>
      <c r="D83" s="29"/>
      <c r="E83" s="30"/>
      <c r="F83" s="29"/>
      <c r="H83" s="14"/>
      <c r="I83" s="14"/>
      <c r="J83" s="14"/>
      <c r="K83" s="14"/>
      <c r="L83" s="14"/>
    </row>
    <row r="84" spans="1:12" s="15" customFormat="1" ht="14.25" customHeight="1">
      <c r="A84" s="2"/>
      <c r="B84" s="29"/>
      <c r="C84" s="29"/>
      <c r="D84" s="29"/>
      <c r="E84" s="30"/>
      <c r="F84" s="29"/>
      <c r="H84" s="14"/>
      <c r="I84" s="14"/>
      <c r="J84" s="14"/>
      <c r="K84" s="14"/>
      <c r="L84" s="14"/>
    </row>
    <row r="85" spans="1:12" s="15" customFormat="1" ht="14.25" customHeight="1">
      <c r="A85" s="2"/>
      <c r="B85" s="29"/>
      <c r="C85" s="29"/>
      <c r="D85" s="29"/>
      <c r="E85" s="30"/>
      <c r="F85" s="29"/>
      <c r="H85" s="14"/>
      <c r="I85" s="14"/>
      <c r="J85" s="14"/>
      <c r="K85" s="14"/>
      <c r="L85" s="14"/>
    </row>
    <row r="86" spans="1:12" s="15" customFormat="1" ht="14.25" customHeight="1">
      <c r="A86" s="2"/>
      <c r="B86" s="29"/>
      <c r="C86" s="29"/>
      <c r="D86" s="29"/>
      <c r="E86" s="30"/>
      <c r="F86" s="29"/>
      <c r="H86" s="14"/>
      <c r="I86" s="14"/>
      <c r="J86" s="14"/>
      <c r="K86" s="14"/>
      <c r="L86" s="14"/>
    </row>
    <row r="87" spans="1:12" s="15" customFormat="1" ht="14.25" customHeight="1">
      <c r="A87" s="2"/>
      <c r="B87" s="29"/>
      <c r="C87" s="29"/>
      <c r="D87" s="29"/>
      <c r="E87" s="30"/>
      <c r="F87" s="29"/>
      <c r="H87" s="14"/>
      <c r="I87" s="14"/>
      <c r="J87" s="14"/>
      <c r="K87" s="14"/>
      <c r="L87" s="14"/>
    </row>
    <row r="88" spans="1:12" s="15" customFormat="1" ht="14.25" customHeight="1">
      <c r="A88" s="2"/>
      <c r="B88" s="29"/>
      <c r="C88" s="29"/>
      <c r="D88" s="29"/>
      <c r="E88" s="30"/>
      <c r="F88" s="29"/>
      <c r="H88" s="14"/>
      <c r="I88" s="14"/>
      <c r="J88" s="14"/>
      <c r="K88" s="14"/>
      <c r="L88" s="14"/>
    </row>
    <row r="89" spans="1:12" s="15" customFormat="1" ht="14.25" customHeight="1">
      <c r="A89" s="2"/>
      <c r="B89" s="29"/>
      <c r="C89" s="29"/>
      <c r="D89" s="29"/>
      <c r="E89" s="30"/>
      <c r="F89" s="29"/>
      <c r="H89" s="14"/>
      <c r="I89" s="14"/>
      <c r="J89" s="14"/>
      <c r="K89" s="14"/>
      <c r="L89" s="14"/>
    </row>
    <row r="90" spans="1:12" s="15" customFormat="1" ht="14.25" customHeight="1">
      <c r="A90" s="2"/>
      <c r="B90" s="29"/>
      <c r="C90" s="29"/>
      <c r="D90" s="29"/>
      <c r="E90" s="30"/>
      <c r="F90" s="29"/>
      <c r="H90" s="14"/>
      <c r="I90" s="14"/>
      <c r="J90" s="14"/>
      <c r="K90" s="14"/>
      <c r="L90" s="14"/>
    </row>
    <row r="91" spans="1:12" s="15" customFormat="1" ht="14.25" customHeight="1">
      <c r="A91" s="2"/>
      <c r="B91" s="29"/>
      <c r="C91" s="29"/>
      <c r="D91" s="29"/>
      <c r="E91" s="30"/>
      <c r="F91" s="29"/>
      <c r="H91" s="14"/>
      <c r="I91" s="14"/>
      <c r="J91" s="14"/>
      <c r="K91" s="14"/>
      <c r="L91" s="14"/>
    </row>
    <row r="92" spans="1:12" s="15" customFormat="1" ht="14.25" customHeight="1">
      <c r="A92" s="2"/>
      <c r="B92" s="29"/>
      <c r="C92" s="29"/>
      <c r="D92" s="29"/>
      <c r="E92" s="30"/>
      <c r="F92" s="29"/>
      <c r="H92" s="14"/>
      <c r="I92" s="14"/>
      <c r="J92" s="14"/>
      <c r="K92" s="14"/>
      <c r="L92" s="14"/>
    </row>
    <row r="93" spans="1:12" s="15" customFormat="1" ht="14.25" customHeight="1">
      <c r="A93" s="2"/>
      <c r="B93" s="29"/>
      <c r="C93" s="29"/>
      <c r="D93" s="29"/>
      <c r="E93" s="30"/>
      <c r="F93" s="29"/>
      <c r="H93" s="14"/>
      <c r="I93" s="14"/>
      <c r="J93" s="14"/>
      <c r="K93" s="14"/>
      <c r="L93" s="14"/>
    </row>
    <row r="94" spans="1:12" s="15" customFormat="1" ht="14.25" customHeight="1">
      <c r="A94" s="2"/>
      <c r="B94" s="29"/>
      <c r="C94" s="29"/>
      <c r="D94" s="29"/>
      <c r="E94" s="30"/>
      <c r="F94" s="29"/>
      <c r="H94" s="14"/>
      <c r="I94" s="14"/>
      <c r="J94" s="14"/>
      <c r="K94" s="14"/>
      <c r="L94" s="14"/>
    </row>
    <row r="95" spans="1:12" s="15" customFormat="1" ht="14.25" customHeight="1">
      <c r="A95" s="2"/>
      <c r="B95" s="29"/>
      <c r="C95" s="29"/>
      <c r="D95" s="29"/>
      <c r="E95" s="30"/>
      <c r="F95" s="29"/>
      <c r="H95" s="14"/>
      <c r="I95" s="14"/>
      <c r="J95" s="14"/>
      <c r="K95" s="14"/>
      <c r="L95" s="14"/>
    </row>
    <row r="96" spans="1:12" s="15" customFormat="1" ht="14.25" customHeight="1">
      <c r="A96" s="2"/>
      <c r="B96" s="29"/>
      <c r="C96" s="29"/>
      <c r="D96" s="29"/>
      <c r="E96" s="30"/>
      <c r="F96" s="29"/>
      <c r="H96" s="14"/>
      <c r="I96" s="14"/>
      <c r="J96" s="14"/>
      <c r="K96" s="14"/>
      <c r="L96" s="14"/>
    </row>
    <row r="97" spans="1:12" s="15" customFormat="1" ht="14.25" customHeight="1">
      <c r="A97" s="2"/>
      <c r="B97" s="29"/>
      <c r="C97" s="29"/>
      <c r="D97" s="29"/>
      <c r="E97" s="30"/>
      <c r="F97" s="29"/>
      <c r="H97" s="14"/>
      <c r="I97" s="14"/>
      <c r="J97" s="14"/>
      <c r="K97" s="14"/>
      <c r="L97" s="14"/>
    </row>
    <row r="98" spans="1:12" s="15" customFormat="1" ht="14.25" customHeight="1">
      <c r="A98" s="2"/>
      <c r="B98" s="29"/>
      <c r="C98" s="29"/>
      <c r="D98" s="29"/>
      <c r="E98" s="30"/>
      <c r="F98" s="29"/>
      <c r="H98" s="14"/>
      <c r="I98" s="14"/>
      <c r="J98" s="14"/>
      <c r="K98" s="14"/>
      <c r="L98" s="14"/>
    </row>
    <row r="99" spans="1:12" s="15" customFormat="1" ht="14.25" customHeight="1">
      <c r="A99" s="2"/>
      <c r="B99" s="29"/>
      <c r="C99" s="29"/>
      <c r="D99" s="29"/>
      <c r="E99" s="30"/>
      <c r="F99" s="29"/>
      <c r="H99" s="14"/>
      <c r="I99" s="14"/>
      <c r="J99" s="14"/>
      <c r="K99" s="14"/>
      <c r="L99" s="14"/>
    </row>
    <row r="100" spans="1:12" s="15" customFormat="1" ht="14.25" customHeight="1">
      <c r="A100" s="2"/>
      <c r="B100" s="29"/>
      <c r="C100" s="29"/>
      <c r="D100" s="29"/>
      <c r="E100" s="30"/>
      <c r="F100" s="29"/>
      <c r="H100" s="14"/>
      <c r="I100" s="14"/>
      <c r="J100" s="14"/>
      <c r="K100" s="14"/>
      <c r="L100" s="14"/>
    </row>
    <row r="101" spans="1:12" s="15" customFormat="1" ht="14.25" customHeight="1">
      <c r="A101" s="2"/>
      <c r="B101" s="29"/>
      <c r="C101" s="29"/>
      <c r="D101" s="29"/>
      <c r="E101" s="30"/>
      <c r="F101" s="29"/>
      <c r="H101" s="14"/>
      <c r="I101" s="14"/>
      <c r="J101" s="14"/>
      <c r="K101" s="14"/>
      <c r="L101" s="14"/>
    </row>
    <row r="102" spans="1:12" s="15" customFormat="1" ht="14.25" customHeight="1">
      <c r="A102" s="2"/>
      <c r="B102" s="29"/>
      <c r="C102" s="29"/>
      <c r="D102" s="29"/>
      <c r="E102" s="30"/>
      <c r="F102" s="29"/>
      <c r="H102" s="14"/>
      <c r="I102" s="14"/>
      <c r="J102" s="14"/>
      <c r="K102" s="14"/>
      <c r="L102" s="14"/>
    </row>
    <row r="103" spans="1:12" s="15" customFormat="1" ht="14.25" customHeight="1">
      <c r="A103" s="2"/>
      <c r="B103" s="29"/>
      <c r="C103" s="29"/>
      <c r="D103" s="29"/>
      <c r="E103" s="30"/>
      <c r="F103" s="29"/>
      <c r="H103" s="14"/>
      <c r="I103" s="14"/>
      <c r="J103" s="14"/>
      <c r="K103" s="14"/>
      <c r="L103" s="14"/>
    </row>
    <row r="104" spans="1:12" s="15" customFormat="1" ht="14.25" customHeight="1">
      <c r="A104" s="2"/>
      <c r="B104" s="29"/>
      <c r="C104" s="29"/>
      <c r="D104" s="29"/>
      <c r="E104" s="30"/>
      <c r="F104" s="29"/>
      <c r="H104" s="14"/>
      <c r="I104" s="14"/>
      <c r="J104" s="14"/>
      <c r="K104" s="14"/>
      <c r="L104" s="14"/>
    </row>
    <row r="105" spans="1:12" s="15" customFormat="1" ht="14.25" customHeight="1">
      <c r="A105" s="2"/>
      <c r="B105" s="29"/>
      <c r="C105" s="29"/>
      <c r="D105" s="29"/>
      <c r="E105" s="30"/>
      <c r="F105" s="29"/>
      <c r="H105" s="14"/>
      <c r="I105" s="14"/>
      <c r="J105" s="14"/>
      <c r="K105" s="14"/>
      <c r="L105" s="14"/>
    </row>
    <row r="106" spans="1:12" s="15" customFormat="1" ht="14.25" customHeight="1">
      <c r="A106" s="2"/>
      <c r="B106" s="29"/>
      <c r="C106" s="29"/>
      <c r="D106" s="29"/>
      <c r="E106" s="30"/>
      <c r="F106" s="29"/>
      <c r="H106" s="14"/>
      <c r="I106" s="14"/>
      <c r="J106" s="14"/>
      <c r="K106" s="14"/>
      <c r="L106" s="14"/>
    </row>
    <row r="107" spans="1:12" s="15" customFormat="1" ht="14.25" customHeight="1">
      <c r="A107" s="2"/>
      <c r="B107" s="29"/>
      <c r="C107" s="29"/>
      <c r="D107" s="29"/>
      <c r="E107" s="30"/>
      <c r="F107" s="29"/>
      <c r="H107" s="14"/>
      <c r="I107" s="14"/>
      <c r="J107" s="14"/>
      <c r="K107" s="14"/>
      <c r="L107" s="14"/>
    </row>
    <row r="108" spans="1:12" s="15" customFormat="1" ht="14.25" customHeight="1">
      <c r="A108" s="2"/>
      <c r="B108" s="29"/>
      <c r="C108" s="29"/>
      <c r="D108" s="29"/>
      <c r="E108" s="30"/>
      <c r="F108" s="29"/>
      <c r="H108" s="14"/>
      <c r="I108" s="14"/>
      <c r="J108" s="14"/>
      <c r="K108" s="14"/>
      <c r="L108" s="14"/>
    </row>
    <row r="109" spans="1:12" s="15" customFormat="1" ht="14.25" customHeight="1">
      <c r="A109" s="2"/>
      <c r="B109" s="29"/>
      <c r="C109" s="29"/>
      <c r="D109" s="29"/>
      <c r="E109" s="30"/>
      <c r="F109" s="29"/>
      <c r="H109" s="14"/>
      <c r="I109" s="14"/>
      <c r="J109" s="14"/>
      <c r="K109" s="14"/>
      <c r="L109" s="14"/>
    </row>
    <row r="110" spans="1:12" s="15" customFormat="1" ht="14.25" customHeight="1">
      <c r="A110" s="2"/>
      <c r="B110" s="29"/>
      <c r="C110" s="29"/>
      <c r="D110" s="29"/>
      <c r="E110" s="30"/>
      <c r="F110" s="29"/>
      <c r="H110" s="14"/>
      <c r="I110" s="14"/>
      <c r="J110" s="14"/>
      <c r="K110" s="14"/>
      <c r="L110" s="14"/>
    </row>
    <row r="111" spans="1:12" s="15" customFormat="1" ht="14.25" customHeight="1">
      <c r="A111" s="2"/>
      <c r="B111" s="29"/>
      <c r="C111" s="29"/>
      <c r="D111" s="29"/>
      <c r="E111" s="30"/>
      <c r="F111" s="29"/>
      <c r="H111" s="14"/>
      <c r="I111" s="14"/>
      <c r="J111" s="14"/>
      <c r="K111" s="14"/>
      <c r="L111" s="14"/>
    </row>
    <row r="112" spans="1:12" s="15" customFormat="1" ht="14.25" customHeight="1">
      <c r="A112" s="2"/>
      <c r="B112" s="29"/>
      <c r="C112" s="29"/>
      <c r="D112" s="29"/>
      <c r="E112" s="30"/>
      <c r="F112" s="29"/>
      <c r="H112" s="14"/>
      <c r="I112" s="14"/>
      <c r="J112" s="14"/>
      <c r="K112" s="14"/>
      <c r="L112" s="14"/>
    </row>
    <row r="113" spans="1:12" s="15" customFormat="1" ht="14.25" customHeight="1">
      <c r="A113" s="2"/>
      <c r="B113" s="29"/>
      <c r="C113" s="29"/>
      <c r="D113" s="29"/>
      <c r="E113" s="30"/>
      <c r="F113" s="29"/>
      <c r="H113" s="14"/>
      <c r="I113" s="14"/>
      <c r="J113" s="14"/>
      <c r="K113" s="14"/>
      <c r="L113" s="14"/>
    </row>
    <row r="114" spans="1:12" s="15" customFormat="1" ht="14.25" customHeight="1">
      <c r="A114" s="2"/>
      <c r="B114" s="29"/>
      <c r="C114" s="29"/>
      <c r="D114" s="29"/>
      <c r="E114" s="30"/>
      <c r="F114" s="29"/>
      <c r="H114" s="14"/>
      <c r="I114" s="14"/>
      <c r="J114" s="14"/>
      <c r="K114" s="14"/>
      <c r="L114" s="14"/>
    </row>
    <row r="115" spans="1:12" s="15" customFormat="1" ht="14.25" customHeight="1">
      <c r="A115" s="2"/>
      <c r="B115" s="29"/>
      <c r="C115" s="29"/>
      <c r="D115" s="29"/>
      <c r="E115" s="30"/>
      <c r="F115" s="29"/>
      <c r="H115" s="14"/>
      <c r="I115" s="14"/>
      <c r="J115" s="14"/>
      <c r="K115" s="14"/>
      <c r="L115" s="14"/>
    </row>
    <row r="116" spans="1:12" s="15" customFormat="1" ht="14.25" customHeight="1">
      <c r="A116" s="2"/>
      <c r="B116" s="29"/>
      <c r="C116" s="29"/>
      <c r="D116" s="29"/>
      <c r="E116" s="30"/>
      <c r="F116" s="29"/>
      <c r="H116" s="14"/>
      <c r="I116" s="14"/>
      <c r="J116" s="14"/>
      <c r="K116" s="14"/>
      <c r="L116" s="14"/>
    </row>
    <row r="117" spans="1:12" s="15" customFormat="1" ht="14.25" customHeight="1">
      <c r="A117" s="2"/>
      <c r="B117" s="29"/>
      <c r="C117" s="29"/>
      <c r="D117" s="29"/>
      <c r="E117" s="30"/>
      <c r="F117" s="29"/>
      <c r="H117" s="14"/>
      <c r="I117" s="14"/>
      <c r="J117" s="14"/>
      <c r="K117" s="14"/>
      <c r="L117" s="14"/>
    </row>
    <row r="118" spans="1:12" s="15" customFormat="1" ht="14.25" customHeight="1">
      <c r="A118" s="2"/>
      <c r="B118" s="29"/>
      <c r="C118" s="29"/>
      <c r="D118" s="29"/>
      <c r="E118" s="30"/>
      <c r="F118" s="29"/>
      <c r="H118" s="14"/>
      <c r="I118" s="14"/>
      <c r="J118" s="14"/>
      <c r="K118" s="14"/>
      <c r="L118" s="14"/>
    </row>
    <row r="119" spans="1:12" s="15" customFormat="1" ht="14.25" customHeight="1">
      <c r="A119" s="2"/>
      <c r="B119" s="29"/>
      <c r="C119" s="29"/>
      <c r="D119" s="29"/>
      <c r="E119" s="30"/>
      <c r="F119" s="29"/>
      <c r="H119" s="14"/>
      <c r="I119" s="14"/>
      <c r="J119" s="14"/>
      <c r="K119" s="14"/>
      <c r="L119" s="14"/>
    </row>
    <row r="120" spans="1:12" s="15" customFormat="1" ht="14.25" customHeight="1">
      <c r="A120" s="2"/>
      <c r="B120" s="29"/>
      <c r="C120" s="29"/>
      <c r="D120" s="29"/>
      <c r="E120" s="30"/>
      <c r="F120" s="29"/>
      <c r="H120" s="14"/>
      <c r="I120" s="14"/>
      <c r="J120" s="14"/>
      <c r="K120" s="14"/>
      <c r="L120" s="14"/>
    </row>
    <row r="121" spans="1:12" s="15" customFormat="1" ht="14.25" customHeight="1">
      <c r="A121" s="2"/>
      <c r="B121" s="29"/>
      <c r="C121" s="29"/>
      <c r="D121" s="29"/>
      <c r="E121" s="30"/>
      <c r="F121" s="29"/>
      <c r="H121" s="14"/>
      <c r="I121" s="14"/>
      <c r="J121" s="14"/>
      <c r="K121" s="14"/>
      <c r="L121" s="14"/>
    </row>
    <row r="122" spans="1:12" s="15" customFormat="1" ht="14.25" customHeight="1">
      <c r="A122" s="2"/>
      <c r="B122" s="29"/>
      <c r="C122" s="29"/>
      <c r="D122" s="29"/>
      <c r="E122" s="30"/>
      <c r="F122" s="29"/>
      <c r="H122" s="14"/>
      <c r="I122" s="14"/>
      <c r="J122" s="14"/>
      <c r="K122" s="14"/>
      <c r="L122" s="14"/>
    </row>
    <row r="123" spans="1:12" s="15" customFormat="1" ht="14.25" customHeight="1">
      <c r="A123" s="2"/>
      <c r="B123" s="29"/>
      <c r="C123" s="29"/>
      <c r="D123" s="29"/>
      <c r="E123" s="30"/>
      <c r="F123" s="29"/>
      <c r="H123" s="14"/>
      <c r="I123" s="14"/>
      <c r="J123" s="14"/>
      <c r="K123" s="14"/>
      <c r="L123" s="14"/>
    </row>
    <row r="124" spans="1:12" s="15" customFormat="1" ht="14.25" customHeight="1">
      <c r="A124" s="2"/>
      <c r="B124" s="29"/>
      <c r="C124" s="29"/>
      <c r="D124" s="29"/>
      <c r="E124" s="30"/>
      <c r="F124" s="29"/>
      <c r="H124" s="14"/>
      <c r="I124" s="14"/>
      <c r="J124" s="14"/>
      <c r="K124" s="14"/>
      <c r="L124" s="14"/>
    </row>
    <row r="125" spans="1:12" s="15" customFormat="1" ht="14.25" customHeight="1">
      <c r="A125" s="2"/>
      <c r="B125" s="29"/>
      <c r="C125" s="29"/>
      <c r="D125" s="29"/>
      <c r="E125" s="30"/>
      <c r="F125" s="29"/>
      <c r="H125" s="14"/>
      <c r="I125" s="14"/>
      <c r="J125" s="14"/>
      <c r="K125" s="14"/>
      <c r="L125" s="14"/>
    </row>
    <row r="126" spans="1:12" s="15" customFormat="1" ht="14.25" customHeight="1">
      <c r="A126" s="2"/>
      <c r="B126" s="29"/>
      <c r="C126" s="29"/>
      <c r="D126" s="29"/>
      <c r="E126" s="30"/>
      <c r="F126" s="29"/>
      <c r="H126" s="14"/>
      <c r="I126" s="14"/>
      <c r="J126" s="14"/>
      <c r="K126" s="14"/>
      <c r="L126" s="14"/>
    </row>
    <row r="127" spans="1:12" s="15" customFormat="1" ht="14.25" customHeight="1">
      <c r="A127" s="2"/>
      <c r="B127" s="29"/>
      <c r="C127" s="29"/>
      <c r="D127" s="29"/>
      <c r="E127" s="30"/>
      <c r="F127" s="29"/>
      <c r="H127" s="14"/>
      <c r="I127" s="14"/>
      <c r="J127" s="14"/>
      <c r="K127" s="14"/>
      <c r="L127" s="14"/>
    </row>
    <row r="128" spans="1:12" s="15" customFormat="1" ht="14.25" customHeight="1">
      <c r="A128" s="2"/>
      <c r="B128" s="29"/>
      <c r="C128" s="29"/>
      <c r="D128" s="29"/>
      <c r="E128" s="30"/>
      <c r="F128" s="29"/>
      <c r="H128" s="14"/>
      <c r="I128" s="14"/>
      <c r="J128" s="14"/>
      <c r="K128" s="14"/>
      <c r="L128" s="14"/>
    </row>
    <row r="129" spans="1:12" s="15" customFormat="1" ht="14.25" customHeight="1">
      <c r="A129" s="2"/>
      <c r="B129" s="29"/>
      <c r="C129" s="29"/>
      <c r="D129" s="29"/>
      <c r="E129" s="30"/>
      <c r="F129" s="29"/>
      <c r="H129" s="14"/>
      <c r="I129" s="14"/>
      <c r="J129" s="14"/>
      <c r="K129" s="14"/>
      <c r="L129" s="14"/>
    </row>
    <row r="130" spans="1:12" s="15" customFormat="1" ht="14.25" customHeight="1">
      <c r="A130" s="2"/>
      <c r="B130" s="29"/>
      <c r="C130" s="29"/>
      <c r="D130" s="29"/>
      <c r="E130" s="30"/>
      <c r="F130" s="29"/>
      <c r="H130" s="14"/>
      <c r="I130" s="14"/>
      <c r="J130" s="14"/>
      <c r="K130" s="14"/>
      <c r="L130" s="14"/>
    </row>
    <row r="131" spans="1:12" s="15" customFormat="1" ht="14.25" customHeight="1">
      <c r="A131" s="2"/>
      <c r="B131" s="29"/>
      <c r="C131" s="29"/>
      <c r="D131" s="29"/>
      <c r="E131" s="30"/>
      <c r="F131" s="29"/>
      <c r="H131" s="14"/>
      <c r="I131" s="14"/>
      <c r="J131" s="14"/>
      <c r="K131" s="14"/>
      <c r="L131" s="14"/>
    </row>
    <row r="132" spans="1:12" s="15" customFormat="1" ht="14.25" customHeight="1">
      <c r="A132" s="2"/>
      <c r="B132" s="29"/>
      <c r="C132" s="29"/>
      <c r="D132" s="29"/>
      <c r="E132" s="30"/>
      <c r="F132" s="29"/>
      <c r="H132" s="14"/>
      <c r="I132" s="14"/>
      <c r="J132" s="14"/>
      <c r="K132" s="14"/>
      <c r="L132" s="14"/>
    </row>
    <row r="133" spans="1:12" s="15" customFormat="1" ht="14.25" customHeight="1">
      <c r="A133" s="2"/>
      <c r="B133" s="29"/>
      <c r="C133" s="29"/>
      <c r="D133" s="29"/>
      <c r="E133" s="30"/>
      <c r="F133" s="29"/>
      <c r="H133" s="14"/>
      <c r="I133" s="14"/>
      <c r="J133" s="14"/>
      <c r="K133" s="14"/>
      <c r="L133" s="14"/>
    </row>
    <row r="134" spans="1:12" s="15" customFormat="1" ht="14.25" customHeight="1">
      <c r="A134" s="2"/>
      <c r="B134" s="29"/>
      <c r="C134" s="29"/>
      <c r="D134" s="29"/>
      <c r="E134" s="30"/>
      <c r="F134" s="29"/>
      <c r="H134" s="14"/>
      <c r="I134" s="14"/>
      <c r="J134" s="14"/>
      <c r="K134" s="14"/>
      <c r="L134" s="14"/>
    </row>
    <row r="135" spans="1:12" s="15" customFormat="1" ht="14.25" customHeight="1">
      <c r="A135" s="2"/>
      <c r="B135" s="29"/>
      <c r="C135" s="29"/>
      <c r="D135" s="29"/>
      <c r="E135" s="30"/>
      <c r="F135" s="29"/>
      <c r="H135" s="14"/>
      <c r="I135" s="14"/>
      <c r="J135" s="14"/>
      <c r="K135" s="14"/>
      <c r="L135" s="14"/>
    </row>
    <row r="136" spans="1:12" s="15" customFormat="1" ht="14.25" customHeight="1">
      <c r="A136" s="2"/>
      <c r="B136" s="29"/>
      <c r="C136" s="29"/>
      <c r="D136" s="29"/>
      <c r="E136" s="30"/>
      <c r="F136" s="29"/>
      <c r="H136" s="14"/>
      <c r="I136" s="14"/>
      <c r="J136" s="14"/>
      <c r="K136" s="14"/>
      <c r="L136" s="14"/>
    </row>
    <row r="137" spans="1:12" s="15" customFormat="1" ht="14.25" customHeight="1">
      <c r="A137" s="2"/>
      <c r="B137" s="29"/>
      <c r="C137" s="29"/>
      <c r="D137" s="29"/>
      <c r="E137" s="30"/>
      <c r="F137" s="29"/>
      <c r="H137" s="14"/>
      <c r="I137" s="14"/>
      <c r="J137" s="14"/>
      <c r="K137" s="14"/>
      <c r="L137" s="14"/>
    </row>
    <row r="138" spans="1:12" s="15" customFormat="1" ht="14.25" customHeight="1">
      <c r="A138" s="2"/>
      <c r="B138" s="29"/>
      <c r="C138" s="29"/>
      <c r="D138" s="29"/>
      <c r="E138" s="30"/>
      <c r="F138" s="29"/>
      <c r="H138" s="14"/>
      <c r="I138" s="14"/>
      <c r="J138" s="14"/>
      <c r="K138" s="14"/>
      <c r="L138" s="14"/>
    </row>
    <row r="139" spans="1:12" s="15" customFormat="1" ht="14.25" customHeight="1">
      <c r="A139" s="2"/>
      <c r="B139" s="29"/>
      <c r="C139" s="29"/>
      <c r="D139" s="29"/>
      <c r="E139" s="30"/>
      <c r="F139" s="29"/>
      <c r="H139" s="14"/>
      <c r="I139" s="14"/>
      <c r="J139" s="14"/>
      <c r="K139" s="14"/>
      <c r="L139" s="14"/>
    </row>
    <row r="140" spans="1:12" s="15" customFormat="1" ht="14.25" customHeight="1">
      <c r="A140" s="2"/>
      <c r="B140" s="29"/>
      <c r="C140" s="29"/>
      <c r="D140" s="29"/>
      <c r="E140" s="30"/>
      <c r="F140" s="29"/>
      <c r="H140" s="14"/>
      <c r="I140" s="14"/>
      <c r="J140" s="14"/>
      <c r="K140" s="14"/>
      <c r="L140" s="14"/>
    </row>
    <row r="141" spans="1:12" s="15" customFormat="1" ht="14.25" customHeight="1">
      <c r="A141" s="2"/>
      <c r="B141" s="29"/>
      <c r="C141" s="29"/>
      <c r="D141" s="29"/>
      <c r="E141" s="30"/>
      <c r="F141" s="29"/>
      <c r="H141" s="14"/>
      <c r="I141" s="14"/>
      <c r="J141" s="14"/>
      <c r="K141" s="14"/>
      <c r="L141" s="14"/>
    </row>
    <row r="142" spans="1:12" s="15" customFormat="1" ht="14.25" customHeight="1">
      <c r="A142" s="2"/>
      <c r="B142" s="29"/>
      <c r="C142" s="29"/>
      <c r="D142" s="29"/>
      <c r="E142" s="30"/>
      <c r="F142" s="29"/>
      <c r="H142" s="14"/>
      <c r="I142" s="14"/>
      <c r="J142" s="14"/>
      <c r="K142" s="14"/>
      <c r="L142" s="14"/>
    </row>
    <row r="143" spans="1:12" s="15" customFormat="1" ht="14.25" customHeight="1">
      <c r="A143" s="2"/>
      <c r="B143" s="29"/>
      <c r="C143" s="29"/>
      <c r="D143" s="29"/>
      <c r="E143" s="30"/>
      <c r="F143" s="29"/>
      <c r="H143" s="14"/>
      <c r="I143" s="14"/>
      <c r="J143" s="14"/>
      <c r="K143" s="14"/>
      <c r="L143" s="14"/>
    </row>
    <row r="144" spans="1:12" s="15" customFormat="1" ht="14.25" customHeight="1">
      <c r="A144" s="2"/>
      <c r="B144" s="29"/>
      <c r="C144" s="29"/>
      <c r="D144" s="29"/>
      <c r="E144" s="30"/>
      <c r="F144" s="29"/>
      <c r="H144" s="14"/>
      <c r="I144" s="14"/>
      <c r="J144" s="14"/>
      <c r="K144" s="14"/>
      <c r="L144" s="14"/>
    </row>
    <row r="145" spans="1:12" s="15" customFormat="1" ht="14.25" customHeight="1">
      <c r="A145" s="2"/>
      <c r="B145" s="29"/>
      <c r="C145" s="29"/>
      <c r="D145" s="29"/>
      <c r="E145" s="30"/>
      <c r="F145" s="29"/>
      <c r="H145" s="14"/>
      <c r="I145" s="14"/>
      <c r="J145" s="14"/>
      <c r="K145" s="14"/>
      <c r="L145" s="14"/>
    </row>
    <row r="146" spans="1:12" s="15" customFormat="1" ht="14.25" customHeight="1">
      <c r="A146" s="2"/>
      <c r="B146" s="29"/>
      <c r="C146" s="29"/>
      <c r="D146" s="29"/>
      <c r="E146" s="30"/>
      <c r="F146" s="29"/>
      <c r="H146" s="14"/>
      <c r="I146" s="14"/>
      <c r="J146" s="14"/>
      <c r="K146" s="14"/>
      <c r="L146" s="14"/>
    </row>
    <row r="147" spans="1:12" s="15" customFormat="1" ht="14.25" customHeight="1">
      <c r="A147" s="2"/>
      <c r="B147" s="29"/>
      <c r="C147" s="29"/>
      <c r="D147" s="29"/>
      <c r="E147" s="30"/>
      <c r="F147" s="29"/>
      <c r="H147" s="14"/>
      <c r="I147" s="14"/>
      <c r="J147" s="14"/>
      <c r="K147" s="14"/>
      <c r="L147" s="14"/>
    </row>
    <row r="148" spans="1:12" s="15" customFormat="1" ht="14.25" customHeight="1">
      <c r="A148" s="2"/>
      <c r="B148" s="29"/>
      <c r="C148" s="29"/>
      <c r="D148" s="29"/>
      <c r="E148" s="30"/>
      <c r="F148" s="29"/>
      <c r="H148" s="14"/>
      <c r="I148" s="14"/>
      <c r="J148" s="14"/>
      <c r="K148" s="14"/>
      <c r="L148" s="14"/>
    </row>
    <row r="149" spans="1:12" s="15" customFormat="1" ht="14.25" customHeight="1">
      <c r="A149" s="2"/>
      <c r="B149" s="29"/>
      <c r="C149" s="29"/>
      <c r="D149" s="29"/>
      <c r="E149" s="30"/>
      <c r="F149" s="29"/>
      <c r="H149" s="14"/>
      <c r="I149" s="14"/>
      <c r="J149" s="14"/>
      <c r="K149" s="14"/>
      <c r="L149" s="14"/>
    </row>
    <row r="150" spans="1:12" s="15" customFormat="1" ht="14.25" customHeight="1">
      <c r="A150" s="2"/>
      <c r="B150" s="29"/>
      <c r="C150" s="29"/>
      <c r="D150" s="29"/>
      <c r="E150" s="30"/>
      <c r="F150" s="29"/>
      <c r="H150" s="14"/>
      <c r="I150" s="14"/>
      <c r="J150" s="14"/>
      <c r="K150" s="14"/>
      <c r="L150" s="14"/>
    </row>
    <row r="151" spans="1:12" s="15" customFormat="1" ht="14.25" customHeight="1">
      <c r="A151" s="2"/>
      <c r="B151" s="29"/>
      <c r="C151" s="29"/>
      <c r="D151" s="29"/>
      <c r="E151" s="30"/>
      <c r="F151" s="29"/>
      <c r="H151" s="14"/>
      <c r="I151" s="14"/>
      <c r="J151" s="14"/>
      <c r="K151" s="14"/>
      <c r="L151" s="14"/>
    </row>
    <row r="152" spans="1:12" s="15" customFormat="1" ht="14.25" customHeight="1">
      <c r="A152" s="2"/>
      <c r="B152" s="29"/>
      <c r="C152" s="29"/>
      <c r="D152" s="29"/>
      <c r="E152" s="30"/>
      <c r="F152" s="29"/>
      <c r="H152" s="14"/>
      <c r="I152" s="14"/>
      <c r="J152" s="14"/>
      <c r="K152" s="14"/>
      <c r="L152" s="14"/>
    </row>
    <row r="153" spans="1:12" s="15" customFormat="1" ht="14.25" customHeight="1">
      <c r="A153" s="2"/>
      <c r="B153" s="29"/>
      <c r="C153" s="29"/>
      <c r="D153" s="29"/>
      <c r="E153" s="30"/>
      <c r="F153" s="29"/>
      <c r="H153" s="14"/>
      <c r="I153" s="14"/>
      <c r="J153" s="14"/>
      <c r="K153" s="14"/>
      <c r="L153" s="14"/>
    </row>
    <row r="154" spans="1:12" s="15" customFormat="1" ht="14.25" customHeight="1">
      <c r="A154" s="2"/>
      <c r="B154" s="29"/>
      <c r="C154" s="29"/>
      <c r="D154" s="29"/>
      <c r="E154" s="30"/>
      <c r="F154" s="29"/>
      <c r="H154" s="14"/>
      <c r="I154" s="14"/>
      <c r="J154" s="14"/>
      <c r="K154" s="14"/>
      <c r="L154" s="14"/>
    </row>
    <row r="155" spans="1:12" s="15" customFormat="1" ht="14.25" customHeight="1">
      <c r="A155" s="2"/>
      <c r="B155" s="29"/>
      <c r="C155" s="29"/>
      <c r="D155" s="29"/>
      <c r="E155" s="30"/>
      <c r="F155" s="29"/>
      <c r="H155" s="14"/>
      <c r="I155" s="14"/>
      <c r="J155" s="14"/>
      <c r="K155" s="14"/>
      <c r="L155" s="14"/>
    </row>
    <row r="156" spans="1:12" s="15" customFormat="1" ht="14.25" customHeight="1">
      <c r="A156" s="2"/>
      <c r="B156" s="29"/>
      <c r="C156" s="29"/>
      <c r="D156" s="29"/>
      <c r="E156" s="30"/>
      <c r="F156" s="29"/>
      <c r="H156" s="14"/>
      <c r="I156" s="14"/>
      <c r="J156" s="14"/>
      <c r="K156" s="14"/>
      <c r="L156" s="14"/>
    </row>
    <row r="157" spans="1:12" s="15" customFormat="1" ht="14.25" customHeight="1">
      <c r="A157" s="2"/>
      <c r="B157" s="29"/>
      <c r="C157" s="29"/>
      <c r="D157" s="29"/>
      <c r="E157" s="30"/>
      <c r="F157" s="29"/>
      <c r="H157" s="14"/>
      <c r="I157" s="14"/>
      <c r="J157" s="14"/>
      <c r="K157" s="14"/>
      <c r="L157" s="14"/>
    </row>
    <row r="158" spans="1:12" s="15" customFormat="1" ht="14.25" customHeight="1">
      <c r="A158" s="2"/>
      <c r="B158" s="29"/>
      <c r="C158" s="29"/>
      <c r="D158" s="29"/>
      <c r="E158" s="30"/>
      <c r="F158" s="29"/>
      <c r="H158" s="14"/>
      <c r="I158" s="14"/>
      <c r="J158" s="14"/>
      <c r="K158" s="14"/>
      <c r="L158" s="14"/>
    </row>
    <row r="159" spans="1:12" s="15" customFormat="1" ht="14.25" customHeight="1">
      <c r="A159" s="2"/>
      <c r="B159" s="29"/>
      <c r="C159" s="29"/>
      <c r="D159" s="29"/>
      <c r="E159" s="30"/>
      <c r="F159" s="29"/>
      <c r="H159" s="14"/>
      <c r="I159" s="14"/>
      <c r="J159" s="14"/>
      <c r="K159" s="14"/>
      <c r="L159" s="14"/>
    </row>
    <row r="160" spans="1:12" s="15" customFormat="1" ht="14.25" customHeight="1">
      <c r="A160" s="2"/>
      <c r="B160" s="29"/>
      <c r="C160" s="29"/>
      <c r="D160" s="29"/>
      <c r="E160" s="30"/>
      <c r="F160" s="29"/>
      <c r="H160" s="14"/>
      <c r="I160" s="14"/>
      <c r="J160" s="14"/>
      <c r="K160" s="14"/>
      <c r="L160" s="14"/>
    </row>
    <row r="161" spans="1:12" s="15" customFormat="1" ht="14.25" customHeight="1">
      <c r="A161" s="2"/>
      <c r="B161" s="29"/>
      <c r="C161" s="29"/>
      <c r="D161" s="29"/>
      <c r="E161" s="30"/>
      <c r="F161" s="29"/>
      <c r="H161" s="14"/>
      <c r="I161" s="14"/>
      <c r="J161" s="14"/>
      <c r="K161" s="14"/>
      <c r="L161" s="14"/>
    </row>
    <row r="162" spans="1:12" s="15" customFormat="1" ht="14.25" customHeight="1">
      <c r="A162" s="2"/>
      <c r="B162" s="29"/>
      <c r="C162" s="29"/>
      <c r="D162" s="29"/>
      <c r="E162" s="30"/>
      <c r="F162" s="29"/>
      <c r="H162" s="14"/>
      <c r="I162" s="14"/>
      <c r="J162" s="14"/>
      <c r="K162" s="14"/>
      <c r="L162" s="14"/>
    </row>
    <row r="163" spans="1:12" s="15" customFormat="1" ht="14.25" customHeight="1">
      <c r="A163" s="2"/>
      <c r="B163" s="29"/>
      <c r="C163" s="29"/>
      <c r="D163" s="29"/>
      <c r="E163" s="30"/>
      <c r="F163" s="29"/>
      <c r="H163" s="14"/>
      <c r="I163" s="14"/>
      <c r="J163" s="14"/>
      <c r="K163" s="14"/>
      <c r="L163" s="14"/>
    </row>
    <row r="164" spans="1:12" s="15" customFormat="1" ht="14.25" customHeight="1">
      <c r="A164" s="2"/>
      <c r="B164" s="29"/>
      <c r="C164" s="29"/>
      <c r="D164" s="29"/>
      <c r="E164" s="30"/>
      <c r="F164" s="29"/>
      <c r="H164" s="14"/>
      <c r="I164" s="14"/>
      <c r="J164" s="14"/>
      <c r="K164" s="14"/>
      <c r="L164" s="14"/>
    </row>
    <row r="165" spans="1:12" s="15" customFormat="1" ht="14.25" customHeight="1">
      <c r="A165" s="2"/>
      <c r="B165" s="29"/>
      <c r="C165" s="29"/>
      <c r="D165" s="29"/>
      <c r="E165" s="30"/>
      <c r="F165" s="29"/>
      <c r="H165" s="14"/>
      <c r="I165" s="14"/>
      <c r="J165" s="14"/>
      <c r="K165" s="14"/>
      <c r="L165" s="14"/>
    </row>
    <row r="166" spans="1:12" s="15" customFormat="1" ht="14.25" customHeight="1">
      <c r="A166" s="2"/>
      <c r="B166" s="29"/>
      <c r="C166" s="29"/>
      <c r="D166" s="29"/>
      <c r="E166" s="30"/>
      <c r="F166" s="29"/>
      <c r="H166" s="14"/>
      <c r="I166" s="14"/>
      <c r="J166" s="14"/>
      <c r="K166" s="14"/>
      <c r="L166" s="14"/>
    </row>
    <row r="167" spans="1:12" s="15" customFormat="1" ht="14.25" customHeight="1">
      <c r="A167" s="2"/>
      <c r="B167" s="29"/>
      <c r="C167" s="29"/>
      <c r="D167" s="29"/>
      <c r="E167" s="30"/>
      <c r="F167" s="29"/>
      <c r="H167" s="14"/>
      <c r="I167" s="14"/>
      <c r="J167" s="14"/>
      <c r="K167" s="14"/>
      <c r="L167" s="14"/>
    </row>
    <row r="168" spans="1:12" s="15" customFormat="1" ht="14.25" customHeight="1">
      <c r="A168" s="2"/>
      <c r="B168" s="29"/>
      <c r="C168" s="29"/>
      <c r="D168" s="29"/>
      <c r="E168" s="30"/>
      <c r="F168" s="29"/>
      <c r="H168" s="14"/>
      <c r="I168" s="14"/>
      <c r="J168" s="14"/>
      <c r="K168" s="14"/>
      <c r="L168" s="14"/>
    </row>
    <row r="169" spans="1:12" s="15" customFormat="1" ht="14.25" customHeight="1">
      <c r="A169" s="2"/>
      <c r="B169" s="29"/>
      <c r="C169" s="29"/>
      <c r="D169" s="29"/>
      <c r="E169" s="30"/>
      <c r="F169" s="29"/>
      <c r="H169" s="14"/>
      <c r="I169" s="14"/>
      <c r="J169" s="14"/>
      <c r="K169" s="14"/>
      <c r="L169" s="14"/>
    </row>
    <row r="170" spans="1:12" s="15" customFormat="1" ht="14.25" customHeight="1">
      <c r="A170" s="2"/>
      <c r="B170" s="29"/>
      <c r="C170" s="29"/>
      <c r="D170" s="29"/>
      <c r="E170" s="30"/>
      <c r="F170" s="29"/>
      <c r="H170" s="14"/>
      <c r="I170" s="14"/>
      <c r="J170" s="14"/>
      <c r="K170" s="14"/>
      <c r="L170" s="14"/>
    </row>
    <row r="171" spans="1:12" s="15" customFormat="1" ht="14.25" customHeight="1">
      <c r="A171" s="2"/>
      <c r="B171" s="29"/>
      <c r="C171" s="29"/>
      <c r="D171" s="29"/>
      <c r="E171" s="30"/>
      <c r="F171" s="29"/>
      <c r="H171" s="14"/>
      <c r="I171" s="14"/>
      <c r="J171" s="14"/>
      <c r="K171" s="14"/>
      <c r="L171" s="14"/>
    </row>
    <row r="172" spans="1:12" s="15" customFormat="1" ht="14.25" customHeight="1">
      <c r="A172" s="2"/>
      <c r="B172" s="29"/>
      <c r="C172" s="29"/>
      <c r="D172" s="29"/>
      <c r="E172" s="30"/>
      <c r="F172" s="29"/>
      <c r="H172" s="14"/>
      <c r="I172" s="14"/>
      <c r="J172" s="14"/>
      <c r="K172" s="14"/>
      <c r="L172" s="14"/>
    </row>
    <row r="173" spans="1:12" s="15" customFormat="1" ht="14.25" customHeight="1">
      <c r="A173" s="2"/>
      <c r="B173" s="29"/>
      <c r="C173" s="29"/>
      <c r="D173" s="29"/>
      <c r="E173" s="30"/>
      <c r="F173" s="29"/>
      <c r="H173" s="14"/>
      <c r="I173" s="14"/>
      <c r="J173" s="14"/>
      <c r="K173" s="14"/>
      <c r="L173" s="14"/>
    </row>
    <row r="174" spans="1:12" s="15" customFormat="1" ht="14.25" customHeight="1">
      <c r="A174" s="2"/>
      <c r="B174" s="29"/>
      <c r="C174" s="29"/>
      <c r="D174" s="29"/>
      <c r="E174" s="30"/>
      <c r="F174" s="29"/>
      <c r="H174" s="14"/>
      <c r="I174" s="14"/>
      <c r="J174" s="14"/>
      <c r="K174" s="14"/>
      <c r="L174" s="14"/>
    </row>
    <row r="175" spans="1:12" s="15" customFormat="1" ht="14.25" customHeight="1">
      <c r="A175" s="2"/>
      <c r="B175" s="29"/>
      <c r="C175" s="29"/>
      <c r="D175" s="29"/>
      <c r="E175" s="30"/>
      <c r="F175" s="29"/>
      <c r="H175" s="14"/>
      <c r="I175" s="14"/>
      <c r="J175" s="14"/>
      <c r="K175" s="14"/>
      <c r="L175" s="14"/>
    </row>
    <row r="176" spans="1:12" s="15" customFormat="1" ht="14.25" customHeight="1">
      <c r="A176" s="2"/>
      <c r="B176" s="29"/>
      <c r="C176" s="29"/>
      <c r="D176" s="29"/>
      <c r="E176" s="30"/>
      <c r="F176" s="29"/>
      <c r="H176" s="14"/>
      <c r="I176" s="14"/>
      <c r="J176" s="14"/>
      <c r="K176" s="14"/>
      <c r="L176" s="14"/>
    </row>
    <row r="177" spans="1:16" s="15" customFormat="1" ht="14.25" customHeight="1">
      <c r="A177" s="2"/>
      <c r="B177" s="29"/>
      <c r="C177" s="29"/>
      <c r="D177" s="29"/>
      <c r="E177" s="30"/>
      <c r="F177" s="29"/>
      <c r="H177" s="14"/>
      <c r="I177" s="14"/>
      <c r="J177" s="14"/>
      <c r="K177" s="14"/>
      <c r="L177" s="14"/>
    </row>
    <row r="178" spans="1:16" s="15" customFormat="1" ht="14.25" customHeight="1">
      <c r="A178" s="2"/>
      <c r="B178" s="29"/>
      <c r="C178" s="29"/>
      <c r="D178" s="29"/>
      <c r="E178" s="30"/>
      <c r="F178" s="29"/>
      <c r="H178" s="14"/>
      <c r="I178" s="14"/>
      <c r="J178" s="14"/>
      <c r="K178" s="14"/>
      <c r="L178" s="14"/>
    </row>
    <row r="179" spans="1:16" s="15" customFormat="1" ht="14.25" customHeight="1">
      <c r="A179" s="2"/>
      <c r="B179" s="29"/>
      <c r="C179" s="29"/>
      <c r="D179" s="29"/>
      <c r="E179" s="30"/>
      <c r="F179" s="29"/>
      <c r="H179" s="14"/>
      <c r="I179" s="14"/>
      <c r="J179" s="14"/>
      <c r="K179" s="14"/>
      <c r="L179" s="14"/>
    </row>
    <row r="180" spans="1:16" s="15" customFormat="1" ht="14.25" customHeight="1">
      <c r="A180" s="2"/>
      <c r="B180" s="29"/>
      <c r="C180" s="29"/>
      <c r="D180" s="29"/>
      <c r="E180" s="30"/>
      <c r="F180" s="29"/>
      <c r="H180" s="14"/>
      <c r="I180" s="14"/>
      <c r="J180" s="14"/>
      <c r="K180" s="14"/>
      <c r="L180" s="14"/>
    </row>
    <row r="181" spans="1:16" s="15" customFormat="1" ht="14.25" customHeight="1">
      <c r="A181" s="2"/>
      <c r="B181" s="29"/>
      <c r="C181" s="29"/>
      <c r="D181" s="29"/>
      <c r="E181" s="30"/>
      <c r="F181" s="29"/>
      <c r="H181" s="14"/>
      <c r="I181" s="14"/>
      <c r="J181" s="14"/>
      <c r="K181" s="14"/>
      <c r="L181" s="14"/>
    </row>
    <row r="182" spans="1:16" s="15" customFormat="1" ht="14.25" customHeight="1">
      <c r="A182" s="2"/>
      <c r="B182" s="29"/>
      <c r="C182" s="29"/>
      <c r="D182" s="29"/>
      <c r="E182" s="30"/>
      <c r="F182" s="29"/>
      <c r="H182" s="14"/>
      <c r="I182" s="14"/>
      <c r="J182" s="14"/>
      <c r="K182" s="14"/>
      <c r="L182" s="14"/>
    </row>
    <row r="183" spans="1:16" s="15" customFormat="1" ht="14.25" customHeight="1">
      <c r="A183" s="2"/>
      <c r="B183" s="29"/>
      <c r="C183" s="29"/>
      <c r="D183" s="29"/>
      <c r="E183" s="30"/>
      <c r="F183" s="29"/>
      <c r="H183" s="14"/>
      <c r="I183" s="14"/>
      <c r="J183" s="14"/>
      <c r="K183" s="14"/>
      <c r="L183" s="14"/>
    </row>
    <row r="184" spans="1:16" s="15" customFormat="1" ht="14.25" customHeight="1">
      <c r="A184" s="2"/>
      <c r="B184" s="29"/>
      <c r="C184" s="29"/>
      <c r="D184" s="29"/>
      <c r="E184" s="30"/>
      <c r="F184" s="29"/>
      <c r="H184" s="14"/>
      <c r="I184" s="14"/>
      <c r="J184" s="14"/>
      <c r="K184" s="14"/>
      <c r="L184" s="14"/>
    </row>
    <row r="185" spans="1:16" s="15" customFormat="1" ht="14.25" customHeight="1">
      <c r="A185" s="2"/>
      <c r="B185" s="29"/>
      <c r="C185" s="29"/>
      <c r="D185" s="29"/>
      <c r="E185" s="30"/>
      <c r="F185" s="29"/>
      <c r="H185" s="14"/>
      <c r="I185" s="14"/>
      <c r="J185" s="14"/>
      <c r="K185" s="14"/>
      <c r="L185" s="14"/>
    </row>
    <row r="186" spans="1:16" s="15" customFormat="1" ht="14.25" customHeight="1">
      <c r="A186" s="2"/>
      <c r="B186" s="29"/>
      <c r="C186" s="29"/>
      <c r="D186" s="29"/>
      <c r="E186" s="30"/>
      <c r="F186" s="29"/>
      <c r="H186" s="14"/>
      <c r="I186" s="14"/>
      <c r="J186" s="14"/>
      <c r="K186" s="14"/>
      <c r="L186" s="14"/>
    </row>
    <row r="187" spans="1:16" s="15" customFormat="1" ht="14.25" customHeight="1">
      <c r="A187" s="2"/>
      <c r="B187" s="29"/>
      <c r="C187" s="29"/>
      <c r="D187" s="29"/>
      <c r="E187" s="30"/>
      <c r="F187" s="29"/>
      <c r="H187" s="14"/>
      <c r="I187" s="14"/>
      <c r="J187" s="14"/>
      <c r="K187" s="14"/>
      <c r="L187" s="14"/>
    </row>
    <row r="188" spans="1:16" s="15" customFormat="1" ht="14.25" customHeight="1">
      <c r="A188" s="2"/>
      <c r="B188" s="29"/>
      <c r="C188" s="29"/>
      <c r="D188" s="29"/>
      <c r="E188" s="30"/>
      <c r="F188" s="29"/>
      <c r="H188" s="14"/>
      <c r="I188" s="14"/>
      <c r="J188" s="14"/>
      <c r="K188" s="14"/>
      <c r="L188" s="14"/>
    </row>
    <row r="189" spans="1:16" s="15" customFormat="1" ht="14.25" customHeight="1">
      <c r="A189" s="2"/>
      <c r="B189" s="29"/>
      <c r="C189" s="29"/>
      <c r="D189" s="29"/>
      <c r="E189" s="30"/>
      <c r="F189" s="29"/>
      <c r="H189" s="14"/>
      <c r="I189" s="14"/>
      <c r="J189" s="14"/>
      <c r="K189" s="14"/>
      <c r="L189" s="14"/>
    </row>
    <row r="190" spans="1:16" s="15" customFormat="1" ht="14.25" customHeight="1">
      <c r="A190" s="2"/>
      <c r="B190" s="29"/>
      <c r="C190" s="29"/>
      <c r="D190" s="29"/>
      <c r="E190" s="30"/>
      <c r="F190" s="29"/>
      <c r="H190" s="14"/>
      <c r="I190" s="14"/>
      <c r="J190" s="14"/>
      <c r="K190" s="14"/>
      <c r="L190" s="14"/>
      <c r="P190" s="14"/>
    </row>
    <row r="191" spans="1:16" s="15" customFormat="1" ht="14.25" customHeight="1">
      <c r="A191" s="2"/>
      <c r="B191" s="29"/>
      <c r="C191" s="29"/>
      <c r="D191" s="29"/>
      <c r="E191" s="30"/>
      <c r="F191" s="29"/>
      <c r="H191" s="14"/>
      <c r="I191" s="14"/>
      <c r="J191" s="14"/>
      <c r="K191" s="14"/>
      <c r="L191" s="14"/>
      <c r="O191" s="14"/>
      <c r="P191" s="14"/>
    </row>
    <row r="192" spans="1:16" s="15" customFormat="1" ht="14.25" customHeight="1">
      <c r="A192" s="2"/>
      <c r="B192" s="29"/>
      <c r="C192" s="29"/>
      <c r="D192" s="29"/>
      <c r="E192" s="30"/>
      <c r="F192" s="29"/>
      <c r="H192" s="14"/>
      <c r="I192" s="14"/>
      <c r="J192" s="14"/>
      <c r="K192" s="14"/>
      <c r="L192" s="14"/>
      <c r="O192" s="14"/>
      <c r="P192" s="14"/>
    </row>
    <row r="193" spans="13:14" ht="14.25" customHeight="1">
      <c r="M193" s="15"/>
      <c r="N193" s="15"/>
    </row>
  </sheetData>
  <mergeCells count="6">
    <mergeCell ref="D10:K10"/>
    <mergeCell ref="D2:P2"/>
    <mergeCell ref="D3:P3"/>
    <mergeCell ref="D4:P4"/>
    <mergeCell ref="D5:P5"/>
    <mergeCell ref="D6:P6"/>
  </mergeCells>
  <phoneticPr fontId="8" type="noConversion"/>
  <conditionalFormatting sqref="J1 J7:J9">
    <cfRule type="duplicateValues" dxfId="16" priority="5"/>
  </conditionalFormatting>
  <conditionalFormatting sqref="J24:J1048576 J21 J11:J14 J16:J17">
    <cfRule type="duplicateValues" dxfId="15" priority="6"/>
  </conditionalFormatting>
  <conditionalFormatting sqref="N15">
    <cfRule type="duplicateValues" dxfId="14" priority="2"/>
  </conditionalFormatting>
  <printOptions horizontalCentered="1"/>
  <pageMargins left="0.31496062992125984" right="0.31496062992125984" top="0.27559055118110237" bottom="0.31496062992125984" header="0" footer="0"/>
  <pageSetup paperSize="5" scale="97" orientation="landscape" r:id="rId1"/>
  <headerFooter alignWithMargins="0">
    <oddFooter>&amp;CPágina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  <pageSetUpPr fitToPage="1"/>
  </sheetPr>
  <dimension ref="A1:BW212"/>
  <sheetViews>
    <sheetView topLeftCell="D1" zoomScaleNormal="100" zoomScaleSheetLayoutView="100" workbookViewId="0">
      <pane ySplit="8" topLeftCell="A33" activePane="bottomLeft" state="frozen"/>
      <selection activeCell="H1" sqref="H1"/>
      <selection pane="bottomLeft" activeCell="O41" sqref="O41"/>
    </sheetView>
  </sheetViews>
  <sheetFormatPr baseColWidth="10" defaultColWidth="9.140625" defaultRowHeight="14.25" customHeight="1" outlineLevelCol="1"/>
  <cols>
    <col min="1" max="1" width="8.85546875" style="76" hidden="1" customWidth="1" outlineLevel="1"/>
    <col min="2" max="2" width="11" style="77" hidden="1" customWidth="1" outlineLevel="1"/>
    <col min="3" max="3" width="1.85546875" style="77" customWidth="1" outlineLevel="1"/>
    <col min="4" max="4" width="3.5703125" style="77" customWidth="1" outlineLevel="1"/>
    <col min="5" max="5" width="10.7109375" style="77" customWidth="1" outlineLevel="1"/>
    <col min="6" max="6" width="12.140625" style="77" customWidth="1"/>
    <col min="7" max="7" width="16" style="77" customWidth="1"/>
    <col min="8" max="8" width="11.7109375" style="78" customWidth="1"/>
    <col min="9" max="9" width="11.7109375" style="5" customWidth="1"/>
    <col min="10" max="10" width="20.7109375" style="5" bestFit="1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bestFit="1" customWidth="1"/>
    <col min="71" max="71" width="13.42578125" style="5" bestFit="1" customWidth="1"/>
    <col min="72" max="72" width="11.85546875" style="5" bestFit="1" customWidth="1"/>
    <col min="73" max="74" width="14.28515625" style="5" customWidth="1"/>
    <col min="75" max="75" width="12.28515625" style="5" customWidth="1"/>
    <col min="76" max="16384" width="9.140625" style="5"/>
  </cols>
  <sheetData>
    <row r="1" spans="1:75" ht="14.25" customHeight="1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5" ht="14.25" customHeight="1">
      <c r="A2" s="45"/>
      <c r="B2" s="45"/>
      <c r="C2" s="45"/>
      <c r="D2" s="579" t="s">
        <v>0</v>
      </c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579"/>
      <c r="AA2" s="579"/>
      <c r="AB2" s="579"/>
      <c r="AC2" s="579"/>
      <c r="AD2" s="579"/>
      <c r="AE2" s="579"/>
      <c r="AF2" s="579"/>
      <c r="AG2" s="579"/>
      <c r="AH2" s="579"/>
      <c r="AI2" s="579"/>
      <c r="AJ2" s="579"/>
      <c r="AK2" s="579"/>
      <c r="AL2" s="579"/>
      <c r="AM2" s="579"/>
      <c r="AN2" s="579"/>
      <c r="AO2" s="579"/>
      <c r="AP2" s="579"/>
      <c r="AQ2" s="579"/>
      <c r="AR2" s="579"/>
      <c r="AS2" s="579"/>
      <c r="AT2" s="579"/>
      <c r="AU2" s="579"/>
      <c r="AV2" s="579"/>
      <c r="AW2" s="579"/>
      <c r="AX2" s="579"/>
      <c r="AY2" s="579"/>
      <c r="AZ2" s="579"/>
      <c r="BA2" s="579"/>
      <c r="BB2" s="579"/>
      <c r="BC2" s="579"/>
      <c r="BD2" s="579"/>
      <c r="BE2" s="579"/>
      <c r="BF2" s="579"/>
      <c r="BG2" s="579"/>
      <c r="BH2" s="579"/>
      <c r="BI2" s="579"/>
      <c r="BJ2" s="579"/>
      <c r="BK2" s="579"/>
      <c r="BL2" s="579"/>
      <c r="BM2" s="579"/>
      <c r="BN2" s="579"/>
      <c r="BO2" s="579"/>
      <c r="BP2" s="579"/>
      <c r="BQ2" s="579"/>
      <c r="BR2" s="579"/>
      <c r="BS2" s="579"/>
      <c r="BT2" s="579"/>
    </row>
    <row r="3" spans="1:75" ht="14.25" customHeight="1">
      <c r="A3" s="3"/>
      <c r="B3" s="3"/>
      <c r="C3" s="3"/>
      <c r="D3" s="576" t="s">
        <v>1</v>
      </c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576"/>
      <c r="S3" s="576"/>
      <c r="T3" s="576"/>
      <c r="U3" s="576"/>
      <c r="V3" s="576"/>
      <c r="W3" s="576"/>
      <c r="X3" s="576"/>
      <c r="Y3" s="576"/>
      <c r="Z3" s="576"/>
      <c r="AA3" s="576"/>
      <c r="AB3" s="576"/>
      <c r="AC3" s="576"/>
      <c r="AD3" s="576"/>
      <c r="AE3" s="576"/>
      <c r="AF3" s="576"/>
      <c r="AG3" s="576"/>
      <c r="AH3" s="576"/>
      <c r="AI3" s="576"/>
      <c r="AJ3" s="576"/>
      <c r="AK3" s="576"/>
      <c r="AL3" s="576"/>
      <c r="AM3" s="576"/>
      <c r="AN3" s="576"/>
      <c r="AO3" s="576"/>
      <c r="AP3" s="576"/>
      <c r="AQ3" s="576"/>
      <c r="AR3" s="576"/>
      <c r="AS3" s="576"/>
      <c r="AT3" s="576"/>
      <c r="AU3" s="576"/>
      <c r="AV3" s="576"/>
      <c r="AW3" s="576"/>
      <c r="AX3" s="576"/>
      <c r="AY3" s="576"/>
      <c r="AZ3" s="576"/>
      <c r="BA3" s="576"/>
      <c r="BB3" s="576"/>
      <c r="BC3" s="576"/>
      <c r="BD3" s="576"/>
      <c r="BE3" s="576"/>
      <c r="BF3" s="576"/>
      <c r="BG3" s="576"/>
      <c r="BH3" s="576"/>
      <c r="BI3" s="576"/>
      <c r="BJ3" s="576"/>
      <c r="BK3" s="576"/>
      <c r="BL3" s="576"/>
      <c r="BM3" s="576"/>
      <c r="BN3" s="576"/>
      <c r="BO3" s="576"/>
      <c r="BP3" s="576"/>
      <c r="BQ3" s="576"/>
      <c r="BR3" s="576"/>
      <c r="BS3" s="576"/>
      <c r="BT3" s="576"/>
    </row>
    <row r="4" spans="1:75" ht="14.25" customHeight="1">
      <c r="A4" s="3"/>
      <c r="B4" s="3"/>
      <c r="C4" s="3"/>
      <c r="D4" s="576" t="s">
        <v>51</v>
      </c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576"/>
      <c r="S4" s="576"/>
      <c r="T4" s="576"/>
      <c r="U4" s="576"/>
      <c r="V4" s="576"/>
      <c r="W4" s="576"/>
      <c r="X4" s="576"/>
      <c r="Y4" s="576"/>
      <c r="Z4" s="576"/>
      <c r="AA4" s="576"/>
      <c r="AB4" s="576"/>
      <c r="AC4" s="576"/>
      <c r="AD4" s="576"/>
      <c r="AE4" s="576"/>
      <c r="AF4" s="576"/>
      <c r="AG4" s="576"/>
      <c r="AH4" s="576"/>
      <c r="AI4" s="576"/>
      <c r="AJ4" s="576"/>
      <c r="AK4" s="576"/>
      <c r="AL4" s="576"/>
      <c r="AM4" s="576"/>
      <c r="AN4" s="576"/>
      <c r="AO4" s="576"/>
      <c r="AP4" s="576"/>
      <c r="AQ4" s="576"/>
      <c r="AR4" s="576"/>
      <c r="AS4" s="576"/>
      <c r="AT4" s="576"/>
      <c r="AU4" s="576"/>
      <c r="AV4" s="576"/>
      <c r="AW4" s="576"/>
      <c r="AX4" s="576"/>
      <c r="AY4" s="576"/>
      <c r="AZ4" s="576"/>
      <c r="BA4" s="576"/>
      <c r="BB4" s="576"/>
      <c r="BC4" s="576"/>
      <c r="BD4" s="576"/>
      <c r="BE4" s="576"/>
      <c r="BF4" s="576"/>
      <c r="BG4" s="576"/>
      <c r="BH4" s="576"/>
      <c r="BI4" s="576"/>
      <c r="BJ4" s="576"/>
      <c r="BK4" s="576"/>
      <c r="BL4" s="576"/>
      <c r="BM4" s="576"/>
      <c r="BN4" s="576"/>
      <c r="BO4" s="576"/>
      <c r="BP4" s="576"/>
      <c r="BQ4" s="576"/>
      <c r="BR4" s="576"/>
      <c r="BS4" s="576"/>
      <c r="BT4" s="576"/>
    </row>
    <row r="5" spans="1:75" ht="14.25" customHeight="1">
      <c r="A5" s="3"/>
      <c r="B5" s="3"/>
      <c r="C5" s="3"/>
      <c r="D5" s="576" t="s">
        <v>415</v>
      </c>
      <c r="E5" s="576"/>
      <c r="F5" s="576"/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576"/>
      <c r="S5" s="576"/>
      <c r="T5" s="576"/>
      <c r="U5" s="576"/>
      <c r="V5" s="576"/>
      <c r="W5" s="576"/>
      <c r="X5" s="576"/>
      <c r="Y5" s="576"/>
      <c r="Z5" s="576"/>
      <c r="AA5" s="576"/>
      <c r="AB5" s="576"/>
      <c r="AC5" s="576"/>
      <c r="AD5" s="576"/>
      <c r="AE5" s="576"/>
      <c r="AF5" s="576"/>
      <c r="AG5" s="576"/>
      <c r="AH5" s="576"/>
      <c r="AI5" s="576"/>
      <c r="AJ5" s="576"/>
      <c r="AK5" s="576"/>
      <c r="AL5" s="576"/>
      <c r="AM5" s="576"/>
      <c r="AN5" s="576"/>
      <c r="AO5" s="576"/>
      <c r="AP5" s="576"/>
      <c r="AQ5" s="576"/>
      <c r="AR5" s="576"/>
      <c r="AS5" s="576"/>
      <c r="AT5" s="576"/>
      <c r="AU5" s="576"/>
      <c r="AV5" s="576"/>
      <c r="AW5" s="576"/>
      <c r="AX5" s="576"/>
      <c r="AY5" s="576"/>
      <c r="AZ5" s="576"/>
      <c r="BA5" s="576"/>
      <c r="BB5" s="576"/>
      <c r="BC5" s="576"/>
      <c r="BD5" s="576"/>
      <c r="BE5" s="576"/>
      <c r="BF5" s="576"/>
      <c r="BG5" s="576"/>
      <c r="BH5" s="576"/>
      <c r="BI5" s="576"/>
      <c r="BJ5" s="576"/>
      <c r="BK5" s="576"/>
      <c r="BL5" s="576"/>
      <c r="BM5" s="576"/>
      <c r="BN5" s="576"/>
      <c r="BO5" s="576"/>
      <c r="BP5" s="576"/>
      <c r="BQ5" s="576"/>
      <c r="BR5" s="576"/>
      <c r="BS5" s="576"/>
      <c r="BT5" s="576"/>
    </row>
    <row r="6" spans="1:75" ht="14.25" customHeight="1">
      <c r="A6" s="3"/>
      <c r="B6" s="3"/>
      <c r="C6" s="3"/>
      <c r="D6" s="576" t="s">
        <v>1015</v>
      </c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P6" s="576"/>
      <c r="Q6" s="576"/>
      <c r="R6" s="576"/>
      <c r="S6" s="576"/>
      <c r="T6" s="576"/>
      <c r="U6" s="576"/>
      <c r="V6" s="576"/>
      <c r="W6" s="576"/>
      <c r="X6" s="576"/>
      <c r="Y6" s="576"/>
      <c r="Z6" s="576"/>
      <c r="AA6" s="576"/>
      <c r="AB6" s="576"/>
      <c r="AC6" s="576"/>
      <c r="AD6" s="576"/>
      <c r="AE6" s="576"/>
      <c r="AF6" s="576"/>
      <c r="AG6" s="576"/>
      <c r="AH6" s="576"/>
      <c r="AI6" s="576"/>
      <c r="AJ6" s="576"/>
      <c r="AK6" s="576"/>
      <c r="AL6" s="576"/>
      <c r="AM6" s="576"/>
      <c r="AN6" s="576"/>
      <c r="AO6" s="576"/>
      <c r="AP6" s="576"/>
      <c r="AQ6" s="576"/>
      <c r="AR6" s="576"/>
      <c r="AS6" s="576"/>
      <c r="AT6" s="576"/>
      <c r="AU6" s="576"/>
      <c r="AV6" s="576"/>
      <c r="AW6" s="576"/>
      <c r="AX6" s="576"/>
      <c r="AY6" s="576"/>
      <c r="AZ6" s="576"/>
      <c r="BA6" s="576"/>
      <c r="BB6" s="576"/>
      <c r="BC6" s="576"/>
      <c r="BD6" s="576"/>
      <c r="BE6" s="576"/>
      <c r="BF6" s="576"/>
      <c r="BG6" s="576"/>
      <c r="BH6" s="576"/>
      <c r="BI6" s="576"/>
      <c r="BJ6" s="576"/>
      <c r="BK6" s="576"/>
      <c r="BL6" s="576"/>
      <c r="BM6" s="576"/>
      <c r="BN6" s="576"/>
      <c r="BO6" s="576"/>
      <c r="BP6" s="576"/>
      <c r="BQ6" s="576"/>
      <c r="BR6" s="576"/>
      <c r="BS6" s="576"/>
      <c r="BT6" s="576"/>
    </row>
    <row r="7" spans="1:75" ht="18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5" s="70" customFormat="1" ht="51.75" thickBot="1">
      <c r="A8" s="38" t="s">
        <v>17</v>
      </c>
      <c r="B8" s="38" t="s">
        <v>18</v>
      </c>
      <c r="C8" s="36"/>
      <c r="D8" s="193" t="s">
        <v>19</v>
      </c>
      <c r="E8" s="190" t="s">
        <v>20</v>
      </c>
      <c r="F8" s="190" t="s">
        <v>21</v>
      </c>
      <c r="G8" s="190" t="s">
        <v>22</v>
      </c>
      <c r="H8" s="190" t="s">
        <v>23</v>
      </c>
      <c r="I8" s="195" t="s">
        <v>24</v>
      </c>
      <c r="J8" s="190" t="s">
        <v>25</v>
      </c>
      <c r="K8" s="190" t="s">
        <v>26</v>
      </c>
      <c r="L8" s="192" t="s">
        <v>27</v>
      </c>
      <c r="M8" s="192" t="s">
        <v>28</v>
      </c>
      <c r="N8" s="196" t="s">
        <v>29</v>
      </c>
      <c r="O8" s="194" t="s">
        <v>30</v>
      </c>
      <c r="P8" s="197" t="s">
        <v>138</v>
      </c>
      <c r="Q8" s="191" t="s">
        <v>416</v>
      </c>
      <c r="R8" s="191" t="s">
        <v>10</v>
      </c>
      <c r="S8" s="197" t="s">
        <v>66</v>
      </c>
      <c r="T8" s="191" t="s">
        <v>67</v>
      </c>
      <c r="U8" s="191" t="s">
        <v>10</v>
      </c>
      <c r="V8" s="197" t="s">
        <v>68</v>
      </c>
      <c r="W8" s="191" t="s">
        <v>139</v>
      </c>
      <c r="X8" s="191" t="s">
        <v>10</v>
      </c>
      <c r="Y8" s="197" t="s">
        <v>140</v>
      </c>
      <c r="Z8" s="191" t="s">
        <v>69</v>
      </c>
      <c r="AA8" s="191" t="s">
        <v>10</v>
      </c>
      <c r="AB8" s="197" t="s">
        <v>417</v>
      </c>
      <c r="AC8" s="199" t="s">
        <v>70</v>
      </c>
      <c r="AD8" s="191" t="s">
        <v>10</v>
      </c>
      <c r="AE8" s="197" t="s">
        <v>209</v>
      </c>
      <c r="AF8" s="199" t="s">
        <v>71</v>
      </c>
      <c r="AG8" s="191" t="s">
        <v>10</v>
      </c>
      <c r="AH8" s="198" t="s">
        <v>210</v>
      </c>
      <c r="AI8" s="191" t="s">
        <v>72</v>
      </c>
      <c r="AJ8" s="191" t="s">
        <v>10</v>
      </c>
      <c r="AK8" s="197" t="s">
        <v>418</v>
      </c>
      <c r="AL8" s="191" t="s">
        <v>73</v>
      </c>
      <c r="AM8" s="191" t="s">
        <v>10</v>
      </c>
      <c r="AN8" s="197" t="s">
        <v>141</v>
      </c>
      <c r="AO8" s="192" t="s">
        <v>74</v>
      </c>
      <c r="AP8" s="191" t="s">
        <v>10</v>
      </c>
      <c r="AQ8" s="197" t="s">
        <v>419</v>
      </c>
      <c r="AR8" s="192" t="s">
        <v>75</v>
      </c>
      <c r="AS8" s="191" t="s">
        <v>10</v>
      </c>
      <c r="AT8" s="197" t="s">
        <v>420</v>
      </c>
      <c r="AU8" s="192" t="s">
        <v>76</v>
      </c>
      <c r="AV8" s="191" t="s">
        <v>10</v>
      </c>
      <c r="AW8" s="197" t="s">
        <v>77</v>
      </c>
      <c r="AX8" s="192" t="s">
        <v>31</v>
      </c>
      <c r="AY8" s="191" t="s">
        <v>10</v>
      </c>
      <c r="AZ8" s="197" t="s">
        <v>32</v>
      </c>
      <c r="BA8" s="192" t="s">
        <v>33</v>
      </c>
      <c r="BB8" s="191" t="s">
        <v>10</v>
      </c>
      <c r="BC8" s="197" t="s">
        <v>34</v>
      </c>
      <c r="BD8" s="192" t="s">
        <v>35</v>
      </c>
      <c r="BE8" s="191" t="s">
        <v>10</v>
      </c>
      <c r="BF8" s="197" t="s">
        <v>36</v>
      </c>
      <c r="BG8" s="192" t="s">
        <v>37</v>
      </c>
      <c r="BH8" s="191" t="s">
        <v>10</v>
      </c>
      <c r="BI8" s="197" t="s">
        <v>38</v>
      </c>
      <c r="BJ8" s="192" t="s">
        <v>39</v>
      </c>
      <c r="BK8" s="191" t="s">
        <v>10</v>
      </c>
      <c r="BL8" s="197" t="s">
        <v>40</v>
      </c>
      <c r="BM8" s="201" t="s">
        <v>41</v>
      </c>
      <c r="BN8" s="191" t="s">
        <v>10</v>
      </c>
      <c r="BO8" s="197" t="s">
        <v>42</v>
      </c>
      <c r="BP8" s="192" t="s">
        <v>43</v>
      </c>
      <c r="BQ8" s="191" t="s">
        <v>10</v>
      </c>
      <c r="BR8" s="191" t="s">
        <v>11</v>
      </c>
      <c r="BS8" s="192" t="s">
        <v>44</v>
      </c>
      <c r="BT8" s="191" t="s">
        <v>10</v>
      </c>
      <c r="BU8" s="191" t="s">
        <v>958</v>
      </c>
      <c r="BV8" s="192" t="s">
        <v>909</v>
      </c>
      <c r="BW8" s="191" t="s">
        <v>10</v>
      </c>
    </row>
    <row r="9" spans="1:75" s="217" customFormat="1" ht="25.5">
      <c r="A9" s="205">
        <v>30</v>
      </c>
      <c r="B9" s="206">
        <v>9477</v>
      </c>
      <c r="C9" s="207"/>
      <c r="D9" s="208">
        <v>1</v>
      </c>
      <c r="E9" s="209" t="s">
        <v>421</v>
      </c>
      <c r="F9" s="210">
        <v>37978</v>
      </c>
      <c r="G9" s="211" t="s">
        <v>422</v>
      </c>
      <c r="H9" s="212" t="s">
        <v>423</v>
      </c>
      <c r="I9" s="213" t="s">
        <v>424</v>
      </c>
      <c r="J9" s="212" t="s">
        <v>425</v>
      </c>
      <c r="K9" s="213" t="s">
        <v>240</v>
      </c>
      <c r="L9" s="214">
        <v>1424.47</v>
      </c>
      <c r="M9" s="215">
        <f>L9*10%</f>
        <v>142.447</v>
      </c>
      <c r="N9" s="214">
        <f>L9-M9</f>
        <v>1282.0230000000001</v>
      </c>
      <c r="O9" s="214">
        <f>N9/5</f>
        <v>256.40460000000002</v>
      </c>
      <c r="P9" s="214">
        <v>6.32</v>
      </c>
      <c r="Q9" s="214">
        <f>P9</f>
        <v>6.32</v>
      </c>
      <c r="R9" s="214">
        <f>L9-Q9</f>
        <v>1418.15</v>
      </c>
      <c r="S9" s="214">
        <v>256.39999999999998</v>
      </c>
      <c r="T9" s="214">
        <f>Q9+S9</f>
        <v>262.71999999999997</v>
      </c>
      <c r="U9" s="214">
        <f>L9-T9</f>
        <v>1161.75</v>
      </c>
      <c r="V9" s="214">
        <v>256.39999999999998</v>
      </c>
      <c r="W9" s="214">
        <f>T9+V9</f>
        <v>519.11999999999989</v>
      </c>
      <c r="X9" s="214">
        <f>L9-W9</f>
        <v>905.35000000000014</v>
      </c>
      <c r="Y9" s="214">
        <v>256.39999999999998</v>
      </c>
      <c r="Z9" s="214">
        <f>W9+Y9</f>
        <v>775.51999999999987</v>
      </c>
      <c r="AA9" s="214">
        <f>L9-Z9</f>
        <v>648.95000000000016</v>
      </c>
      <c r="AB9" s="214">
        <v>256.39999999999998</v>
      </c>
      <c r="AC9" s="214">
        <f>Z9+AB9</f>
        <v>1031.9199999999998</v>
      </c>
      <c r="AD9" s="214">
        <f>L9-AC9</f>
        <v>392.55000000000018</v>
      </c>
      <c r="AE9" s="214">
        <v>250.08</v>
      </c>
      <c r="AF9" s="214">
        <f>AC9+AE9</f>
        <v>1281.9999999999998</v>
      </c>
      <c r="AG9" s="214">
        <f>L9-AF9</f>
        <v>142.47000000000025</v>
      </c>
      <c r="AH9" s="214">
        <v>0</v>
      </c>
      <c r="AI9" s="214">
        <f>AF9+AH9</f>
        <v>1281.9999999999998</v>
      </c>
      <c r="AJ9" s="214">
        <f>L9-AI9</f>
        <v>142.47000000000025</v>
      </c>
      <c r="AK9" s="214">
        <v>0</v>
      </c>
      <c r="AL9" s="214">
        <f>AI9+AK9</f>
        <v>1281.9999999999998</v>
      </c>
      <c r="AM9" s="214">
        <f>L9-AI9</f>
        <v>142.47000000000025</v>
      </c>
      <c r="AN9" s="214">
        <v>0</v>
      </c>
      <c r="AO9" s="214">
        <f>AL9+AN9</f>
        <v>1281.9999999999998</v>
      </c>
      <c r="AP9" s="214">
        <f>L9-AO9</f>
        <v>142.47000000000025</v>
      </c>
      <c r="AQ9" s="214">
        <v>0</v>
      </c>
      <c r="AR9" s="214">
        <f>AO9+AQ9</f>
        <v>1281.9999999999998</v>
      </c>
      <c r="AS9" s="214">
        <f>L9-AR9</f>
        <v>142.47000000000025</v>
      </c>
      <c r="AT9" s="214">
        <v>0</v>
      </c>
      <c r="AU9" s="214">
        <f>AR9+AT9</f>
        <v>1281.9999999999998</v>
      </c>
      <c r="AV9" s="214">
        <f>L9-AU9</f>
        <v>142.47000000000025</v>
      </c>
      <c r="AW9" s="214">
        <v>0</v>
      </c>
      <c r="AX9" s="214">
        <f>AU9+AW9</f>
        <v>1281.9999999999998</v>
      </c>
      <c r="AY9" s="214">
        <f>L9-AX9</f>
        <v>142.47000000000025</v>
      </c>
      <c r="AZ9" s="214">
        <v>0</v>
      </c>
      <c r="BA9" s="214">
        <f>AX9+AZ9</f>
        <v>1281.9999999999998</v>
      </c>
      <c r="BB9" s="214">
        <f>L9-BA9</f>
        <v>142.47000000000025</v>
      </c>
      <c r="BC9" s="214">
        <v>0</v>
      </c>
      <c r="BD9" s="214">
        <f>BA9+BC9</f>
        <v>1281.9999999999998</v>
      </c>
      <c r="BE9" s="214">
        <f>L9-BD9</f>
        <v>142.47000000000025</v>
      </c>
      <c r="BF9" s="214">
        <v>0</v>
      </c>
      <c r="BG9" s="214">
        <f>BD9+BF9</f>
        <v>1281.9999999999998</v>
      </c>
      <c r="BH9" s="214">
        <f>L9-BG9</f>
        <v>142.47000000000025</v>
      </c>
      <c r="BI9" s="214">
        <v>0</v>
      </c>
      <c r="BJ9" s="214">
        <f>BG9+BI9</f>
        <v>1281.9999999999998</v>
      </c>
      <c r="BK9" s="214">
        <f>L9-BJ9</f>
        <v>142.47000000000025</v>
      </c>
      <c r="BL9" s="214">
        <v>0</v>
      </c>
      <c r="BM9" s="214">
        <f>BJ9+BL9</f>
        <v>1281.9999999999998</v>
      </c>
      <c r="BN9" s="214">
        <f>L9-BM9</f>
        <v>142.47000000000025</v>
      </c>
      <c r="BO9" s="214">
        <v>0</v>
      </c>
      <c r="BP9" s="214">
        <f>BM9+BO9</f>
        <v>1281.9999999999998</v>
      </c>
      <c r="BQ9" s="214">
        <f>L9-BP9</f>
        <v>142.47000000000025</v>
      </c>
      <c r="BR9" s="214">
        <v>0</v>
      </c>
      <c r="BS9" s="214">
        <f>BP9+BR9</f>
        <v>1281.9999999999998</v>
      </c>
      <c r="BT9" s="214">
        <f>L9-BS9</f>
        <v>142.47000000000025</v>
      </c>
      <c r="BU9" s="216">
        <v>0</v>
      </c>
      <c r="BV9" s="216">
        <f>BS9+BU9</f>
        <v>1281.9999999999998</v>
      </c>
      <c r="BW9" s="216">
        <f>L9-BV9</f>
        <v>142.47000000000025</v>
      </c>
    </row>
    <row r="10" spans="1:75" s="225" customFormat="1" ht="13.5">
      <c r="A10" s="205">
        <v>40</v>
      </c>
      <c r="B10" s="206">
        <v>146</v>
      </c>
      <c r="C10" s="207"/>
      <c r="D10" s="218">
        <v>2</v>
      </c>
      <c r="E10" s="219" t="s">
        <v>428</v>
      </c>
      <c r="F10" s="220">
        <v>39065</v>
      </c>
      <c r="G10" s="221" t="s">
        <v>422</v>
      </c>
      <c r="H10" s="206" t="s">
        <v>423</v>
      </c>
      <c r="I10" s="222" t="s">
        <v>429</v>
      </c>
      <c r="J10" s="221" t="s">
        <v>430</v>
      </c>
      <c r="K10" s="222" t="s">
        <v>426</v>
      </c>
      <c r="L10" s="223">
        <v>1248.6500000000001</v>
      </c>
      <c r="M10" s="215">
        <f t="shared" ref="M10:M38" si="0">L10*10%</f>
        <v>124.86500000000001</v>
      </c>
      <c r="N10" s="223">
        <f t="shared" ref="N10:N38" si="1">L10-M10</f>
        <v>1123.7850000000001</v>
      </c>
      <c r="O10" s="223">
        <f t="shared" ref="O10:O38" si="2">N10/5</f>
        <v>224.75700000000001</v>
      </c>
      <c r="P10" s="223">
        <v>0</v>
      </c>
      <c r="Q10" s="223">
        <f t="shared" ref="Q10:Q38" si="3">P10</f>
        <v>0</v>
      </c>
      <c r="R10" s="223">
        <v>0</v>
      </c>
      <c r="S10" s="223">
        <v>0</v>
      </c>
      <c r="T10" s="223">
        <f>Q10+S10</f>
        <v>0</v>
      </c>
      <c r="U10" s="223">
        <v>0</v>
      </c>
      <c r="V10" s="223">
        <v>0</v>
      </c>
      <c r="W10" s="223">
        <f>T10+V10</f>
        <v>0</v>
      </c>
      <c r="X10" s="223">
        <v>0</v>
      </c>
      <c r="Y10" s="223">
        <v>11.08</v>
      </c>
      <c r="Z10" s="223">
        <f>W10+Y10</f>
        <v>11.08</v>
      </c>
      <c r="AA10" s="223">
        <f>L10-Z10</f>
        <v>1237.5700000000002</v>
      </c>
      <c r="AB10" s="223">
        <v>224.76</v>
      </c>
      <c r="AC10" s="223">
        <f>Z10+AB10</f>
        <v>235.84</v>
      </c>
      <c r="AD10" s="223">
        <f t="shared" ref="AD10:AD18" si="4">L10-AC10</f>
        <v>1012.8100000000001</v>
      </c>
      <c r="AE10" s="223">
        <v>224.76</v>
      </c>
      <c r="AF10" s="223">
        <f>AC10+AE10</f>
        <v>460.6</v>
      </c>
      <c r="AG10" s="223">
        <f t="shared" ref="AG10:AG18" si="5">L10-AF10</f>
        <v>788.05000000000007</v>
      </c>
      <c r="AH10" s="223">
        <v>224.76</v>
      </c>
      <c r="AI10" s="223">
        <f t="shared" ref="AI10:AI18" si="6">AF10+AH10</f>
        <v>685.36</v>
      </c>
      <c r="AJ10" s="223">
        <f t="shared" ref="AJ10:AJ18" si="7">L10-AI10</f>
        <v>563.29000000000008</v>
      </c>
      <c r="AK10" s="223">
        <v>224.76</v>
      </c>
      <c r="AL10" s="223">
        <f t="shared" ref="AL10:AL38" si="8">AI10+AK10</f>
        <v>910.12</v>
      </c>
      <c r="AM10" s="223">
        <f t="shared" ref="AM10:AM38" si="9">L10-AI10</f>
        <v>563.29000000000008</v>
      </c>
      <c r="AN10" s="223">
        <v>213.67</v>
      </c>
      <c r="AO10" s="223">
        <f t="shared" ref="AO10:AO38" si="10">AL10+AN10</f>
        <v>1123.79</v>
      </c>
      <c r="AP10" s="223">
        <f t="shared" ref="AP10:AP38" si="11">L10-AO10</f>
        <v>124.86000000000013</v>
      </c>
      <c r="AQ10" s="223">
        <v>0</v>
      </c>
      <c r="AR10" s="223">
        <f t="shared" ref="AR10:AR38" si="12">AO10+AQ10</f>
        <v>1123.79</v>
      </c>
      <c r="AS10" s="223">
        <f t="shared" ref="AS10:AS38" si="13">L10-AR10</f>
        <v>124.86000000000013</v>
      </c>
      <c r="AT10" s="223">
        <v>0</v>
      </c>
      <c r="AU10" s="223">
        <f t="shared" ref="AU10:AU38" si="14">AR10+AT10</f>
        <v>1123.79</v>
      </c>
      <c r="AV10" s="223">
        <f t="shared" ref="AV10:AV38" si="15">L10-AU10</f>
        <v>124.86000000000013</v>
      </c>
      <c r="AW10" s="223">
        <v>0</v>
      </c>
      <c r="AX10" s="223">
        <f t="shared" ref="AX10:AX38" si="16">AU10+AW10</f>
        <v>1123.79</v>
      </c>
      <c r="AY10" s="223">
        <f t="shared" ref="AY10:AY38" si="17">L10-AX10</f>
        <v>124.86000000000013</v>
      </c>
      <c r="AZ10" s="223">
        <v>0</v>
      </c>
      <c r="BA10" s="223">
        <f t="shared" ref="BA10:BA38" si="18">AX10+AZ10</f>
        <v>1123.79</v>
      </c>
      <c r="BB10" s="223">
        <f t="shared" ref="BB10:BB38" si="19">L10-BA10</f>
        <v>124.86000000000013</v>
      </c>
      <c r="BC10" s="223">
        <v>0</v>
      </c>
      <c r="BD10" s="223">
        <f t="shared" ref="BD10:BD38" si="20">BA10+BC10</f>
        <v>1123.79</v>
      </c>
      <c r="BE10" s="223">
        <f t="shared" ref="BE10:BE38" si="21">L10-BD10</f>
        <v>124.86000000000013</v>
      </c>
      <c r="BF10" s="223">
        <v>0</v>
      </c>
      <c r="BG10" s="223">
        <f t="shared" ref="BG10:BG38" si="22">BD10+BF10</f>
        <v>1123.79</v>
      </c>
      <c r="BH10" s="223">
        <f t="shared" ref="BH10:BH38" si="23">L10-BG10</f>
        <v>124.86000000000013</v>
      </c>
      <c r="BI10" s="223">
        <v>0</v>
      </c>
      <c r="BJ10" s="223">
        <f t="shared" ref="BJ10:BJ38" si="24">BG10+BI10</f>
        <v>1123.79</v>
      </c>
      <c r="BK10" s="223">
        <f t="shared" ref="BK10:BK38" si="25">L10-BJ10</f>
        <v>124.86000000000013</v>
      </c>
      <c r="BL10" s="223">
        <v>0</v>
      </c>
      <c r="BM10" s="223">
        <f t="shared" ref="BM10:BM38" si="26">BJ10+BL10</f>
        <v>1123.79</v>
      </c>
      <c r="BN10" s="223">
        <f t="shared" ref="BN10:BN38" si="27">L10-BM10</f>
        <v>124.86000000000013</v>
      </c>
      <c r="BO10" s="223">
        <v>0</v>
      </c>
      <c r="BP10" s="223">
        <f t="shared" ref="BP10:BP38" si="28">BM10+BO10</f>
        <v>1123.79</v>
      </c>
      <c r="BQ10" s="223">
        <f t="shared" ref="BQ10:BQ38" si="29">L10-BP10</f>
        <v>124.86000000000013</v>
      </c>
      <c r="BR10" s="223">
        <v>0</v>
      </c>
      <c r="BS10" s="223">
        <f t="shared" ref="BS10:BS38" si="30">BP10+BR10</f>
        <v>1123.79</v>
      </c>
      <c r="BT10" s="223">
        <f t="shared" ref="BT10:BT38" si="31">L10-BS10</f>
        <v>124.86000000000013</v>
      </c>
      <c r="BU10" s="224">
        <v>0</v>
      </c>
      <c r="BV10" s="224">
        <f t="shared" ref="BV10:BV38" si="32">BS10+BU10</f>
        <v>1123.79</v>
      </c>
      <c r="BW10" s="224">
        <f t="shared" ref="BW10:BW38" si="33">L10-BV10</f>
        <v>124.86000000000013</v>
      </c>
    </row>
    <row r="11" spans="1:75" s="217" customFormat="1" ht="13.5">
      <c r="A11" s="205">
        <v>42</v>
      </c>
      <c r="B11" s="206">
        <v>1973</v>
      </c>
      <c r="C11" s="207"/>
      <c r="D11" s="208">
        <v>5</v>
      </c>
      <c r="E11" s="226" t="s">
        <v>436</v>
      </c>
      <c r="F11" s="220">
        <v>39307</v>
      </c>
      <c r="G11" s="221" t="s">
        <v>422</v>
      </c>
      <c r="H11" s="221" t="s">
        <v>423</v>
      </c>
      <c r="I11" s="221" t="s">
        <v>429</v>
      </c>
      <c r="J11" s="206" t="s">
        <v>437</v>
      </c>
      <c r="K11" s="227" t="s">
        <v>240</v>
      </c>
      <c r="L11" s="223">
        <v>1490</v>
      </c>
      <c r="M11" s="215">
        <f t="shared" si="0"/>
        <v>149</v>
      </c>
      <c r="N11" s="223">
        <f t="shared" si="1"/>
        <v>1341</v>
      </c>
      <c r="O11" s="223">
        <f t="shared" si="2"/>
        <v>268.2</v>
      </c>
      <c r="P11" s="223">
        <v>0</v>
      </c>
      <c r="Q11" s="223">
        <f t="shared" si="3"/>
        <v>0</v>
      </c>
      <c r="R11" s="223">
        <v>0</v>
      </c>
      <c r="S11" s="223">
        <v>0</v>
      </c>
      <c r="T11" s="223">
        <f t="shared" ref="T11:T38" si="34">Q11+S11</f>
        <v>0</v>
      </c>
      <c r="U11" s="223">
        <v>0</v>
      </c>
      <c r="V11" s="223">
        <v>0</v>
      </c>
      <c r="W11" s="223">
        <f t="shared" ref="W11:W38" si="35">T11+V11</f>
        <v>0</v>
      </c>
      <c r="X11" s="223">
        <v>0</v>
      </c>
      <c r="Y11" s="223">
        <v>0</v>
      </c>
      <c r="Z11" s="223">
        <f t="shared" ref="Z11:Z38" si="36">W11+Y11</f>
        <v>0</v>
      </c>
      <c r="AA11" s="223">
        <v>0</v>
      </c>
      <c r="AB11" s="223">
        <v>103.61</v>
      </c>
      <c r="AC11" s="223">
        <f>Z11+AB11</f>
        <v>103.61</v>
      </c>
      <c r="AD11" s="223">
        <f t="shared" si="4"/>
        <v>1386.39</v>
      </c>
      <c r="AE11" s="223">
        <v>268.2</v>
      </c>
      <c r="AF11" s="223">
        <f>AC11+AE11</f>
        <v>371.81</v>
      </c>
      <c r="AG11" s="223">
        <f t="shared" si="5"/>
        <v>1118.19</v>
      </c>
      <c r="AH11" s="223">
        <v>268.2</v>
      </c>
      <c r="AI11" s="223">
        <f t="shared" si="6"/>
        <v>640.01</v>
      </c>
      <c r="AJ11" s="223">
        <f t="shared" si="7"/>
        <v>849.99</v>
      </c>
      <c r="AK11" s="223">
        <v>268.2</v>
      </c>
      <c r="AL11" s="223">
        <f t="shared" si="8"/>
        <v>908.21</v>
      </c>
      <c r="AM11" s="223">
        <f t="shared" si="9"/>
        <v>849.99</v>
      </c>
      <c r="AN11" s="223">
        <v>268.2</v>
      </c>
      <c r="AO11" s="223">
        <f t="shared" si="10"/>
        <v>1176.4100000000001</v>
      </c>
      <c r="AP11" s="223">
        <f t="shared" si="11"/>
        <v>313.58999999999992</v>
      </c>
      <c r="AQ11" s="223">
        <v>164.59</v>
      </c>
      <c r="AR11" s="223">
        <f t="shared" si="12"/>
        <v>1341</v>
      </c>
      <c r="AS11" s="223">
        <f t="shared" si="13"/>
        <v>149</v>
      </c>
      <c r="AT11" s="223">
        <v>0</v>
      </c>
      <c r="AU11" s="223">
        <f t="shared" si="14"/>
        <v>1341</v>
      </c>
      <c r="AV11" s="223">
        <f t="shared" si="15"/>
        <v>149</v>
      </c>
      <c r="AW11" s="223">
        <v>0</v>
      </c>
      <c r="AX11" s="223">
        <f t="shared" si="16"/>
        <v>1341</v>
      </c>
      <c r="AY11" s="223">
        <f t="shared" si="17"/>
        <v>149</v>
      </c>
      <c r="AZ11" s="223">
        <v>0</v>
      </c>
      <c r="BA11" s="223">
        <f t="shared" si="18"/>
        <v>1341</v>
      </c>
      <c r="BB11" s="223">
        <f t="shared" si="19"/>
        <v>149</v>
      </c>
      <c r="BC11" s="223">
        <v>0</v>
      </c>
      <c r="BD11" s="223">
        <f t="shared" si="20"/>
        <v>1341</v>
      </c>
      <c r="BE11" s="223">
        <f t="shared" si="21"/>
        <v>149</v>
      </c>
      <c r="BF11" s="223">
        <v>0</v>
      </c>
      <c r="BG11" s="223">
        <f t="shared" si="22"/>
        <v>1341</v>
      </c>
      <c r="BH11" s="223">
        <f t="shared" si="23"/>
        <v>149</v>
      </c>
      <c r="BI11" s="223">
        <v>0</v>
      </c>
      <c r="BJ11" s="223">
        <f t="shared" si="24"/>
        <v>1341</v>
      </c>
      <c r="BK11" s="223">
        <f t="shared" si="25"/>
        <v>149</v>
      </c>
      <c r="BL11" s="223">
        <v>0</v>
      </c>
      <c r="BM11" s="223">
        <f t="shared" si="26"/>
        <v>1341</v>
      </c>
      <c r="BN11" s="223">
        <f t="shared" si="27"/>
        <v>149</v>
      </c>
      <c r="BO11" s="223">
        <v>0</v>
      </c>
      <c r="BP11" s="223">
        <f t="shared" si="28"/>
        <v>1341</v>
      </c>
      <c r="BQ11" s="223">
        <f t="shared" si="29"/>
        <v>149</v>
      </c>
      <c r="BR11" s="223">
        <v>0</v>
      </c>
      <c r="BS11" s="223">
        <f t="shared" si="30"/>
        <v>1341</v>
      </c>
      <c r="BT11" s="223">
        <f t="shared" si="31"/>
        <v>149</v>
      </c>
      <c r="BU11" s="228">
        <v>0</v>
      </c>
      <c r="BV11" s="228">
        <f t="shared" si="32"/>
        <v>1341</v>
      </c>
      <c r="BW11" s="228">
        <f t="shared" si="33"/>
        <v>149</v>
      </c>
    </row>
    <row r="12" spans="1:75" s="217" customFormat="1" ht="13.5">
      <c r="A12" s="205">
        <v>42</v>
      </c>
      <c r="B12" s="206">
        <v>1973</v>
      </c>
      <c r="C12" s="207"/>
      <c r="D12" s="218">
        <v>6</v>
      </c>
      <c r="E12" s="226" t="s">
        <v>439</v>
      </c>
      <c r="F12" s="220">
        <v>39307</v>
      </c>
      <c r="G12" s="221" t="s">
        <v>422</v>
      </c>
      <c r="H12" s="229" t="s">
        <v>423</v>
      </c>
      <c r="I12" s="221" t="s">
        <v>429</v>
      </c>
      <c r="J12" s="206" t="s">
        <v>440</v>
      </c>
      <c r="K12" s="227" t="s">
        <v>441</v>
      </c>
      <c r="L12" s="223">
        <v>1490</v>
      </c>
      <c r="M12" s="215">
        <f t="shared" si="0"/>
        <v>149</v>
      </c>
      <c r="N12" s="223">
        <f t="shared" si="1"/>
        <v>1341</v>
      </c>
      <c r="O12" s="223">
        <f t="shared" si="2"/>
        <v>268.2</v>
      </c>
      <c r="P12" s="223">
        <v>0</v>
      </c>
      <c r="Q12" s="223">
        <f t="shared" si="3"/>
        <v>0</v>
      </c>
      <c r="R12" s="223">
        <v>0</v>
      </c>
      <c r="S12" s="223">
        <v>0</v>
      </c>
      <c r="T12" s="223">
        <f t="shared" si="34"/>
        <v>0</v>
      </c>
      <c r="U12" s="223">
        <v>0</v>
      </c>
      <c r="V12" s="223">
        <v>0</v>
      </c>
      <c r="W12" s="223">
        <f t="shared" si="35"/>
        <v>0</v>
      </c>
      <c r="X12" s="223">
        <v>0</v>
      </c>
      <c r="Y12" s="223">
        <v>0</v>
      </c>
      <c r="Z12" s="223">
        <f t="shared" si="36"/>
        <v>0</v>
      </c>
      <c r="AA12" s="223">
        <v>0</v>
      </c>
      <c r="AB12" s="223">
        <v>103.61</v>
      </c>
      <c r="AC12" s="223">
        <f>Z12+AB12</f>
        <v>103.61</v>
      </c>
      <c r="AD12" s="223">
        <f t="shared" si="4"/>
        <v>1386.39</v>
      </c>
      <c r="AE12" s="223">
        <v>268.2</v>
      </c>
      <c r="AF12" s="223">
        <f>AC12+AE12</f>
        <v>371.81</v>
      </c>
      <c r="AG12" s="223">
        <f t="shared" si="5"/>
        <v>1118.19</v>
      </c>
      <c r="AH12" s="223">
        <v>268.2</v>
      </c>
      <c r="AI12" s="223">
        <f t="shared" si="6"/>
        <v>640.01</v>
      </c>
      <c r="AJ12" s="223">
        <f t="shared" si="7"/>
        <v>849.99</v>
      </c>
      <c r="AK12" s="223">
        <v>268.2</v>
      </c>
      <c r="AL12" s="223">
        <f t="shared" si="8"/>
        <v>908.21</v>
      </c>
      <c r="AM12" s="223">
        <f t="shared" si="9"/>
        <v>849.99</v>
      </c>
      <c r="AN12" s="223">
        <v>268.2</v>
      </c>
      <c r="AO12" s="223">
        <f t="shared" si="10"/>
        <v>1176.4100000000001</v>
      </c>
      <c r="AP12" s="223">
        <f t="shared" si="11"/>
        <v>313.58999999999992</v>
      </c>
      <c r="AQ12" s="223">
        <v>164.59</v>
      </c>
      <c r="AR12" s="223">
        <f t="shared" si="12"/>
        <v>1341</v>
      </c>
      <c r="AS12" s="223">
        <f t="shared" si="13"/>
        <v>149</v>
      </c>
      <c r="AT12" s="223">
        <v>0</v>
      </c>
      <c r="AU12" s="223">
        <f t="shared" si="14"/>
        <v>1341</v>
      </c>
      <c r="AV12" s="223">
        <f t="shared" si="15"/>
        <v>149</v>
      </c>
      <c r="AW12" s="223">
        <v>0</v>
      </c>
      <c r="AX12" s="223">
        <f t="shared" si="16"/>
        <v>1341</v>
      </c>
      <c r="AY12" s="223">
        <f t="shared" si="17"/>
        <v>149</v>
      </c>
      <c r="AZ12" s="223">
        <v>0</v>
      </c>
      <c r="BA12" s="223">
        <f t="shared" si="18"/>
        <v>1341</v>
      </c>
      <c r="BB12" s="223">
        <f t="shared" si="19"/>
        <v>149</v>
      </c>
      <c r="BC12" s="223">
        <v>0</v>
      </c>
      <c r="BD12" s="223">
        <f t="shared" si="20"/>
        <v>1341</v>
      </c>
      <c r="BE12" s="223">
        <f t="shared" si="21"/>
        <v>149</v>
      </c>
      <c r="BF12" s="223">
        <v>0</v>
      </c>
      <c r="BG12" s="223">
        <f t="shared" si="22"/>
        <v>1341</v>
      </c>
      <c r="BH12" s="223">
        <f t="shared" si="23"/>
        <v>149</v>
      </c>
      <c r="BI12" s="223">
        <v>0</v>
      </c>
      <c r="BJ12" s="223">
        <f t="shared" si="24"/>
        <v>1341</v>
      </c>
      <c r="BK12" s="223">
        <f t="shared" si="25"/>
        <v>149</v>
      </c>
      <c r="BL12" s="223">
        <v>0</v>
      </c>
      <c r="BM12" s="223">
        <f t="shared" si="26"/>
        <v>1341</v>
      </c>
      <c r="BN12" s="223">
        <f t="shared" si="27"/>
        <v>149</v>
      </c>
      <c r="BO12" s="223">
        <v>0</v>
      </c>
      <c r="BP12" s="223">
        <f t="shared" si="28"/>
        <v>1341</v>
      </c>
      <c r="BQ12" s="223">
        <f t="shared" si="29"/>
        <v>149</v>
      </c>
      <c r="BR12" s="223">
        <v>0</v>
      </c>
      <c r="BS12" s="223">
        <f t="shared" si="30"/>
        <v>1341</v>
      </c>
      <c r="BT12" s="223">
        <f t="shared" si="31"/>
        <v>149</v>
      </c>
      <c r="BU12" s="228">
        <v>0</v>
      </c>
      <c r="BV12" s="228">
        <f t="shared" si="32"/>
        <v>1341</v>
      </c>
      <c r="BW12" s="228">
        <f t="shared" si="33"/>
        <v>149</v>
      </c>
    </row>
    <row r="13" spans="1:75" s="217" customFormat="1" ht="13.5">
      <c r="A13" s="71">
        <v>43</v>
      </c>
      <c r="B13" s="13">
        <v>1972</v>
      </c>
      <c r="C13" s="207"/>
      <c r="D13" s="218">
        <v>7</v>
      </c>
      <c r="E13" s="226" t="s">
        <v>442</v>
      </c>
      <c r="F13" s="220">
        <v>39307</v>
      </c>
      <c r="G13" s="221" t="s">
        <v>422</v>
      </c>
      <c r="H13" s="221" t="s">
        <v>423</v>
      </c>
      <c r="I13" s="222" t="s">
        <v>429</v>
      </c>
      <c r="J13" s="206" t="s">
        <v>443</v>
      </c>
      <c r="K13" s="227" t="s">
        <v>431</v>
      </c>
      <c r="L13" s="223">
        <v>1490</v>
      </c>
      <c r="M13" s="215">
        <f t="shared" si="0"/>
        <v>149</v>
      </c>
      <c r="N13" s="223">
        <f t="shared" si="1"/>
        <v>1341</v>
      </c>
      <c r="O13" s="223">
        <f t="shared" si="2"/>
        <v>268.2</v>
      </c>
      <c r="P13" s="9">
        <v>0</v>
      </c>
      <c r="Q13" s="9">
        <f t="shared" si="3"/>
        <v>0</v>
      </c>
      <c r="R13" s="9">
        <v>0</v>
      </c>
      <c r="S13" s="9">
        <v>0</v>
      </c>
      <c r="T13" s="9">
        <f t="shared" si="34"/>
        <v>0</v>
      </c>
      <c r="U13" s="9">
        <v>0</v>
      </c>
      <c r="V13" s="9">
        <v>0</v>
      </c>
      <c r="W13" s="9">
        <f t="shared" si="35"/>
        <v>0</v>
      </c>
      <c r="X13" s="9">
        <v>0</v>
      </c>
      <c r="Y13" s="9">
        <v>0</v>
      </c>
      <c r="Z13" s="9">
        <f t="shared" si="36"/>
        <v>0</v>
      </c>
      <c r="AA13" s="9">
        <v>0</v>
      </c>
      <c r="AB13" s="9">
        <v>103.61</v>
      </c>
      <c r="AC13" s="9">
        <f t="shared" ref="AC13:AC18" si="37">Z13+AB13</f>
        <v>103.61</v>
      </c>
      <c r="AD13" s="9">
        <f t="shared" si="4"/>
        <v>1386.39</v>
      </c>
      <c r="AE13" s="9">
        <v>268.2</v>
      </c>
      <c r="AF13" s="9">
        <f t="shared" ref="AF13:AF18" si="38">AC13+AE13</f>
        <v>371.81</v>
      </c>
      <c r="AG13" s="9">
        <f t="shared" si="5"/>
        <v>1118.19</v>
      </c>
      <c r="AH13" s="9">
        <v>268.2</v>
      </c>
      <c r="AI13" s="9">
        <f t="shared" si="6"/>
        <v>640.01</v>
      </c>
      <c r="AJ13" s="9">
        <f t="shared" si="7"/>
        <v>849.99</v>
      </c>
      <c r="AK13" s="9">
        <v>268.2</v>
      </c>
      <c r="AL13" s="9">
        <f t="shared" si="8"/>
        <v>908.21</v>
      </c>
      <c r="AM13" s="9">
        <f t="shared" si="9"/>
        <v>849.99</v>
      </c>
      <c r="AN13" s="9">
        <v>268.2</v>
      </c>
      <c r="AO13" s="9">
        <f t="shared" si="10"/>
        <v>1176.4100000000001</v>
      </c>
      <c r="AP13" s="9">
        <f t="shared" si="11"/>
        <v>313.58999999999992</v>
      </c>
      <c r="AQ13" s="9">
        <v>164.59</v>
      </c>
      <c r="AR13" s="9">
        <f t="shared" si="12"/>
        <v>1341</v>
      </c>
      <c r="AS13" s="9">
        <f t="shared" si="13"/>
        <v>149</v>
      </c>
      <c r="AT13" s="9">
        <v>0</v>
      </c>
      <c r="AU13" s="9">
        <f t="shared" si="14"/>
        <v>1341</v>
      </c>
      <c r="AV13" s="9">
        <f t="shared" si="15"/>
        <v>149</v>
      </c>
      <c r="AW13" s="9">
        <v>0</v>
      </c>
      <c r="AX13" s="9">
        <f t="shared" si="16"/>
        <v>1341</v>
      </c>
      <c r="AY13" s="9">
        <f t="shared" si="17"/>
        <v>149</v>
      </c>
      <c r="AZ13" s="9">
        <v>0</v>
      </c>
      <c r="BA13" s="9">
        <f t="shared" si="18"/>
        <v>1341</v>
      </c>
      <c r="BB13" s="9">
        <f t="shared" si="19"/>
        <v>149</v>
      </c>
      <c r="BC13" s="9">
        <v>0</v>
      </c>
      <c r="BD13" s="9">
        <f t="shared" si="20"/>
        <v>1341</v>
      </c>
      <c r="BE13" s="9">
        <f t="shared" si="21"/>
        <v>149</v>
      </c>
      <c r="BF13" s="9">
        <v>0</v>
      </c>
      <c r="BG13" s="9">
        <f t="shared" si="22"/>
        <v>1341</v>
      </c>
      <c r="BH13" s="9">
        <f t="shared" si="23"/>
        <v>149</v>
      </c>
      <c r="BI13" s="9">
        <v>0</v>
      </c>
      <c r="BJ13" s="9">
        <f t="shared" si="24"/>
        <v>1341</v>
      </c>
      <c r="BK13" s="9">
        <f t="shared" si="25"/>
        <v>149</v>
      </c>
      <c r="BL13" s="9">
        <v>0</v>
      </c>
      <c r="BM13" s="9">
        <f t="shared" si="26"/>
        <v>1341</v>
      </c>
      <c r="BN13" s="9">
        <f t="shared" si="27"/>
        <v>149</v>
      </c>
      <c r="BO13" s="9">
        <v>0</v>
      </c>
      <c r="BP13" s="9">
        <f t="shared" si="28"/>
        <v>1341</v>
      </c>
      <c r="BQ13" s="9">
        <f t="shared" si="29"/>
        <v>149</v>
      </c>
      <c r="BR13" s="223">
        <v>0</v>
      </c>
      <c r="BS13" s="223">
        <f t="shared" si="30"/>
        <v>1341</v>
      </c>
      <c r="BT13" s="223">
        <f t="shared" si="31"/>
        <v>149</v>
      </c>
      <c r="BU13" s="228">
        <v>0</v>
      </c>
      <c r="BV13" s="228">
        <f t="shared" si="32"/>
        <v>1341</v>
      </c>
      <c r="BW13" s="228">
        <f t="shared" si="33"/>
        <v>149</v>
      </c>
    </row>
    <row r="14" spans="1:75" s="217" customFormat="1" ht="13.5">
      <c r="A14" s="205">
        <v>43</v>
      </c>
      <c r="B14" s="206">
        <v>1972</v>
      </c>
      <c r="C14" s="207"/>
      <c r="D14" s="218">
        <v>8</v>
      </c>
      <c r="E14" s="226" t="s">
        <v>444</v>
      </c>
      <c r="F14" s="220">
        <v>39307</v>
      </c>
      <c r="G14" s="221" t="s">
        <v>422</v>
      </c>
      <c r="H14" s="221" t="s">
        <v>423</v>
      </c>
      <c r="I14" s="221" t="s">
        <v>429</v>
      </c>
      <c r="J14" s="206" t="s">
        <v>445</v>
      </c>
      <c r="K14" s="227" t="s">
        <v>240</v>
      </c>
      <c r="L14" s="223">
        <v>1490</v>
      </c>
      <c r="M14" s="215">
        <f t="shared" si="0"/>
        <v>149</v>
      </c>
      <c r="N14" s="223">
        <f t="shared" si="1"/>
        <v>1341</v>
      </c>
      <c r="O14" s="223">
        <f t="shared" si="2"/>
        <v>268.2</v>
      </c>
      <c r="P14" s="223">
        <v>0</v>
      </c>
      <c r="Q14" s="223">
        <f t="shared" si="3"/>
        <v>0</v>
      </c>
      <c r="R14" s="223">
        <v>0</v>
      </c>
      <c r="S14" s="223">
        <v>0</v>
      </c>
      <c r="T14" s="223">
        <f t="shared" si="34"/>
        <v>0</v>
      </c>
      <c r="U14" s="223">
        <v>0</v>
      </c>
      <c r="V14" s="223">
        <v>0</v>
      </c>
      <c r="W14" s="223">
        <f t="shared" si="35"/>
        <v>0</v>
      </c>
      <c r="X14" s="223">
        <v>0</v>
      </c>
      <c r="Y14" s="223">
        <v>0</v>
      </c>
      <c r="Z14" s="223">
        <f t="shared" si="36"/>
        <v>0</v>
      </c>
      <c r="AA14" s="223">
        <v>0</v>
      </c>
      <c r="AB14" s="223">
        <v>103.61</v>
      </c>
      <c r="AC14" s="223">
        <f t="shared" si="37"/>
        <v>103.61</v>
      </c>
      <c r="AD14" s="223">
        <f t="shared" si="4"/>
        <v>1386.39</v>
      </c>
      <c r="AE14" s="223">
        <v>268.2</v>
      </c>
      <c r="AF14" s="223">
        <f t="shared" si="38"/>
        <v>371.81</v>
      </c>
      <c r="AG14" s="223">
        <f t="shared" si="5"/>
        <v>1118.19</v>
      </c>
      <c r="AH14" s="223">
        <v>268.2</v>
      </c>
      <c r="AI14" s="223">
        <f t="shared" si="6"/>
        <v>640.01</v>
      </c>
      <c r="AJ14" s="223">
        <f t="shared" si="7"/>
        <v>849.99</v>
      </c>
      <c r="AK14" s="223">
        <v>268.2</v>
      </c>
      <c r="AL14" s="223">
        <f t="shared" si="8"/>
        <v>908.21</v>
      </c>
      <c r="AM14" s="223">
        <f t="shared" si="9"/>
        <v>849.99</v>
      </c>
      <c r="AN14" s="223">
        <v>268.2</v>
      </c>
      <c r="AO14" s="223">
        <f t="shared" si="10"/>
        <v>1176.4100000000001</v>
      </c>
      <c r="AP14" s="223">
        <f t="shared" si="11"/>
        <v>313.58999999999992</v>
      </c>
      <c r="AQ14" s="223">
        <v>164.59</v>
      </c>
      <c r="AR14" s="223">
        <f t="shared" si="12"/>
        <v>1341</v>
      </c>
      <c r="AS14" s="223">
        <f t="shared" si="13"/>
        <v>149</v>
      </c>
      <c r="AT14" s="223">
        <v>0</v>
      </c>
      <c r="AU14" s="223">
        <f t="shared" si="14"/>
        <v>1341</v>
      </c>
      <c r="AV14" s="223">
        <f t="shared" si="15"/>
        <v>149</v>
      </c>
      <c r="AW14" s="223">
        <v>0</v>
      </c>
      <c r="AX14" s="223">
        <f t="shared" si="16"/>
        <v>1341</v>
      </c>
      <c r="AY14" s="223">
        <f t="shared" si="17"/>
        <v>149</v>
      </c>
      <c r="AZ14" s="223">
        <v>0</v>
      </c>
      <c r="BA14" s="223">
        <f t="shared" si="18"/>
        <v>1341</v>
      </c>
      <c r="BB14" s="223">
        <f t="shared" si="19"/>
        <v>149</v>
      </c>
      <c r="BC14" s="223">
        <v>0</v>
      </c>
      <c r="BD14" s="223">
        <f t="shared" si="20"/>
        <v>1341</v>
      </c>
      <c r="BE14" s="223">
        <f t="shared" si="21"/>
        <v>149</v>
      </c>
      <c r="BF14" s="223">
        <v>0</v>
      </c>
      <c r="BG14" s="223">
        <f t="shared" si="22"/>
        <v>1341</v>
      </c>
      <c r="BH14" s="223">
        <f t="shared" si="23"/>
        <v>149</v>
      </c>
      <c r="BI14" s="223">
        <v>0</v>
      </c>
      <c r="BJ14" s="223">
        <f t="shared" si="24"/>
        <v>1341</v>
      </c>
      <c r="BK14" s="223">
        <f t="shared" si="25"/>
        <v>149</v>
      </c>
      <c r="BL14" s="223">
        <v>0</v>
      </c>
      <c r="BM14" s="223">
        <f t="shared" si="26"/>
        <v>1341</v>
      </c>
      <c r="BN14" s="223">
        <f t="shared" si="27"/>
        <v>149</v>
      </c>
      <c r="BO14" s="223">
        <v>0</v>
      </c>
      <c r="BP14" s="223">
        <f t="shared" si="28"/>
        <v>1341</v>
      </c>
      <c r="BQ14" s="223">
        <f t="shared" si="29"/>
        <v>149</v>
      </c>
      <c r="BR14" s="223">
        <v>0</v>
      </c>
      <c r="BS14" s="223">
        <f t="shared" si="30"/>
        <v>1341</v>
      </c>
      <c r="BT14" s="223">
        <f t="shared" si="31"/>
        <v>149</v>
      </c>
      <c r="BU14" s="228">
        <v>0</v>
      </c>
      <c r="BV14" s="228">
        <f t="shared" si="32"/>
        <v>1341</v>
      </c>
      <c r="BW14" s="228">
        <f t="shared" si="33"/>
        <v>149</v>
      </c>
    </row>
    <row r="15" spans="1:75" s="217" customFormat="1" ht="13.5">
      <c r="A15" s="205">
        <v>43</v>
      </c>
      <c r="B15" s="206">
        <v>1972</v>
      </c>
      <c r="C15" s="207"/>
      <c r="D15" s="208">
        <v>9</v>
      </c>
      <c r="E15" s="226" t="s">
        <v>447</v>
      </c>
      <c r="F15" s="220">
        <v>39307</v>
      </c>
      <c r="G15" s="221" t="s">
        <v>422</v>
      </c>
      <c r="H15" s="221" t="s">
        <v>423</v>
      </c>
      <c r="I15" s="221" t="s">
        <v>429</v>
      </c>
      <c r="J15" s="206" t="s">
        <v>448</v>
      </c>
      <c r="K15" s="227" t="s">
        <v>240</v>
      </c>
      <c r="L15" s="223">
        <v>1490</v>
      </c>
      <c r="M15" s="215">
        <f t="shared" si="0"/>
        <v>149</v>
      </c>
      <c r="N15" s="223">
        <f t="shared" si="1"/>
        <v>1341</v>
      </c>
      <c r="O15" s="223">
        <f t="shared" si="2"/>
        <v>268.2</v>
      </c>
      <c r="P15" s="223">
        <v>0</v>
      </c>
      <c r="Q15" s="223">
        <f t="shared" si="3"/>
        <v>0</v>
      </c>
      <c r="R15" s="223">
        <v>0</v>
      </c>
      <c r="S15" s="223">
        <v>0</v>
      </c>
      <c r="T15" s="223">
        <f t="shared" si="34"/>
        <v>0</v>
      </c>
      <c r="U15" s="223">
        <v>0</v>
      </c>
      <c r="V15" s="223">
        <v>0</v>
      </c>
      <c r="W15" s="223">
        <f t="shared" si="35"/>
        <v>0</v>
      </c>
      <c r="X15" s="223">
        <v>0</v>
      </c>
      <c r="Y15" s="223">
        <v>0</v>
      </c>
      <c r="Z15" s="223">
        <f t="shared" si="36"/>
        <v>0</v>
      </c>
      <c r="AA15" s="223">
        <v>0</v>
      </c>
      <c r="AB15" s="223">
        <v>103.61</v>
      </c>
      <c r="AC15" s="223">
        <f t="shared" si="37"/>
        <v>103.61</v>
      </c>
      <c r="AD15" s="223">
        <f t="shared" si="4"/>
        <v>1386.39</v>
      </c>
      <c r="AE15" s="223">
        <v>268.2</v>
      </c>
      <c r="AF15" s="223">
        <f t="shared" si="38"/>
        <v>371.81</v>
      </c>
      <c r="AG15" s="223">
        <f t="shared" si="5"/>
        <v>1118.19</v>
      </c>
      <c r="AH15" s="223">
        <v>268.2</v>
      </c>
      <c r="AI15" s="223">
        <f t="shared" si="6"/>
        <v>640.01</v>
      </c>
      <c r="AJ15" s="223">
        <f t="shared" si="7"/>
        <v>849.99</v>
      </c>
      <c r="AK15" s="223">
        <v>268.2</v>
      </c>
      <c r="AL15" s="223">
        <f t="shared" si="8"/>
        <v>908.21</v>
      </c>
      <c r="AM15" s="223">
        <f t="shared" si="9"/>
        <v>849.99</v>
      </c>
      <c r="AN15" s="223">
        <v>268.2</v>
      </c>
      <c r="AO15" s="223">
        <f t="shared" si="10"/>
        <v>1176.4100000000001</v>
      </c>
      <c r="AP15" s="223">
        <f t="shared" si="11"/>
        <v>313.58999999999992</v>
      </c>
      <c r="AQ15" s="223">
        <v>164.59</v>
      </c>
      <c r="AR15" s="223">
        <f t="shared" si="12"/>
        <v>1341</v>
      </c>
      <c r="AS15" s="223">
        <f t="shared" si="13"/>
        <v>149</v>
      </c>
      <c r="AT15" s="223">
        <v>0</v>
      </c>
      <c r="AU15" s="223">
        <f t="shared" si="14"/>
        <v>1341</v>
      </c>
      <c r="AV15" s="223">
        <f t="shared" si="15"/>
        <v>149</v>
      </c>
      <c r="AW15" s="223">
        <v>0</v>
      </c>
      <c r="AX15" s="223">
        <f t="shared" si="16"/>
        <v>1341</v>
      </c>
      <c r="AY15" s="223">
        <f t="shared" si="17"/>
        <v>149</v>
      </c>
      <c r="AZ15" s="223">
        <v>0</v>
      </c>
      <c r="BA15" s="223">
        <f t="shared" si="18"/>
        <v>1341</v>
      </c>
      <c r="BB15" s="223">
        <f t="shared" si="19"/>
        <v>149</v>
      </c>
      <c r="BC15" s="223">
        <v>0</v>
      </c>
      <c r="BD15" s="223">
        <f t="shared" si="20"/>
        <v>1341</v>
      </c>
      <c r="BE15" s="223">
        <f t="shared" si="21"/>
        <v>149</v>
      </c>
      <c r="BF15" s="223">
        <v>0</v>
      </c>
      <c r="BG15" s="223">
        <f t="shared" si="22"/>
        <v>1341</v>
      </c>
      <c r="BH15" s="223">
        <f t="shared" si="23"/>
        <v>149</v>
      </c>
      <c r="BI15" s="223">
        <v>0</v>
      </c>
      <c r="BJ15" s="223">
        <f t="shared" si="24"/>
        <v>1341</v>
      </c>
      <c r="BK15" s="223">
        <f t="shared" si="25"/>
        <v>149</v>
      </c>
      <c r="BL15" s="223">
        <v>0</v>
      </c>
      <c r="BM15" s="223">
        <f t="shared" si="26"/>
        <v>1341</v>
      </c>
      <c r="BN15" s="223">
        <f t="shared" si="27"/>
        <v>149</v>
      </c>
      <c r="BO15" s="223">
        <v>0</v>
      </c>
      <c r="BP15" s="223">
        <f t="shared" si="28"/>
        <v>1341</v>
      </c>
      <c r="BQ15" s="223">
        <f t="shared" si="29"/>
        <v>149</v>
      </c>
      <c r="BR15" s="223">
        <v>0</v>
      </c>
      <c r="BS15" s="223">
        <f t="shared" si="30"/>
        <v>1341</v>
      </c>
      <c r="BT15" s="223">
        <f t="shared" si="31"/>
        <v>149</v>
      </c>
      <c r="BU15" s="228">
        <v>0</v>
      </c>
      <c r="BV15" s="228">
        <f t="shared" si="32"/>
        <v>1341</v>
      </c>
      <c r="BW15" s="228">
        <f t="shared" si="33"/>
        <v>149</v>
      </c>
    </row>
    <row r="16" spans="1:75" s="217" customFormat="1" ht="13.5">
      <c r="A16" s="205">
        <v>43</v>
      </c>
      <c r="B16" s="206">
        <v>1972</v>
      </c>
      <c r="C16" s="207"/>
      <c r="D16" s="218">
        <v>10</v>
      </c>
      <c r="E16" s="230" t="s">
        <v>959</v>
      </c>
      <c r="F16" s="220">
        <v>39307</v>
      </c>
      <c r="G16" s="221" t="s">
        <v>422</v>
      </c>
      <c r="H16" s="221" t="s">
        <v>423</v>
      </c>
      <c r="I16" s="221" t="s">
        <v>429</v>
      </c>
      <c r="J16" s="206" t="s">
        <v>960</v>
      </c>
      <c r="K16" s="227" t="s">
        <v>240</v>
      </c>
      <c r="L16" s="223">
        <v>1490</v>
      </c>
      <c r="M16" s="215">
        <f t="shared" si="0"/>
        <v>149</v>
      </c>
      <c r="N16" s="223">
        <f t="shared" si="1"/>
        <v>1341</v>
      </c>
      <c r="O16" s="223">
        <f t="shared" si="2"/>
        <v>268.2</v>
      </c>
      <c r="P16" s="223">
        <v>0</v>
      </c>
      <c r="Q16" s="223">
        <f t="shared" si="3"/>
        <v>0</v>
      </c>
      <c r="R16" s="223">
        <v>0</v>
      </c>
      <c r="S16" s="223">
        <v>0</v>
      </c>
      <c r="T16" s="223">
        <f t="shared" si="34"/>
        <v>0</v>
      </c>
      <c r="U16" s="223">
        <v>0</v>
      </c>
      <c r="V16" s="223">
        <v>0</v>
      </c>
      <c r="W16" s="223">
        <f t="shared" si="35"/>
        <v>0</v>
      </c>
      <c r="X16" s="223">
        <v>0</v>
      </c>
      <c r="Y16" s="223">
        <v>0</v>
      </c>
      <c r="Z16" s="223">
        <f t="shared" si="36"/>
        <v>0</v>
      </c>
      <c r="AA16" s="223">
        <v>0</v>
      </c>
      <c r="AB16" s="223">
        <v>103.61</v>
      </c>
      <c r="AC16" s="223">
        <f t="shared" si="37"/>
        <v>103.61</v>
      </c>
      <c r="AD16" s="223">
        <f t="shared" si="4"/>
        <v>1386.39</v>
      </c>
      <c r="AE16" s="223">
        <v>268.2</v>
      </c>
      <c r="AF16" s="223">
        <f t="shared" si="38"/>
        <v>371.81</v>
      </c>
      <c r="AG16" s="223">
        <f t="shared" si="5"/>
        <v>1118.19</v>
      </c>
      <c r="AH16" s="223">
        <v>268.2</v>
      </c>
      <c r="AI16" s="223">
        <f t="shared" si="6"/>
        <v>640.01</v>
      </c>
      <c r="AJ16" s="223">
        <f t="shared" si="7"/>
        <v>849.99</v>
      </c>
      <c r="AK16" s="223">
        <v>268.2</v>
      </c>
      <c r="AL16" s="223">
        <f t="shared" si="8"/>
        <v>908.21</v>
      </c>
      <c r="AM16" s="223">
        <f t="shared" si="9"/>
        <v>849.99</v>
      </c>
      <c r="AN16" s="223">
        <v>268.2</v>
      </c>
      <c r="AO16" s="223">
        <f t="shared" si="10"/>
        <v>1176.4100000000001</v>
      </c>
      <c r="AP16" s="223">
        <f t="shared" si="11"/>
        <v>313.58999999999992</v>
      </c>
      <c r="AQ16" s="223">
        <v>164.59</v>
      </c>
      <c r="AR16" s="223">
        <f t="shared" si="12"/>
        <v>1341</v>
      </c>
      <c r="AS16" s="223">
        <f t="shared" si="13"/>
        <v>149</v>
      </c>
      <c r="AT16" s="223">
        <v>0</v>
      </c>
      <c r="AU16" s="223">
        <f t="shared" si="14"/>
        <v>1341</v>
      </c>
      <c r="AV16" s="223">
        <f t="shared" si="15"/>
        <v>149</v>
      </c>
      <c r="AW16" s="223">
        <v>0</v>
      </c>
      <c r="AX16" s="223">
        <f t="shared" si="16"/>
        <v>1341</v>
      </c>
      <c r="AY16" s="223">
        <f t="shared" si="17"/>
        <v>149</v>
      </c>
      <c r="AZ16" s="223">
        <v>0</v>
      </c>
      <c r="BA16" s="223">
        <f t="shared" si="18"/>
        <v>1341</v>
      </c>
      <c r="BB16" s="223">
        <f t="shared" si="19"/>
        <v>149</v>
      </c>
      <c r="BC16" s="223">
        <v>0</v>
      </c>
      <c r="BD16" s="223">
        <f t="shared" si="20"/>
        <v>1341</v>
      </c>
      <c r="BE16" s="223">
        <f t="shared" si="21"/>
        <v>149</v>
      </c>
      <c r="BF16" s="223">
        <v>0</v>
      </c>
      <c r="BG16" s="223">
        <f t="shared" si="22"/>
        <v>1341</v>
      </c>
      <c r="BH16" s="223">
        <f t="shared" si="23"/>
        <v>149</v>
      </c>
      <c r="BI16" s="223">
        <v>0</v>
      </c>
      <c r="BJ16" s="223">
        <f t="shared" si="24"/>
        <v>1341</v>
      </c>
      <c r="BK16" s="223">
        <f t="shared" si="25"/>
        <v>149</v>
      </c>
      <c r="BL16" s="223">
        <v>0</v>
      </c>
      <c r="BM16" s="223">
        <f t="shared" si="26"/>
        <v>1341</v>
      </c>
      <c r="BN16" s="223">
        <f t="shared" si="27"/>
        <v>149</v>
      </c>
      <c r="BO16" s="223">
        <v>0</v>
      </c>
      <c r="BP16" s="223">
        <f t="shared" si="28"/>
        <v>1341</v>
      </c>
      <c r="BQ16" s="223">
        <f t="shared" si="29"/>
        <v>149</v>
      </c>
      <c r="BR16" s="223">
        <v>0</v>
      </c>
      <c r="BS16" s="223">
        <f t="shared" si="30"/>
        <v>1341</v>
      </c>
      <c r="BT16" s="223">
        <f t="shared" si="31"/>
        <v>149</v>
      </c>
      <c r="BU16" s="228">
        <v>0</v>
      </c>
      <c r="BV16" s="228">
        <f t="shared" si="32"/>
        <v>1341</v>
      </c>
      <c r="BW16" s="228">
        <f t="shared" si="33"/>
        <v>149</v>
      </c>
    </row>
    <row r="17" spans="1:75" s="217" customFormat="1" ht="13.5">
      <c r="A17" s="71">
        <v>43</v>
      </c>
      <c r="B17" s="13">
        <v>1972</v>
      </c>
      <c r="C17" s="207"/>
      <c r="D17" s="218">
        <v>11</v>
      </c>
      <c r="E17" s="226" t="s">
        <v>450</v>
      </c>
      <c r="F17" s="220">
        <v>39307</v>
      </c>
      <c r="G17" s="221" t="s">
        <v>422</v>
      </c>
      <c r="H17" s="221" t="s">
        <v>423</v>
      </c>
      <c r="I17" s="221" t="s">
        <v>429</v>
      </c>
      <c r="J17" s="206" t="s">
        <v>451</v>
      </c>
      <c r="K17" s="227" t="s">
        <v>240</v>
      </c>
      <c r="L17" s="223">
        <v>1490</v>
      </c>
      <c r="M17" s="215">
        <f t="shared" si="0"/>
        <v>149</v>
      </c>
      <c r="N17" s="223">
        <f t="shared" si="1"/>
        <v>1341</v>
      </c>
      <c r="O17" s="223">
        <f t="shared" si="2"/>
        <v>268.2</v>
      </c>
      <c r="P17" s="9">
        <v>0</v>
      </c>
      <c r="Q17" s="9">
        <f t="shared" si="3"/>
        <v>0</v>
      </c>
      <c r="R17" s="9">
        <v>0</v>
      </c>
      <c r="S17" s="9">
        <v>0</v>
      </c>
      <c r="T17" s="9">
        <f t="shared" si="34"/>
        <v>0</v>
      </c>
      <c r="U17" s="9">
        <v>0</v>
      </c>
      <c r="V17" s="9">
        <v>0</v>
      </c>
      <c r="W17" s="9">
        <f t="shared" si="35"/>
        <v>0</v>
      </c>
      <c r="X17" s="9">
        <v>0</v>
      </c>
      <c r="Y17" s="9">
        <v>0</v>
      </c>
      <c r="Z17" s="9">
        <f t="shared" si="36"/>
        <v>0</v>
      </c>
      <c r="AA17" s="9">
        <v>0</v>
      </c>
      <c r="AB17" s="9">
        <v>103.61</v>
      </c>
      <c r="AC17" s="9">
        <f t="shared" si="37"/>
        <v>103.61</v>
      </c>
      <c r="AD17" s="9">
        <f t="shared" si="4"/>
        <v>1386.39</v>
      </c>
      <c r="AE17" s="9">
        <v>268.2</v>
      </c>
      <c r="AF17" s="9">
        <f t="shared" si="38"/>
        <v>371.81</v>
      </c>
      <c r="AG17" s="9">
        <f t="shared" si="5"/>
        <v>1118.19</v>
      </c>
      <c r="AH17" s="9">
        <v>268.2</v>
      </c>
      <c r="AI17" s="9">
        <f t="shared" si="6"/>
        <v>640.01</v>
      </c>
      <c r="AJ17" s="9">
        <f t="shared" si="7"/>
        <v>849.99</v>
      </c>
      <c r="AK17" s="9">
        <v>268.2</v>
      </c>
      <c r="AL17" s="9">
        <f t="shared" si="8"/>
        <v>908.21</v>
      </c>
      <c r="AM17" s="9">
        <f t="shared" si="9"/>
        <v>849.99</v>
      </c>
      <c r="AN17" s="9">
        <v>268.2</v>
      </c>
      <c r="AO17" s="9">
        <f t="shared" si="10"/>
        <v>1176.4100000000001</v>
      </c>
      <c r="AP17" s="9">
        <f t="shared" si="11"/>
        <v>313.58999999999992</v>
      </c>
      <c r="AQ17" s="9">
        <v>164.59</v>
      </c>
      <c r="AR17" s="9">
        <f t="shared" si="12"/>
        <v>1341</v>
      </c>
      <c r="AS17" s="9">
        <f t="shared" si="13"/>
        <v>149</v>
      </c>
      <c r="AT17" s="9">
        <v>0</v>
      </c>
      <c r="AU17" s="9">
        <f t="shared" si="14"/>
        <v>1341</v>
      </c>
      <c r="AV17" s="9">
        <f t="shared" si="15"/>
        <v>149</v>
      </c>
      <c r="AW17" s="9">
        <v>0</v>
      </c>
      <c r="AX17" s="9">
        <f t="shared" si="16"/>
        <v>1341</v>
      </c>
      <c r="AY17" s="9">
        <f t="shared" si="17"/>
        <v>149</v>
      </c>
      <c r="AZ17" s="9">
        <v>0</v>
      </c>
      <c r="BA17" s="9">
        <f t="shared" si="18"/>
        <v>1341</v>
      </c>
      <c r="BB17" s="9">
        <f t="shared" si="19"/>
        <v>149</v>
      </c>
      <c r="BC17" s="9">
        <v>0</v>
      </c>
      <c r="BD17" s="9">
        <f t="shared" si="20"/>
        <v>1341</v>
      </c>
      <c r="BE17" s="9">
        <f t="shared" si="21"/>
        <v>149</v>
      </c>
      <c r="BF17" s="9">
        <v>0</v>
      </c>
      <c r="BG17" s="9">
        <f t="shared" si="22"/>
        <v>1341</v>
      </c>
      <c r="BH17" s="9">
        <f t="shared" si="23"/>
        <v>149</v>
      </c>
      <c r="BI17" s="9">
        <v>0</v>
      </c>
      <c r="BJ17" s="9">
        <f t="shared" si="24"/>
        <v>1341</v>
      </c>
      <c r="BK17" s="9">
        <f t="shared" si="25"/>
        <v>149</v>
      </c>
      <c r="BL17" s="9">
        <v>0</v>
      </c>
      <c r="BM17" s="9">
        <f t="shared" si="26"/>
        <v>1341</v>
      </c>
      <c r="BN17" s="9">
        <f t="shared" si="27"/>
        <v>149</v>
      </c>
      <c r="BO17" s="9">
        <v>0</v>
      </c>
      <c r="BP17" s="9">
        <f t="shared" si="28"/>
        <v>1341</v>
      </c>
      <c r="BQ17" s="9">
        <f t="shared" si="29"/>
        <v>149</v>
      </c>
      <c r="BR17" s="223">
        <v>0</v>
      </c>
      <c r="BS17" s="223">
        <f t="shared" si="30"/>
        <v>1341</v>
      </c>
      <c r="BT17" s="223">
        <f t="shared" si="31"/>
        <v>149</v>
      </c>
      <c r="BU17" s="228">
        <v>0</v>
      </c>
      <c r="BV17" s="228">
        <f t="shared" si="32"/>
        <v>1341</v>
      </c>
      <c r="BW17" s="228">
        <f t="shared" si="33"/>
        <v>149</v>
      </c>
    </row>
    <row r="18" spans="1:75" s="217" customFormat="1" ht="13.5">
      <c r="A18" s="205">
        <v>43</v>
      </c>
      <c r="B18" s="206">
        <v>1972</v>
      </c>
      <c r="C18" s="207"/>
      <c r="D18" s="218">
        <v>14</v>
      </c>
      <c r="E18" s="226" t="s">
        <v>455</v>
      </c>
      <c r="F18" s="220">
        <v>39307</v>
      </c>
      <c r="G18" s="221" t="s">
        <v>422</v>
      </c>
      <c r="H18" s="221" t="s">
        <v>423</v>
      </c>
      <c r="I18" s="221" t="s">
        <v>429</v>
      </c>
      <c r="J18" s="206" t="s">
        <v>456</v>
      </c>
      <c r="K18" s="227" t="s">
        <v>240</v>
      </c>
      <c r="L18" s="223">
        <v>1490</v>
      </c>
      <c r="M18" s="215">
        <f t="shared" si="0"/>
        <v>149</v>
      </c>
      <c r="N18" s="223">
        <f t="shared" si="1"/>
        <v>1341</v>
      </c>
      <c r="O18" s="223">
        <f t="shared" si="2"/>
        <v>268.2</v>
      </c>
      <c r="P18" s="223">
        <v>0</v>
      </c>
      <c r="Q18" s="223">
        <f t="shared" si="3"/>
        <v>0</v>
      </c>
      <c r="R18" s="223">
        <v>0</v>
      </c>
      <c r="S18" s="223">
        <v>0</v>
      </c>
      <c r="T18" s="223">
        <f t="shared" si="34"/>
        <v>0</v>
      </c>
      <c r="U18" s="223">
        <v>0</v>
      </c>
      <c r="V18" s="223">
        <v>0</v>
      </c>
      <c r="W18" s="223">
        <f t="shared" si="35"/>
        <v>0</v>
      </c>
      <c r="X18" s="223">
        <v>0</v>
      </c>
      <c r="Y18" s="223">
        <v>0</v>
      </c>
      <c r="Z18" s="223">
        <f t="shared" si="36"/>
        <v>0</v>
      </c>
      <c r="AA18" s="223">
        <v>0</v>
      </c>
      <c r="AB18" s="223">
        <v>103.61</v>
      </c>
      <c r="AC18" s="223">
        <f t="shared" si="37"/>
        <v>103.61</v>
      </c>
      <c r="AD18" s="223">
        <f t="shared" si="4"/>
        <v>1386.39</v>
      </c>
      <c r="AE18" s="223">
        <v>268.2</v>
      </c>
      <c r="AF18" s="223">
        <f t="shared" si="38"/>
        <v>371.81</v>
      </c>
      <c r="AG18" s="223">
        <f t="shared" si="5"/>
        <v>1118.19</v>
      </c>
      <c r="AH18" s="223">
        <v>268.2</v>
      </c>
      <c r="AI18" s="223">
        <f t="shared" si="6"/>
        <v>640.01</v>
      </c>
      <c r="AJ18" s="223">
        <f t="shared" si="7"/>
        <v>849.99</v>
      </c>
      <c r="AK18" s="223">
        <v>268.2</v>
      </c>
      <c r="AL18" s="223">
        <f t="shared" si="8"/>
        <v>908.21</v>
      </c>
      <c r="AM18" s="223">
        <f t="shared" si="9"/>
        <v>849.99</v>
      </c>
      <c r="AN18" s="223">
        <v>268.2</v>
      </c>
      <c r="AO18" s="223">
        <f t="shared" si="10"/>
        <v>1176.4100000000001</v>
      </c>
      <c r="AP18" s="223">
        <f t="shared" si="11"/>
        <v>313.58999999999992</v>
      </c>
      <c r="AQ18" s="223">
        <v>164.59</v>
      </c>
      <c r="AR18" s="223">
        <f t="shared" si="12"/>
        <v>1341</v>
      </c>
      <c r="AS18" s="223">
        <f t="shared" si="13"/>
        <v>149</v>
      </c>
      <c r="AT18" s="223">
        <v>0</v>
      </c>
      <c r="AU18" s="223">
        <f t="shared" si="14"/>
        <v>1341</v>
      </c>
      <c r="AV18" s="223">
        <f t="shared" si="15"/>
        <v>149</v>
      </c>
      <c r="AW18" s="223">
        <v>0</v>
      </c>
      <c r="AX18" s="223">
        <f t="shared" si="16"/>
        <v>1341</v>
      </c>
      <c r="AY18" s="223">
        <f t="shared" si="17"/>
        <v>149</v>
      </c>
      <c r="AZ18" s="223">
        <v>0</v>
      </c>
      <c r="BA18" s="223">
        <f t="shared" si="18"/>
        <v>1341</v>
      </c>
      <c r="BB18" s="223">
        <f t="shared" si="19"/>
        <v>149</v>
      </c>
      <c r="BC18" s="223">
        <v>0</v>
      </c>
      <c r="BD18" s="223">
        <f t="shared" si="20"/>
        <v>1341</v>
      </c>
      <c r="BE18" s="223">
        <f t="shared" si="21"/>
        <v>149</v>
      </c>
      <c r="BF18" s="223">
        <v>0</v>
      </c>
      <c r="BG18" s="223">
        <f t="shared" si="22"/>
        <v>1341</v>
      </c>
      <c r="BH18" s="223">
        <f t="shared" si="23"/>
        <v>149</v>
      </c>
      <c r="BI18" s="223">
        <v>0</v>
      </c>
      <c r="BJ18" s="223">
        <f t="shared" si="24"/>
        <v>1341</v>
      </c>
      <c r="BK18" s="223">
        <f t="shared" si="25"/>
        <v>149</v>
      </c>
      <c r="BL18" s="223">
        <v>0</v>
      </c>
      <c r="BM18" s="223">
        <f t="shared" si="26"/>
        <v>1341</v>
      </c>
      <c r="BN18" s="223">
        <f t="shared" si="27"/>
        <v>149</v>
      </c>
      <c r="BO18" s="223">
        <v>0</v>
      </c>
      <c r="BP18" s="223">
        <f t="shared" si="28"/>
        <v>1341</v>
      </c>
      <c r="BQ18" s="223">
        <f t="shared" si="29"/>
        <v>149</v>
      </c>
      <c r="BR18" s="223">
        <v>0</v>
      </c>
      <c r="BS18" s="223">
        <f t="shared" si="30"/>
        <v>1341</v>
      </c>
      <c r="BT18" s="223">
        <f t="shared" si="31"/>
        <v>149</v>
      </c>
      <c r="BU18" s="228">
        <v>0</v>
      </c>
      <c r="BV18" s="228">
        <f t="shared" si="32"/>
        <v>1341</v>
      </c>
      <c r="BW18" s="228">
        <f t="shared" si="33"/>
        <v>149</v>
      </c>
    </row>
    <row r="19" spans="1:75" s="217" customFormat="1" ht="13.5">
      <c r="A19" s="205">
        <v>47</v>
      </c>
      <c r="B19" s="206">
        <v>1527013</v>
      </c>
      <c r="C19" s="207"/>
      <c r="D19" s="218">
        <v>16</v>
      </c>
      <c r="E19" s="219" t="s">
        <v>458</v>
      </c>
      <c r="F19" s="220">
        <v>39722</v>
      </c>
      <c r="G19" s="221" t="s">
        <v>422</v>
      </c>
      <c r="H19" s="206" t="s">
        <v>423</v>
      </c>
      <c r="I19" s="221" t="s">
        <v>459</v>
      </c>
      <c r="J19" s="206" t="s">
        <v>460</v>
      </c>
      <c r="K19" s="227" t="s">
        <v>240</v>
      </c>
      <c r="L19" s="223">
        <v>1330</v>
      </c>
      <c r="M19" s="215">
        <f t="shared" si="0"/>
        <v>133</v>
      </c>
      <c r="N19" s="223">
        <f t="shared" si="1"/>
        <v>1197</v>
      </c>
      <c r="O19" s="223">
        <f t="shared" si="2"/>
        <v>239.4</v>
      </c>
      <c r="P19" s="223">
        <v>0</v>
      </c>
      <c r="Q19" s="223">
        <f t="shared" si="3"/>
        <v>0</v>
      </c>
      <c r="R19" s="223">
        <v>0</v>
      </c>
      <c r="S19" s="223">
        <v>0</v>
      </c>
      <c r="T19" s="223">
        <f t="shared" si="34"/>
        <v>0</v>
      </c>
      <c r="U19" s="223">
        <v>0</v>
      </c>
      <c r="V19" s="223">
        <v>0</v>
      </c>
      <c r="W19" s="223">
        <f t="shared" si="35"/>
        <v>0</v>
      </c>
      <c r="X19" s="223">
        <v>0</v>
      </c>
      <c r="Y19" s="223">
        <v>0</v>
      </c>
      <c r="Z19" s="223">
        <f t="shared" si="36"/>
        <v>0</v>
      </c>
      <c r="AA19" s="223">
        <v>0</v>
      </c>
      <c r="AB19" s="223">
        <v>0</v>
      </c>
      <c r="AC19" s="223">
        <f t="shared" ref="AC19:AC38" si="39">Z19+AB19</f>
        <v>0</v>
      </c>
      <c r="AD19" s="223">
        <v>0</v>
      </c>
      <c r="AE19" s="223">
        <v>60.34</v>
      </c>
      <c r="AF19" s="223">
        <f>AC19+AE19</f>
        <v>60.34</v>
      </c>
      <c r="AG19" s="223">
        <f>L19-AF19</f>
        <v>1269.6600000000001</v>
      </c>
      <c r="AH19" s="223">
        <v>239.4</v>
      </c>
      <c r="AI19" s="223">
        <f>AF19+AH19</f>
        <v>299.74</v>
      </c>
      <c r="AJ19" s="223">
        <f>L19-AI19</f>
        <v>1030.26</v>
      </c>
      <c r="AK19" s="223">
        <v>239.4</v>
      </c>
      <c r="AL19" s="223">
        <f t="shared" si="8"/>
        <v>539.14</v>
      </c>
      <c r="AM19" s="223">
        <f t="shared" si="9"/>
        <v>1030.26</v>
      </c>
      <c r="AN19" s="223">
        <v>239.4</v>
      </c>
      <c r="AO19" s="223">
        <f t="shared" si="10"/>
        <v>778.54</v>
      </c>
      <c r="AP19" s="223">
        <f t="shared" si="11"/>
        <v>551.46</v>
      </c>
      <c r="AQ19" s="223">
        <v>239.4</v>
      </c>
      <c r="AR19" s="223">
        <f t="shared" si="12"/>
        <v>1017.9399999999999</v>
      </c>
      <c r="AS19" s="223">
        <f t="shared" si="13"/>
        <v>312.06000000000006</v>
      </c>
      <c r="AT19" s="223">
        <v>179.06</v>
      </c>
      <c r="AU19" s="223">
        <f t="shared" si="14"/>
        <v>1197</v>
      </c>
      <c r="AV19" s="223">
        <f t="shared" si="15"/>
        <v>133</v>
      </c>
      <c r="AW19" s="223">
        <v>0</v>
      </c>
      <c r="AX19" s="223">
        <f t="shared" si="16"/>
        <v>1197</v>
      </c>
      <c r="AY19" s="223">
        <f t="shared" si="17"/>
        <v>133</v>
      </c>
      <c r="AZ19" s="223">
        <v>0</v>
      </c>
      <c r="BA19" s="223">
        <f t="shared" si="18"/>
        <v>1197</v>
      </c>
      <c r="BB19" s="223">
        <f t="shared" si="19"/>
        <v>133</v>
      </c>
      <c r="BC19" s="223">
        <v>0</v>
      </c>
      <c r="BD19" s="223">
        <f t="shared" si="20"/>
        <v>1197</v>
      </c>
      <c r="BE19" s="223">
        <f t="shared" si="21"/>
        <v>133</v>
      </c>
      <c r="BF19" s="223">
        <v>0</v>
      </c>
      <c r="BG19" s="223">
        <f t="shared" si="22"/>
        <v>1197</v>
      </c>
      <c r="BH19" s="223">
        <f t="shared" si="23"/>
        <v>133</v>
      </c>
      <c r="BI19" s="223">
        <v>0</v>
      </c>
      <c r="BJ19" s="223">
        <f t="shared" si="24"/>
        <v>1197</v>
      </c>
      <c r="BK19" s="223">
        <f t="shared" si="25"/>
        <v>133</v>
      </c>
      <c r="BL19" s="223">
        <v>0</v>
      </c>
      <c r="BM19" s="223">
        <f t="shared" si="26"/>
        <v>1197</v>
      </c>
      <c r="BN19" s="223">
        <f t="shared" si="27"/>
        <v>133</v>
      </c>
      <c r="BO19" s="223">
        <v>0</v>
      </c>
      <c r="BP19" s="223">
        <f t="shared" si="28"/>
        <v>1197</v>
      </c>
      <c r="BQ19" s="223">
        <f t="shared" si="29"/>
        <v>133</v>
      </c>
      <c r="BR19" s="223">
        <v>0</v>
      </c>
      <c r="BS19" s="223">
        <f t="shared" si="30"/>
        <v>1197</v>
      </c>
      <c r="BT19" s="223">
        <f t="shared" si="31"/>
        <v>133</v>
      </c>
      <c r="BU19" s="228">
        <v>0</v>
      </c>
      <c r="BV19" s="228">
        <f t="shared" si="32"/>
        <v>1197</v>
      </c>
      <c r="BW19" s="228">
        <f t="shared" si="33"/>
        <v>133</v>
      </c>
    </row>
    <row r="20" spans="1:75" s="217" customFormat="1" ht="13.5">
      <c r="A20" s="205">
        <v>47</v>
      </c>
      <c r="B20" s="206">
        <v>1527013</v>
      </c>
      <c r="C20" s="207"/>
      <c r="D20" s="208">
        <v>17</v>
      </c>
      <c r="E20" s="219" t="s">
        <v>461</v>
      </c>
      <c r="F20" s="220">
        <v>39722</v>
      </c>
      <c r="G20" s="221" t="s">
        <v>422</v>
      </c>
      <c r="H20" s="206" t="s">
        <v>423</v>
      </c>
      <c r="I20" s="221" t="s">
        <v>459</v>
      </c>
      <c r="J20" s="206" t="s">
        <v>462</v>
      </c>
      <c r="K20" s="227" t="s">
        <v>240</v>
      </c>
      <c r="L20" s="223">
        <v>1330</v>
      </c>
      <c r="M20" s="215">
        <f t="shared" si="0"/>
        <v>133</v>
      </c>
      <c r="N20" s="223">
        <f t="shared" si="1"/>
        <v>1197</v>
      </c>
      <c r="O20" s="223">
        <f t="shared" si="2"/>
        <v>239.4</v>
      </c>
      <c r="P20" s="223">
        <v>0</v>
      </c>
      <c r="Q20" s="223">
        <f t="shared" si="3"/>
        <v>0</v>
      </c>
      <c r="R20" s="223">
        <v>0</v>
      </c>
      <c r="S20" s="223">
        <v>0</v>
      </c>
      <c r="T20" s="223">
        <f t="shared" si="34"/>
        <v>0</v>
      </c>
      <c r="U20" s="223">
        <v>0</v>
      </c>
      <c r="V20" s="223">
        <v>0</v>
      </c>
      <c r="W20" s="223">
        <f t="shared" si="35"/>
        <v>0</v>
      </c>
      <c r="X20" s="223">
        <v>0</v>
      </c>
      <c r="Y20" s="223">
        <v>0</v>
      </c>
      <c r="Z20" s="223">
        <f t="shared" si="36"/>
        <v>0</v>
      </c>
      <c r="AA20" s="223">
        <v>0</v>
      </c>
      <c r="AB20" s="223">
        <v>0</v>
      </c>
      <c r="AC20" s="223">
        <f t="shared" si="39"/>
        <v>0</v>
      </c>
      <c r="AD20" s="223">
        <v>0</v>
      </c>
      <c r="AE20" s="223">
        <v>60.34</v>
      </c>
      <c r="AF20" s="223">
        <f>AC20+AE20</f>
        <v>60.34</v>
      </c>
      <c r="AG20" s="223">
        <f>L20-AF20</f>
        <v>1269.6600000000001</v>
      </c>
      <c r="AH20" s="223">
        <v>239.4</v>
      </c>
      <c r="AI20" s="223">
        <f t="shared" ref="AI20:AI37" si="40">AF20+AH20</f>
        <v>299.74</v>
      </c>
      <c r="AJ20" s="223">
        <f t="shared" ref="AJ20:AJ38" si="41">L20-AI20</f>
        <v>1030.26</v>
      </c>
      <c r="AK20" s="223">
        <v>239.4</v>
      </c>
      <c r="AL20" s="223">
        <f t="shared" si="8"/>
        <v>539.14</v>
      </c>
      <c r="AM20" s="223">
        <f t="shared" si="9"/>
        <v>1030.26</v>
      </c>
      <c r="AN20" s="223">
        <v>239.4</v>
      </c>
      <c r="AO20" s="223">
        <f t="shared" si="10"/>
        <v>778.54</v>
      </c>
      <c r="AP20" s="223">
        <f t="shared" si="11"/>
        <v>551.46</v>
      </c>
      <c r="AQ20" s="223">
        <v>239.4</v>
      </c>
      <c r="AR20" s="223">
        <f t="shared" si="12"/>
        <v>1017.9399999999999</v>
      </c>
      <c r="AS20" s="223">
        <f t="shared" si="13"/>
        <v>312.06000000000006</v>
      </c>
      <c r="AT20" s="223">
        <v>179.06</v>
      </c>
      <c r="AU20" s="223">
        <f t="shared" si="14"/>
        <v>1197</v>
      </c>
      <c r="AV20" s="223">
        <f t="shared" si="15"/>
        <v>133</v>
      </c>
      <c r="AW20" s="223">
        <v>0</v>
      </c>
      <c r="AX20" s="223">
        <f t="shared" si="16"/>
        <v>1197</v>
      </c>
      <c r="AY20" s="223">
        <f t="shared" si="17"/>
        <v>133</v>
      </c>
      <c r="AZ20" s="223">
        <v>0</v>
      </c>
      <c r="BA20" s="223">
        <f t="shared" si="18"/>
        <v>1197</v>
      </c>
      <c r="BB20" s="223">
        <f t="shared" si="19"/>
        <v>133</v>
      </c>
      <c r="BC20" s="223">
        <v>0</v>
      </c>
      <c r="BD20" s="223">
        <f t="shared" si="20"/>
        <v>1197</v>
      </c>
      <c r="BE20" s="223">
        <f t="shared" si="21"/>
        <v>133</v>
      </c>
      <c r="BF20" s="223">
        <v>0</v>
      </c>
      <c r="BG20" s="223">
        <f t="shared" si="22"/>
        <v>1197</v>
      </c>
      <c r="BH20" s="223">
        <f t="shared" si="23"/>
        <v>133</v>
      </c>
      <c r="BI20" s="223">
        <v>0</v>
      </c>
      <c r="BJ20" s="223">
        <f t="shared" si="24"/>
        <v>1197</v>
      </c>
      <c r="BK20" s="223">
        <f t="shared" si="25"/>
        <v>133</v>
      </c>
      <c r="BL20" s="223">
        <v>0</v>
      </c>
      <c r="BM20" s="223">
        <f t="shared" si="26"/>
        <v>1197</v>
      </c>
      <c r="BN20" s="223">
        <f t="shared" si="27"/>
        <v>133</v>
      </c>
      <c r="BO20" s="223">
        <v>0</v>
      </c>
      <c r="BP20" s="223">
        <f t="shared" si="28"/>
        <v>1197</v>
      </c>
      <c r="BQ20" s="223">
        <f t="shared" si="29"/>
        <v>133</v>
      </c>
      <c r="BR20" s="223">
        <v>0</v>
      </c>
      <c r="BS20" s="223">
        <f t="shared" si="30"/>
        <v>1197</v>
      </c>
      <c r="BT20" s="223">
        <f t="shared" si="31"/>
        <v>133</v>
      </c>
      <c r="BU20" s="228">
        <v>0</v>
      </c>
      <c r="BV20" s="228">
        <f t="shared" si="32"/>
        <v>1197</v>
      </c>
      <c r="BW20" s="228">
        <f t="shared" si="33"/>
        <v>133</v>
      </c>
    </row>
    <row r="21" spans="1:75" s="217" customFormat="1" ht="13.5">
      <c r="A21" s="205">
        <v>47</v>
      </c>
      <c r="B21" s="206">
        <v>1527013</v>
      </c>
      <c r="C21" s="207"/>
      <c r="D21" s="218">
        <v>18</v>
      </c>
      <c r="E21" s="219" t="s">
        <v>463</v>
      </c>
      <c r="F21" s="220">
        <v>39722</v>
      </c>
      <c r="G21" s="221" t="s">
        <v>422</v>
      </c>
      <c r="H21" s="206" t="s">
        <v>423</v>
      </c>
      <c r="I21" s="221" t="s">
        <v>459</v>
      </c>
      <c r="J21" s="206" t="s">
        <v>464</v>
      </c>
      <c r="K21" s="227" t="s">
        <v>240</v>
      </c>
      <c r="L21" s="223">
        <v>1330</v>
      </c>
      <c r="M21" s="215">
        <f t="shared" si="0"/>
        <v>133</v>
      </c>
      <c r="N21" s="223">
        <f t="shared" si="1"/>
        <v>1197</v>
      </c>
      <c r="O21" s="223">
        <f t="shared" si="2"/>
        <v>239.4</v>
      </c>
      <c r="P21" s="223">
        <v>0</v>
      </c>
      <c r="Q21" s="223">
        <f t="shared" si="3"/>
        <v>0</v>
      </c>
      <c r="R21" s="223">
        <v>0</v>
      </c>
      <c r="S21" s="223">
        <v>0</v>
      </c>
      <c r="T21" s="223">
        <f t="shared" si="34"/>
        <v>0</v>
      </c>
      <c r="U21" s="223">
        <v>0</v>
      </c>
      <c r="V21" s="223">
        <v>0</v>
      </c>
      <c r="W21" s="223">
        <f t="shared" si="35"/>
        <v>0</v>
      </c>
      <c r="X21" s="223">
        <v>0</v>
      </c>
      <c r="Y21" s="223">
        <v>0</v>
      </c>
      <c r="Z21" s="223">
        <f t="shared" si="36"/>
        <v>0</v>
      </c>
      <c r="AA21" s="223">
        <v>0</v>
      </c>
      <c r="AB21" s="223">
        <v>0</v>
      </c>
      <c r="AC21" s="223">
        <f t="shared" si="39"/>
        <v>0</v>
      </c>
      <c r="AD21" s="223">
        <v>0</v>
      </c>
      <c r="AE21" s="223">
        <v>60.34</v>
      </c>
      <c r="AF21" s="223">
        <f>AC21+AE21</f>
        <v>60.34</v>
      </c>
      <c r="AG21" s="223">
        <f>L21-AF21</f>
        <v>1269.6600000000001</v>
      </c>
      <c r="AH21" s="223">
        <v>239.4</v>
      </c>
      <c r="AI21" s="223">
        <f t="shared" si="40"/>
        <v>299.74</v>
      </c>
      <c r="AJ21" s="223">
        <f t="shared" si="41"/>
        <v>1030.26</v>
      </c>
      <c r="AK21" s="223">
        <v>239.4</v>
      </c>
      <c r="AL21" s="223">
        <f t="shared" si="8"/>
        <v>539.14</v>
      </c>
      <c r="AM21" s="223">
        <f t="shared" si="9"/>
        <v>1030.26</v>
      </c>
      <c r="AN21" s="223">
        <v>239.4</v>
      </c>
      <c r="AO21" s="223">
        <f t="shared" si="10"/>
        <v>778.54</v>
      </c>
      <c r="AP21" s="223">
        <f t="shared" si="11"/>
        <v>551.46</v>
      </c>
      <c r="AQ21" s="223">
        <v>239.4</v>
      </c>
      <c r="AR21" s="223">
        <f t="shared" si="12"/>
        <v>1017.9399999999999</v>
      </c>
      <c r="AS21" s="223">
        <f t="shared" si="13"/>
        <v>312.06000000000006</v>
      </c>
      <c r="AT21" s="223">
        <v>179.06</v>
      </c>
      <c r="AU21" s="223">
        <f t="shared" si="14"/>
        <v>1197</v>
      </c>
      <c r="AV21" s="223">
        <f t="shared" si="15"/>
        <v>133</v>
      </c>
      <c r="AW21" s="223">
        <v>0</v>
      </c>
      <c r="AX21" s="223">
        <f t="shared" si="16"/>
        <v>1197</v>
      </c>
      <c r="AY21" s="223">
        <f t="shared" si="17"/>
        <v>133</v>
      </c>
      <c r="AZ21" s="223">
        <v>0</v>
      </c>
      <c r="BA21" s="223">
        <f t="shared" si="18"/>
        <v>1197</v>
      </c>
      <c r="BB21" s="223">
        <f t="shared" si="19"/>
        <v>133</v>
      </c>
      <c r="BC21" s="223">
        <v>0</v>
      </c>
      <c r="BD21" s="223">
        <f t="shared" si="20"/>
        <v>1197</v>
      </c>
      <c r="BE21" s="223">
        <f t="shared" si="21"/>
        <v>133</v>
      </c>
      <c r="BF21" s="223">
        <v>0</v>
      </c>
      <c r="BG21" s="223">
        <f t="shared" si="22"/>
        <v>1197</v>
      </c>
      <c r="BH21" s="223">
        <f t="shared" si="23"/>
        <v>133</v>
      </c>
      <c r="BI21" s="223">
        <v>0</v>
      </c>
      <c r="BJ21" s="223">
        <f t="shared" si="24"/>
        <v>1197</v>
      </c>
      <c r="BK21" s="223">
        <f t="shared" si="25"/>
        <v>133</v>
      </c>
      <c r="BL21" s="223">
        <v>0</v>
      </c>
      <c r="BM21" s="223">
        <f t="shared" si="26"/>
        <v>1197</v>
      </c>
      <c r="BN21" s="223">
        <f t="shared" si="27"/>
        <v>133</v>
      </c>
      <c r="BO21" s="223">
        <v>0</v>
      </c>
      <c r="BP21" s="223">
        <f t="shared" si="28"/>
        <v>1197</v>
      </c>
      <c r="BQ21" s="223">
        <f t="shared" si="29"/>
        <v>133</v>
      </c>
      <c r="BR21" s="223">
        <v>0</v>
      </c>
      <c r="BS21" s="223">
        <f t="shared" si="30"/>
        <v>1197</v>
      </c>
      <c r="BT21" s="223">
        <f t="shared" si="31"/>
        <v>133</v>
      </c>
      <c r="BU21" s="228">
        <v>0</v>
      </c>
      <c r="BV21" s="228">
        <f t="shared" si="32"/>
        <v>1197</v>
      </c>
      <c r="BW21" s="228">
        <f t="shared" si="33"/>
        <v>133</v>
      </c>
    </row>
    <row r="22" spans="1:75" s="217" customFormat="1" ht="13.5">
      <c r="A22" s="205">
        <v>53</v>
      </c>
      <c r="B22" s="206">
        <v>158</v>
      </c>
      <c r="C22" s="207"/>
      <c r="D22" s="218">
        <v>22</v>
      </c>
      <c r="E22" s="226" t="s">
        <v>470</v>
      </c>
      <c r="F22" s="220">
        <v>40134</v>
      </c>
      <c r="G22" s="221" t="s">
        <v>422</v>
      </c>
      <c r="H22" s="221" t="s">
        <v>423</v>
      </c>
      <c r="I22" s="206" t="s">
        <v>471</v>
      </c>
      <c r="J22" s="206" t="s">
        <v>472</v>
      </c>
      <c r="K22" s="222" t="s">
        <v>240</v>
      </c>
      <c r="L22" s="223">
        <f t="shared" ref="L22:L38" si="42">1185.94+37.29</f>
        <v>1223.23</v>
      </c>
      <c r="M22" s="215">
        <f t="shared" si="0"/>
        <v>122.32300000000001</v>
      </c>
      <c r="N22" s="223">
        <f t="shared" si="1"/>
        <v>1100.9069999999999</v>
      </c>
      <c r="O22" s="223">
        <f t="shared" si="2"/>
        <v>220.1814</v>
      </c>
      <c r="P22" s="223">
        <v>0</v>
      </c>
      <c r="Q22" s="223">
        <f t="shared" si="3"/>
        <v>0</v>
      </c>
      <c r="R22" s="223">
        <v>0</v>
      </c>
      <c r="S22" s="223">
        <v>0</v>
      </c>
      <c r="T22" s="223">
        <f t="shared" si="34"/>
        <v>0</v>
      </c>
      <c r="U22" s="223">
        <v>0</v>
      </c>
      <c r="V22" s="223">
        <v>0</v>
      </c>
      <c r="W22" s="223">
        <f t="shared" si="35"/>
        <v>0</v>
      </c>
      <c r="X22" s="223">
        <v>0</v>
      </c>
      <c r="Y22" s="223">
        <v>0</v>
      </c>
      <c r="Z22" s="223">
        <f t="shared" si="36"/>
        <v>0</v>
      </c>
      <c r="AA22" s="223">
        <v>0</v>
      </c>
      <c r="AB22" s="223">
        <v>0</v>
      </c>
      <c r="AC22" s="223">
        <f t="shared" si="39"/>
        <v>0</v>
      </c>
      <c r="AD22" s="223">
        <v>0</v>
      </c>
      <c r="AE22" s="223">
        <v>0</v>
      </c>
      <c r="AF22" s="223">
        <f t="shared" ref="AF22:AF38" si="43">AC22+AE22</f>
        <v>0</v>
      </c>
      <c r="AG22" s="223">
        <v>0</v>
      </c>
      <c r="AH22" s="223">
        <v>27.15</v>
      </c>
      <c r="AI22" s="223">
        <f t="shared" si="40"/>
        <v>27.15</v>
      </c>
      <c r="AJ22" s="223">
        <f t="shared" si="41"/>
        <v>1196.08</v>
      </c>
      <c r="AK22" s="223">
        <v>220.18</v>
      </c>
      <c r="AL22" s="223">
        <f t="shared" si="8"/>
        <v>247.33</v>
      </c>
      <c r="AM22" s="223">
        <f t="shared" si="9"/>
        <v>1196.08</v>
      </c>
      <c r="AN22" s="223">
        <v>220.18</v>
      </c>
      <c r="AO22" s="223">
        <f t="shared" si="10"/>
        <v>467.51</v>
      </c>
      <c r="AP22" s="223">
        <f t="shared" si="11"/>
        <v>755.72</v>
      </c>
      <c r="AQ22" s="223">
        <v>220.18</v>
      </c>
      <c r="AR22" s="223">
        <f t="shared" si="12"/>
        <v>687.69</v>
      </c>
      <c r="AS22" s="223">
        <f t="shared" si="13"/>
        <v>535.54</v>
      </c>
      <c r="AT22" s="223">
        <v>220.18</v>
      </c>
      <c r="AU22" s="223">
        <f t="shared" si="14"/>
        <v>907.87000000000012</v>
      </c>
      <c r="AV22" s="223">
        <f t="shared" si="15"/>
        <v>315.3599999999999</v>
      </c>
      <c r="AW22" s="223">
        <v>193.04</v>
      </c>
      <c r="AX22" s="223">
        <f t="shared" si="16"/>
        <v>1100.9100000000001</v>
      </c>
      <c r="AY22" s="223">
        <f t="shared" si="17"/>
        <v>122.31999999999994</v>
      </c>
      <c r="AZ22" s="223"/>
      <c r="BA22" s="223">
        <f t="shared" si="18"/>
        <v>1100.9100000000001</v>
      </c>
      <c r="BB22" s="223">
        <f t="shared" si="19"/>
        <v>122.31999999999994</v>
      </c>
      <c r="BC22" s="223">
        <v>0</v>
      </c>
      <c r="BD22" s="223">
        <f t="shared" si="20"/>
        <v>1100.9100000000001</v>
      </c>
      <c r="BE22" s="223">
        <f t="shared" si="21"/>
        <v>122.31999999999994</v>
      </c>
      <c r="BF22" s="223">
        <v>0</v>
      </c>
      <c r="BG22" s="223">
        <f t="shared" si="22"/>
        <v>1100.9100000000001</v>
      </c>
      <c r="BH22" s="223">
        <f t="shared" si="23"/>
        <v>122.31999999999994</v>
      </c>
      <c r="BI22" s="223">
        <v>0</v>
      </c>
      <c r="BJ22" s="223">
        <f t="shared" si="24"/>
        <v>1100.9100000000001</v>
      </c>
      <c r="BK22" s="223">
        <f t="shared" si="25"/>
        <v>122.31999999999994</v>
      </c>
      <c r="BL22" s="223">
        <v>0</v>
      </c>
      <c r="BM22" s="223">
        <f t="shared" si="26"/>
        <v>1100.9100000000001</v>
      </c>
      <c r="BN22" s="223">
        <f t="shared" si="27"/>
        <v>122.31999999999994</v>
      </c>
      <c r="BO22" s="223">
        <v>0</v>
      </c>
      <c r="BP22" s="223">
        <f t="shared" si="28"/>
        <v>1100.9100000000001</v>
      </c>
      <c r="BQ22" s="223">
        <f t="shared" si="29"/>
        <v>122.31999999999994</v>
      </c>
      <c r="BR22" s="223">
        <v>0</v>
      </c>
      <c r="BS22" s="223">
        <f t="shared" si="30"/>
        <v>1100.9100000000001</v>
      </c>
      <c r="BT22" s="223">
        <f t="shared" si="31"/>
        <v>122.31999999999994</v>
      </c>
      <c r="BU22" s="228">
        <v>0</v>
      </c>
      <c r="BV22" s="228">
        <f t="shared" si="32"/>
        <v>1100.9100000000001</v>
      </c>
      <c r="BW22" s="228">
        <f t="shared" si="33"/>
        <v>122.31999999999994</v>
      </c>
    </row>
    <row r="23" spans="1:75" s="217" customFormat="1" ht="13.5">
      <c r="A23" s="71">
        <v>53</v>
      </c>
      <c r="B23" s="13">
        <v>158</v>
      </c>
      <c r="C23" s="207"/>
      <c r="D23" s="218">
        <v>23</v>
      </c>
      <c r="E23" s="226" t="s">
        <v>474</v>
      </c>
      <c r="F23" s="220">
        <v>40134</v>
      </c>
      <c r="G23" s="221" t="s">
        <v>422</v>
      </c>
      <c r="H23" s="229" t="s">
        <v>423</v>
      </c>
      <c r="I23" s="206" t="s">
        <v>471</v>
      </c>
      <c r="J23" s="206" t="s">
        <v>475</v>
      </c>
      <c r="K23" s="222" t="s">
        <v>441</v>
      </c>
      <c r="L23" s="223">
        <f t="shared" si="42"/>
        <v>1223.23</v>
      </c>
      <c r="M23" s="215">
        <f t="shared" si="0"/>
        <v>122.32300000000001</v>
      </c>
      <c r="N23" s="223">
        <f t="shared" si="1"/>
        <v>1100.9069999999999</v>
      </c>
      <c r="O23" s="223">
        <f t="shared" si="2"/>
        <v>220.1814</v>
      </c>
      <c r="P23" s="9">
        <v>0</v>
      </c>
      <c r="Q23" s="9">
        <f t="shared" si="3"/>
        <v>0</v>
      </c>
      <c r="R23" s="9">
        <v>0</v>
      </c>
      <c r="S23" s="9">
        <v>0</v>
      </c>
      <c r="T23" s="9">
        <f t="shared" si="34"/>
        <v>0</v>
      </c>
      <c r="U23" s="9">
        <v>0</v>
      </c>
      <c r="V23" s="9">
        <v>0</v>
      </c>
      <c r="W23" s="9">
        <f t="shared" si="35"/>
        <v>0</v>
      </c>
      <c r="X23" s="9">
        <v>0</v>
      </c>
      <c r="Y23" s="9">
        <v>0</v>
      </c>
      <c r="Z23" s="9">
        <f t="shared" si="36"/>
        <v>0</v>
      </c>
      <c r="AA23" s="9">
        <v>0</v>
      </c>
      <c r="AB23" s="9">
        <v>0</v>
      </c>
      <c r="AC23" s="9">
        <f t="shared" si="39"/>
        <v>0</v>
      </c>
      <c r="AD23" s="9">
        <v>0</v>
      </c>
      <c r="AE23" s="9">
        <v>0</v>
      </c>
      <c r="AF23" s="9">
        <f t="shared" si="43"/>
        <v>0</v>
      </c>
      <c r="AG23" s="9">
        <v>0</v>
      </c>
      <c r="AH23" s="9">
        <v>27.15</v>
      </c>
      <c r="AI23" s="9">
        <f t="shared" si="40"/>
        <v>27.15</v>
      </c>
      <c r="AJ23" s="9">
        <f t="shared" si="41"/>
        <v>1196.08</v>
      </c>
      <c r="AK23" s="9">
        <v>220.18</v>
      </c>
      <c r="AL23" s="9">
        <f t="shared" si="8"/>
        <v>247.33</v>
      </c>
      <c r="AM23" s="9">
        <f t="shared" si="9"/>
        <v>1196.08</v>
      </c>
      <c r="AN23" s="9">
        <v>220.18</v>
      </c>
      <c r="AO23" s="9">
        <f t="shared" si="10"/>
        <v>467.51</v>
      </c>
      <c r="AP23" s="9">
        <f t="shared" si="11"/>
        <v>755.72</v>
      </c>
      <c r="AQ23" s="9">
        <v>220.18</v>
      </c>
      <c r="AR23" s="9">
        <f t="shared" si="12"/>
        <v>687.69</v>
      </c>
      <c r="AS23" s="9">
        <f t="shared" si="13"/>
        <v>535.54</v>
      </c>
      <c r="AT23" s="9">
        <v>220.18</v>
      </c>
      <c r="AU23" s="9">
        <f t="shared" si="14"/>
        <v>907.87000000000012</v>
      </c>
      <c r="AV23" s="9">
        <f t="shared" si="15"/>
        <v>315.3599999999999</v>
      </c>
      <c r="AW23" s="9">
        <v>193.04</v>
      </c>
      <c r="AX23" s="9">
        <f t="shared" si="16"/>
        <v>1100.9100000000001</v>
      </c>
      <c r="AY23" s="9">
        <f t="shared" si="17"/>
        <v>122.31999999999994</v>
      </c>
      <c r="AZ23" s="9"/>
      <c r="BA23" s="9">
        <f t="shared" si="18"/>
        <v>1100.9100000000001</v>
      </c>
      <c r="BB23" s="9">
        <f t="shared" si="19"/>
        <v>122.31999999999994</v>
      </c>
      <c r="BC23" s="9">
        <v>0</v>
      </c>
      <c r="BD23" s="9">
        <f t="shared" si="20"/>
        <v>1100.9100000000001</v>
      </c>
      <c r="BE23" s="9">
        <f t="shared" si="21"/>
        <v>122.31999999999994</v>
      </c>
      <c r="BF23" s="9">
        <v>0</v>
      </c>
      <c r="BG23" s="9">
        <f t="shared" si="22"/>
        <v>1100.9100000000001</v>
      </c>
      <c r="BH23" s="9">
        <f t="shared" si="23"/>
        <v>122.31999999999994</v>
      </c>
      <c r="BI23" s="9">
        <v>0</v>
      </c>
      <c r="BJ23" s="9">
        <f t="shared" si="24"/>
        <v>1100.9100000000001</v>
      </c>
      <c r="BK23" s="9">
        <f t="shared" si="25"/>
        <v>122.31999999999994</v>
      </c>
      <c r="BL23" s="9">
        <v>0</v>
      </c>
      <c r="BM23" s="9">
        <f t="shared" si="26"/>
        <v>1100.9100000000001</v>
      </c>
      <c r="BN23" s="9">
        <f t="shared" si="27"/>
        <v>122.31999999999994</v>
      </c>
      <c r="BO23" s="9">
        <v>0</v>
      </c>
      <c r="BP23" s="9">
        <f t="shared" si="28"/>
        <v>1100.9100000000001</v>
      </c>
      <c r="BQ23" s="9">
        <f t="shared" si="29"/>
        <v>122.31999999999994</v>
      </c>
      <c r="BR23" s="223">
        <v>0</v>
      </c>
      <c r="BS23" s="223">
        <f t="shared" si="30"/>
        <v>1100.9100000000001</v>
      </c>
      <c r="BT23" s="223">
        <f t="shared" si="31"/>
        <v>122.31999999999994</v>
      </c>
      <c r="BU23" s="228">
        <v>0</v>
      </c>
      <c r="BV23" s="228">
        <f t="shared" si="32"/>
        <v>1100.9100000000001</v>
      </c>
      <c r="BW23" s="228">
        <f t="shared" si="33"/>
        <v>122.31999999999994</v>
      </c>
    </row>
    <row r="24" spans="1:75" s="217" customFormat="1" ht="13.5">
      <c r="A24" s="71">
        <v>53</v>
      </c>
      <c r="B24" s="13">
        <v>158</v>
      </c>
      <c r="C24" s="207"/>
      <c r="D24" s="218">
        <v>24</v>
      </c>
      <c r="E24" s="226" t="s">
        <v>476</v>
      </c>
      <c r="F24" s="220">
        <v>40134</v>
      </c>
      <c r="G24" s="221" t="s">
        <v>422</v>
      </c>
      <c r="H24" s="229" t="s">
        <v>423</v>
      </c>
      <c r="I24" s="206" t="s">
        <v>471</v>
      </c>
      <c r="J24" s="206" t="s">
        <v>477</v>
      </c>
      <c r="K24" s="222" t="s">
        <v>441</v>
      </c>
      <c r="L24" s="223">
        <f t="shared" si="42"/>
        <v>1223.23</v>
      </c>
      <c r="M24" s="215">
        <f t="shared" si="0"/>
        <v>122.32300000000001</v>
      </c>
      <c r="N24" s="223">
        <f t="shared" si="1"/>
        <v>1100.9069999999999</v>
      </c>
      <c r="O24" s="223">
        <f t="shared" si="2"/>
        <v>220.1814</v>
      </c>
      <c r="P24" s="9">
        <v>0</v>
      </c>
      <c r="Q24" s="9">
        <f t="shared" si="3"/>
        <v>0</v>
      </c>
      <c r="R24" s="9">
        <v>0</v>
      </c>
      <c r="S24" s="9">
        <v>0</v>
      </c>
      <c r="T24" s="9">
        <f t="shared" si="34"/>
        <v>0</v>
      </c>
      <c r="U24" s="9">
        <v>0</v>
      </c>
      <c r="V24" s="9">
        <v>0</v>
      </c>
      <c r="W24" s="9">
        <f t="shared" si="35"/>
        <v>0</v>
      </c>
      <c r="X24" s="9">
        <v>0</v>
      </c>
      <c r="Y24" s="9">
        <v>0</v>
      </c>
      <c r="Z24" s="9">
        <f t="shared" si="36"/>
        <v>0</v>
      </c>
      <c r="AA24" s="9">
        <v>0</v>
      </c>
      <c r="AB24" s="9">
        <v>0</v>
      </c>
      <c r="AC24" s="9">
        <f t="shared" si="39"/>
        <v>0</v>
      </c>
      <c r="AD24" s="9">
        <v>0</v>
      </c>
      <c r="AE24" s="9">
        <v>0</v>
      </c>
      <c r="AF24" s="9">
        <f t="shared" si="43"/>
        <v>0</v>
      </c>
      <c r="AG24" s="9">
        <v>0</v>
      </c>
      <c r="AH24" s="9">
        <v>27.15</v>
      </c>
      <c r="AI24" s="9">
        <f t="shared" si="40"/>
        <v>27.15</v>
      </c>
      <c r="AJ24" s="9">
        <f t="shared" si="41"/>
        <v>1196.08</v>
      </c>
      <c r="AK24" s="9">
        <v>220.18</v>
      </c>
      <c r="AL24" s="9">
        <f t="shared" si="8"/>
        <v>247.33</v>
      </c>
      <c r="AM24" s="9">
        <f t="shared" si="9"/>
        <v>1196.08</v>
      </c>
      <c r="AN24" s="9">
        <v>220.18</v>
      </c>
      <c r="AO24" s="9">
        <f t="shared" si="10"/>
        <v>467.51</v>
      </c>
      <c r="AP24" s="9">
        <f t="shared" si="11"/>
        <v>755.72</v>
      </c>
      <c r="AQ24" s="9">
        <v>220.18</v>
      </c>
      <c r="AR24" s="9">
        <f t="shared" si="12"/>
        <v>687.69</v>
      </c>
      <c r="AS24" s="9">
        <f t="shared" si="13"/>
        <v>535.54</v>
      </c>
      <c r="AT24" s="9">
        <v>220.18</v>
      </c>
      <c r="AU24" s="9">
        <f t="shared" si="14"/>
        <v>907.87000000000012</v>
      </c>
      <c r="AV24" s="9">
        <f t="shared" si="15"/>
        <v>315.3599999999999</v>
      </c>
      <c r="AW24" s="9">
        <v>193.04</v>
      </c>
      <c r="AX24" s="9">
        <f t="shared" si="16"/>
        <v>1100.9100000000001</v>
      </c>
      <c r="AY24" s="9">
        <f t="shared" si="17"/>
        <v>122.31999999999994</v>
      </c>
      <c r="AZ24" s="9"/>
      <c r="BA24" s="9">
        <f t="shared" si="18"/>
        <v>1100.9100000000001</v>
      </c>
      <c r="BB24" s="9">
        <f t="shared" si="19"/>
        <v>122.31999999999994</v>
      </c>
      <c r="BC24" s="9">
        <v>0</v>
      </c>
      <c r="BD24" s="9">
        <f t="shared" si="20"/>
        <v>1100.9100000000001</v>
      </c>
      <c r="BE24" s="9">
        <f t="shared" si="21"/>
        <v>122.31999999999994</v>
      </c>
      <c r="BF24" s="9">
        <v>0</v>
      </c>
      <c r="BG24" s="9">
        <f t="shared" si="22"/>
        <v>1100.9100000000001</v>
      </c>
      <c r="BH24" s="9">
        <f t="shared" si="23"/>
        <v>122.31999999999994</v>
      </c>
      <c r="BI24" s="9">
        <v>0</v>
      </c>
      <c r="BJ24" s="9">
        <f t="shared" si="24"/>
        <v>1100.9100000000001</v>
      </c>
      <c r="BK24" s="9">
        <f t="shared" si="25"/>
        <v>122.31999999999994</v>
      </c>
      <c r="BL24" s="9">
        <v>0</v>
      </c>
      <c r="BM24" s="9">
        <f t="shared" si="26"/>
        <v>1100.9100000000001</v>
      </c>
      <c r="BN24" s="9">
        <f t="shared" si="27"/>
        <v>122.31999999999994</v>
      </c>
      <c r="BO24" s="9">
        <v>0</v>
      </c>
      <c r="BP24" s="9">
        <f t="shared" si="28"/>
        <v>1100.9100000000001</v>
      </c>
      <c r="BQ24" s="9">
        <f t="shared" si="29"/>
        <v>122.31999999999994</v>
      </c>
      <c r="BR24" s="223">
        <v>0</v>
      </c>
      <c r="BS24" s="223">
        <f t="shared" si="30"/>
        <v>1100.9100000000001</v>
      </c>
      <c r="BT24" s="223">
        <f t="shared" si="31"/>
        <v>122.31999999999994</v>
      </c>
      <c r="BU24" s="228">
        <v>0</v>
      </c>
      <c r="BV24" s="228">
        <f t="shared" si="32"/>
        <v>1100.9100000000001</v>
      </c>
      <c r="BW24" s="228">
        <f t="shared" si="33"/>
        <v>122.31999999999994</v>
      </c>
    </row>
    <row r="25" spans="1:75" s="217" customFormat="1" ht="13.5">
      <c r="A25" s="205">
        <v>53</v>
      </c>
      <c r="B25" s="206">
        <v>158</v>
      </c>
      <c r="C25" s="207"/>
      <c r="D25" s="218">
        <v>27</v>
      </c>
      <c r="E25" s="226" t="s">
        <v>480</v>
      </c>
      <c r="F25" s="220">
        <v>40134</v>
      </c>
      <c r="G25" s="221" t="s">
        <v>422</v>
      </c>
      <c r="H25" s="221" t="s">
        <v>423</v>
      </c>
      <c r="I25" s="206" t="s">
        <v>471</v>
      </c>
      <c r="J25" s="206" t="s">
        <v>481</v>
      </c>
      <c r="K25" s="222" t="s">
        <v>240</v>
      </c>
      <c r="L25" s="223">
        <f t="shared" si="42"/>
        <v>1223.23</v>
      </c>
      <c r="M25" s="215">
        <f t="shared" si="0"/>
        <v>122.32300000000001</v>
      </c>
      <c r="N25" s="223">
        <f t="shared" si="1"/>
        <v>1100.9069999999999</v>
      </c>
      <c r="O25" s="223">
        <f t="shared" si="2"/>
        <v>220.1814</v>
      </c>
      <c r="P25" s="223">
        <v>0</v>
      </c>
      <c r="Q25" s="223">
        <f t="shared" si="3"/>
        <v>0</v>
      </c>
      <c r="R25" s="223">
        <v>0</v>
      </c>
      <c r="S25" s="223">
        <v>0</v>
      </c>
      <c r="T25" s="223">
        <f t="shared" si="34"/>
        <v>0</v>
      </c>
      <c r="U25" s="223">
        <v>0</v>
      </c>
      <c r="V25" s="223">
        <v>0</v>
      </c>
      <c r="W25" s="223">
        <f t="shared" si="35"/>
        <v>0</v>
      </c>
      <c r="X25" s="223">
        <v>0</v>
      </c>
      <c r="Y25" s="223">
        <v>0</v>
      </c>
      <c r="Z25" s="223">
        <f t="shared" si="36"/>
        <v>0</v>
      </c>
      <c r="AA25" s="223">
        <v>0</v>
      </c>
      <c r="AB25" s="223">
        <v>0</v>
      </c>
      <c r="AC25" s="223">
        <f t="shared" si="39"/>
        <v>0</v>
      </c>
      <c r="AD25" s="223">
        <v>0</v>
      </c>
      <c r="AE25" s="223">
        <v>0</v>
      </c>
      <c r="AF25" s="223">
        <f t="shared" si="43"/>
        <v>0</v>
      </c>
      <c r="AG25" s="223">
        <v>0</v>
      </c>
      <c r="AH25" s="223">
        <v>27.15</v>
      </c>
      <c r="AI25" s="223">
        <f t="shared" si="40"/>
        <v>27.15</v>
      </c>
      <c r="AJ25" s="223">
        <f t="shared" si="41"/>
        <v>1196.08</v>
      </c>
      <c r="AK25" s="223">
        <v>220.18</v>
      </c>
      <c r="AL25" s="223">
        <f t="shared" si="8"/>
        <v>247.33</v>
      </c>
      <c r="AM25" s="223">
        <f t="shared" si="9"/>
        <v>1196.08</v>
      </c>
      <c r="AN25" s="223">
        <v>220.18</v>
      </c>
      <c r="AO25" s="223">
        <f t="shared" si="10"/>
        <v>467.51</v>
      </c>
      <c r="AP25" s="223">
        <f t="shared" si="11"/>
        <v>755.72</v>
      </c>
      <c r="AQ25" s="223">
        <v>220.18</v>
      </c>
      <c r="AR25" s="223">
        <f t="shared" si="12"/>
        <v>687.69</v>
      </c>
      <c r="AS25" s="223">
        <f t="shared" si="13"/>
        <v>535.54</v>
      </c>
      <c r="AT25" s="223">
        <v>220.18</v>
      </c>
      <c r="AU25" s="223">
        <f t="shared" si="14"/>
        <v>907.87000000000012</v>
      </c>
      <c r="AV25" s="223">
        <f t="shared" si="15"/>
        <v>315.3599999999999</v>
      </c>
      <c r="AW25" s="223">
        <v>193.04</v>
      </c>
      <c r="AX25" s="223">
        <f t="shared" si="16"/>
        <v>1100.9100000000001</v>
      </c>
      <c r="AY25" s="223">
        <f t="shared" si="17"/>
        <v>122.31999999999994</v>
      </c>
      <c r="AZ25" s="223"/>
      <c r="BA25" s="223">
        <f t="shared" si="18"/>
        <v>1100.9100000000001</v>
      </c>
      <c r="BB25" s="223">
        <f t="shared" si="19"/>
        <v>122.31999999999994</v>
      </c>
      <c r="BC25" s="223">
        <v>0</v>
      </c>
      <c r="BD25" s="223">
        <f t="shared" si="20"/>
        <v>1100.9100000000001</v>
      </c>
      <c r="BE25" s="223">
        <f t="shared" si="21"/>
        <v>122.31999999999994</v>
      </c>
      <c r="BF25" s="223">
        <v>0</v>
      </c>
      <c r="BG25" s="223">
        <f t="shared" si="22"/>
        <v>1100.9100000000001</v>
      </c>
      <c r="BH25" s="223">
        <f t="shared" si="23"/>
        <v>122.31999999999994</v>
      </c>
      <c r="BI25" s="223">
        <v>0</v>
      </c>
      <c r="BJ25" s="223">
        <f t="shared" si="24"/>
        <v>1100.9100000000001</v>
      </c>
      <c r="BK25" s="223">
        <f t="shared" si="25"/>
        <v>122.31999999999994</v>
      </c>
      <c r="BL25" s="223">
        <v>0</v>
      </c>
      <c r="BM25" s="223">
        <f t="shared" si="26"/>
        <v>1100.9100000000001</v>
      </c>
      <c r="BN25" s="223">
        <f t="shared" si="27"/>
        <v>122.31999999999994</v>
      </c>
      <c r="BO25" s="223">
        <v>0</v>
      </c>
      <c r="BP25" s="223">
        <f t="shared" si="28"/>
        <v>1100.9100000000001</v>
      </c>
      <c r="BQ25" s="223">
        <f t="shared" si="29"/>
        <v>122.31999999999994</v>
      </c>
      <c r="BR25" s="223">
        <v>0</v>
      </c>
      <c r="BS25" s="223">
        <f t="shared" si="30"/>
        <v>1100.9100000000001</v>
      </c>
      <c r="BT25" s="223">
        <f t="shared" si="31"/>
        <v>122.31999999999994</v>
      </c>
      <c r="BU25" s="228">
        <v>0</v>
      </c>
      <c r="BV25" s="228">
        <f t="shared" si="32"/>
        <v>1100.9100000000001</v>
      </c>
      <c r="BW25" s="228">
        <f t="shared" si="33"/>
        <v>122.31999999999994</v>
      </c>
    </row>
    <row r="26" spans="1:75" s="217" customFormat="1" ht="13.5">
      <c r="A26" s="205">
        <v>53</v>
      </c>
      <c r="B26" s="206">
        <v>158</v>
      </c>
      <c r="C26" s="207"/>
      <c r="D26" s="218">
        <v>28</v>
      </c>
      <c r="E26" s="226" t="s">
        <v>483</v>
      </c>
      <c r="F26" s="220">
        <v>40134</v>
      </c>
      <c r="G26" s="221" t="s">
        <v>422</v>
      </c>
      <c r="H26" s="221" t="s">
        <v>423</v>
      </c>
      <c r="I26" s="206" t="s">
        <v>471</v>
      </c>
      <c r="J26" s="206" t="s">
        <v>484</v>
      </c>
      <c r="K26" s="222" t="s">
        <v>240</v>
      </c>
      <c r="L26" s="223">
        <f t="shared" si="42"/>
        <v>1223.23</v>
      </c>
      <c r="M26" s="215">
        <f t="shared" si="0"/>
        <v>122.32300000000001</v>
      </c>
      <c r="N26" s="223">
        <f t="shared" si="1"/>
        <v>1100.9069999999999</v>
      </c>
      <c r="O26" s="223">
        <f t="shared" si="2"/>
        <v>220.1814</v>
      </c>
      <c r="P26" s="223">
        <v>0</v>
      </c>
      <c r="Q26" s="223">
        <f t="shared" si="3"/>
        <v>0</v>
      </c>
      <c r="R26" s="223">
        <v>0</v>
      </c>
      <c r="S26" s="223">
        <v>0</v>
      </c>
      <c r="T26" s="223">
        <f t="shared" si="34"/>
        <v>0</v>
      </c>
      <c r="U26" s="223">
        <v>0</v>
      </c>
      <c r="V26" s="223">
        <v>0</v>
      </c>
      <c r="W26" s="223">
        <f t="shared" si="35"/>
        <v>0</v>
      </c>
      <c r="X26" s="223">
        <v>0</v>
      </c>
      <c r="Y26" s="223">
        <v>0</v>
      </c>
      <c r="Z26" s="223">
        <f t="shared" si="36"/>
        <v>0</v>
      </c>
      <c r="AA26" s="223">
        <v>0</v>
      </c>
      <c r="AB26" s="223">
        <v>0</v>
      </c>
      <c r="AC26" s="223">
        <f t="shared" si="39"/>
        <v>0</v>
      </c>
      <c r="AD26" s="223">
        <v>0</v>
      </c>
      <c r="AE26" s="223">
        <v>0</v>
      </c>
      <c r="AF26" s="223">
        <f t="shared" si="43"/>
        <v>0</v>
      </c>
      <c r="AG26" s="223">
        <v>0</v>
      </c>
      <c r="AH26" s="223">
        <v>27.15</v>
      </c>
      <c r="AI26" s="223">
        <f t="shared" si="40"/>
        <v>27.15</v>
      </c>
      <c r="AJ26" s="223">
        <f t="shared" si="41"/>
        <v>1196.08</v>
      </c>
      <c r="AK26" s="223">
        <v>220.18</v>
      </c>
      <c r="AL26" s="223">
        <f t="shared" si="8"/>
        <v>247.33</v>
      </c>
      <c r="AM26" s="223">
        <f t="shared" si="9"/>
        <v>1196.08</v>
      </c>
      <c r="AN26" s="223">
        <v>220.18</v>
      </c>
      <c r="AO26" s="223">
        <f t="shared" si="10"/>
        <v>467.51</v>
      </c>
      <c r="AP26" s="223">
        <f t="shared" si="11"/>
        <v>755.72</v>
      </c>
      <c r="AQ26" s="223">
        <v>220.18</v>
      </c>
      <c r="AR26" s="223">
        <f t="shared" si="12"/>
        <v>687.69</v>
      </c>
      <c r="AS26" s="223">
        <f t="shared" si="13"/>
        <v>535.54</v>
      </c>
      <c r="AT26" s="223">
        <v>220.18</v>
      </c>
      <c r="AU26" s="223">
        <f t="shared" si="14"/>
        <v>907.87000000000012</v>
      </c>
      <c r="AV26" s="223">
        <f t="shared" si="15"/>
        <v>315.3599999999999</v>
      </c>
      <c r="AW26" s="223">
        <v>193.04</v>
      </c>
      <c r="AX26" s="223">
        <f t="shared" si="16"/>
        <v>1100.9100000000001</v>
      </c>
      <c r="AY26" s="223">
        <f t="shared" si="17"/>
        <v>122.31999999999994</v>
      </c>
      <c r="AZ26" s="223"/>
      <c r="BA26" s="223">
        <f t="shared" si="18"/>
        <v>1100.9100000000001</v>
      </c>
      <c r="BB26" s="223">
        <f t="shared" si="19"/>
        <v>122.31999999999994</v>
      </c>
      <c r="BC26" s="223">
        <v>0</v>
      </c>
      <c r="BD26" s="223">
        <f t="shared" si="20"/>
        <v>1100.9100000000001</v>
      </c>
      <c r="BE26" s="223">
        <f t="shared" si="21"/>
        <v>122.31999999999994</v>
      </c>
      <c r="BF26" s="223">
        <v>0</v>
      </c>
      <c r="BG26" s="223">
        <f t="shared" si="22"/>
        <v>1100.9100000000001</v>
      </c>
      <c r="BH26" s="223">
        <f t="shared" si="23"/>
        <v>122.31999999999994</v>
      </c>
      <c r="BI26" s="223">
        <v>0</v>
      </c>
      <c r="BJ26" s="223">
        <f t="shared" si="24"/>
        <v>1100.9100000000001</v>
      </c>
      <c r="BK26" s="223">
        <f t="shared" si="25"/>
        <v>122.31999999999994</v>
      </c>
      <c r="BL26" s="223">
        <v>0</v>
      </c>
      <c r="BM26" s="223">
        <f t="shared" si="26"/>
        <v>1100.9100000000001</v>
      </c>
      <c r="BN26" s="223">
        <f t="shared" si="27"/>
        <v>122.31999999999994</v>
      </c>
      <c r="BO26" s="223">
        <v>0</v>
      </c>
      <c r="BP26" s="223">
        <f t="shared" si="28"/>
        <v>1100.9100000000001</v>
      </c>
      <c r="BQ26" s="223">
        <f t="shared" si="29"/>
        <v>122.31999999999994</v>
      </c>
      <c r="BR26" s="223">
        <v>0</v>
      </c>
      <c r="BS26" s="223">
        <f t="shared" si="30"/>
        <v>1100.9100000000001</v>
      </c>
      <c r="BT26" s="223">
        <f t="shared" si="31"/>
        <v>122.31999999999994</v>
      </c>
      <c r="BU26" s="228">
        <v>0</v>
      </c>
      <c r="BV26" s="228">
        <f t="shared" si="32"/>
        <v>1100.9100000000001</v>
      </c>
      <c r="BW26" s="228">
        <f t="shared" si="33"/>
        <v>122.31999999999994</v>
      </c>
    </row>
    <row r="27" spans="1:75" s="217" customFormat="1" ht="13.5">
      <c r="A27" s="205">
        <v>53</v>
      </c>
      <c r="B27" s="206">
        <v>158</v>
      </c>
      <c r="C27" s="207"/>
      <c r="D27" s="218">
        <v>31</v>
      </c>
      <c r="E27" s="226" t="s">
        <v>486</v>
      </c>
      <c r="F27" s="220">
        <v>40134</v>
      </c>
      <c r="G27" s="221" t="s">
        <v>422</v>
      </c>
      <c r="H27" s="221" t="s">
        <v>423</v>
      </c>
      <c r="I27" s="206" t="s">
        <v>471</v>
      </c>
      <c r="J27" s="206" t="s">
        <v>487</v>
      </c>
      <c r="K27" s="222" t="s">
        <v>240</v>
      </c>
      <c r="L27" s="223">
        <f t="shared" si="42"/>
        <v>1223.23</v>
      </c>
      <c r="M27" s="215">
        <f t="shared" si="0"/>
        <v>122.32300000000001</v>
      </c>
      <c r="N27" s="223">
        <f t="shared" si="1"/>
        <v>1100.9069999999999</v>
      </c>
      <c r="O27" s="223">
        <f t="shared" si="2"/>
        <v>220.1814</v>
      </c>
      <c r="P27" s="223">
        <v>0</v>
      </c>
      <c r="Q27" s="223">
        <f t="shared" si="3"/>
        <v>0</v>
      </c>
      <c r="R27" s="223">
        <v>0</v>
      </c>
      <c r="S27" s="223">
        <v>0</v>
      </c>
      <c r="T27" s="223">
        <f t="shared" si="34"/>
        <v>0</v>
      </c>
      <c r="U27" s="223">
        <v>0</v>
      </c>
      <c r="V27" s="223">
        <v>0</v>
      </c>
      <c r="W27" s="223">
        <f t="shared" si="35"/>
        <v>0</v>
      </c>
      <c r="X27" s="223">
        <v>0</v>
      </c>
      <c r="Y27" s="223">
        <v>0</v>
      </c>
      <c r="Z27" s="223">
        <f t="shared" si="36"/>
        <v>0</v>
      </c>
      <c r="AA27" s="223">
        <v>0</v>
      </c>
      <c r="AB27" s="223">
        <v>0</v>
      </c>
      <c r="AC27" s="223">
        <f t="shared" si="39"/>
        <v>0</v>
      </c>
      <c r="AD27" s="223">
        <v>0</v>
      </c>
      <c r="AE27" s="223">
        <v>0</v>
      </c>
      <c r="AF27" s="223">
        <f t="shared" si="43"/>
        <v>0</v>
      </c>
      <c r="AG27" s="223">
        <v>0</v>
      </c>
      <c r="AH27" s="223">
        <v>27.15</v>
      </c>
      <c r="AI27" s="223">
        <f t="shared" si="40"/>
        <v>27.15</v>
      </c>
      <c r="AJ27" s="223">
        <f t="shared" si="41"/>
        <v>1196.08</v>
      </c>
      <c r="AK27" s="223">
        <v>220.18</v>
      </c>
      <c r="AL27" s="223">
        <f t="shared" si="8"/>
        <v>247.33</v>
      </c>
      <c r="AM27" s="223">
        <f t="shared" si="9"/>
        <v>1196.08</v>
      </c>
      <c r="AN27" s="223">
        <v>220.18</v>
      </c>
      <c r="AO27" s="223">
        <f t="shared" si="10"/>
        <v>467.51</v>
      </c>
      <c r="AP27" s="223">
        <f t="shared" si="11"/>
        <v>755.72</v>
      </c>
      <c r="AQ27" s="223">
        <v>220.18</v>
      </c>
      <c r="AR27" s="223">
        <f t="shared" si="12"/>
        <v>687.69</v>
      </c>
      <c r="AS27" s="223">
        <f t="shared" si="13"/>
        <v>535.54</v>
      </c>
      <c r="AT27" s="223">
        <v>220.18</v>
      </c>
      <c r="AU27" s="223">
        <f t="shared" si="14"/>
        <v>907.87000000000012</v>
      </c>
      <c r="AV27" s="223">
        <f t="shared" si="15"/>
        <v>315.3599999999999</v>
      </c>
      <c r="AW27" s="223">
        <v>193.04</v>
      </c>
      <c r="AX27" s="223">
        <f t="shared" si="16"/>
        <v>1100.9100000000001</v>
      </c>
      <c r="AY27" s="223">
        <f t="shared" si="17"/>
        <v>122.31999999999994</v>
      </c>
      <c r="AZ27" s="223"/>
      <c r="BA27" s="223">
        <f t="shared" si="18"/>
        <v>1100.9100000000001</v>
      </c>
      <c r="BB27" s="223">
        <f t="shared" si="19"/>
        <v>122.31999999999994</v>
      </c>
      <c r="BC27" s="223">
        <v>0</v>
      </c>
      <c r="BD27" s="223">
        <f t="shared" si="20"/>
        <v>1100.9100000000001</v>
      </c>
      <c r="BE27" s="223">
        <f t="shared" si="21"/>
        <v>122.31999999999994</v>
      </c>
      <c r="BF27" s="223">
        <v>0</v>
      </c>
      <c r="BG27" s="223">
        <f t="shared" si="22"/>
        <v>1100.9100000000001</v>
      </c>
      <c r="BH27" s="223">
        <f t="shared" si="23"/>
        <v>122.31999999999994</v>
      </c>
      <c r="BI27" s="223">
        <v>0</v>
      </c>
      <c r="BJ27" s="223">
        <f t="shared" si="24"/>
        <v>1100.9100000000001</v>
      </c>
      <c r="BK27" s="223">
        <f t="shared" si="25"/>
        <v>122.31999999999994</v>
      </c>
      <c r="BL27" s="223">
        <v>0</v>
      </c>
      <c r="BM27" s="223">
        <f t="shared" si="26"/>
        <v>1100.9100000000001</v>
      </c>
      <c r="BN27" s="223">
        <f t="shared" si="27"/>
        <v>122.31999999999994</v>
      </c>
      <c r="BO27" s="223">
        <v>0</v>
      </c>
      <c r="BP27" s="223">
        <f t="shared" si="28"/>
        <v>1100.9100000000001</v>
      </c>
      <c r="BQ27" s="223">
        <f t="shared" si="29"/>
        <v>122.31999999999994</v>
      </c>
      <c r="BR27" s="223">
        <v>0</v>
      </c>
      <c r="BS27" s="223">
        <f t="shared" si="30"/>
        <v>1100.9100000000001</v>
      </c>
      <c r="BT27" s="223">
        <f t="shared" si="31"/>
        <v>122.31999999999994</v>
      </c>
      <c r="BU27" s="228">
        <v>0</v>
      </c>
      <c r="BV27" s="228">
        <f t="shared" si="32"/>
        <v>1100.9100000000001</v>
      </c>
      <c r="BW27" s="228">
        <f t="shared" si="33"/>
        <v>122.31999999999994</v>
      </c>
    </row>
    <row r="28" spans="1:75" s="217" customFormat="1" ht="13.5">
      <c r="A28" s="205">
        <v>53</v>
      </c>
      <c r="B28" s="206">
        <v>158</v>
      </c>
      <c r="C28" s="207"/>
      <c r="D28" s="218">
        <v>32</v>
      </c>
      <c r="E28" s="226" t="s">
        <v>488</v>
      </c>
      <c r="F28" s="220">
        <v>40134</v>
      </c>
      <c r="G28" s="221" t="s">
        <v>422</v>
      </c>
      <c r="H28" s="221" t="s">
        <v>423</v>
      </c>
      <c r="I28" s="206" t="s">
        <v>471</v>
      </c>
      <c r="J28" s="206" t="s">
        <v>489</v>
      </c>
      <c r="K28" s="222" t="s">
        <v>240</v>
      </c>
      <c r="L28" s="223">
        <f t="shared" si="42"/>
        <v>1223.23</v>
      </c>
      <c r="M28" s="215">
        <f t="shared" si="0"/>
        <v>122.32300000000001</v>
      </c>
      <c r="N28" s="223">
        <f t="shared" si="1"/>
        <v>1100.9069999999999</v>
      </c>
      <c r="O28" s="223">
        <f t="shared" si="2"/>
        <v>220.1814</v>
      </c>
      <c r="P28" s="223">
        <v>0</v>
      </c>
      <c r="Q28" s="223">
        <f t="shared" si="3"/>
        <v>0</v>
      </c>
      <c r="R28" s="223">
        <v>0</v>
      </c>
      <c r="S28" s="223">
        <v>0</v>
      </c>
      <c r="T28" s="223">
        <f t="shared" si="34"/>
        <v>0</v>
      </c>
      <c r="U28" s="223">
        <v>0</v>
      </c>
      <c r="V28" s="223">
        <v>0</v>
      </c>
      <c r="W28" s="223">
        <f t="shared" si="35"/>
        <v>0</v>
      </c>
      <c r="X28" s="223">
        <v>0</v>
      </c>
      <c r="Y28" s="223">
        <v>0</v>
      </c>
      <c r="Z28" s="223">
        <f t="shared" si="36"/>
        <v>0</v>
      </c>
      <c r="AA28" s="223">
        <v>0</v>
      </c>
      <c r="AB28" s="223">
        <v>0</v>
      </c>
      <c r="AC28" s="223">
        <f t="shared" si="39"/>
        <v>0</v>
      </c>
      <c r="AD28" s="223">
        <v>0</v>
      </c>
      <c r="AE28" s="223">
        <v>0</v>
      </c>
      <c r="AF28" s="223">
        <f t="shared" si="43"/>
        <v>0</v>
      </c>
      <c r="AG28" s="223">
        <v>0</v>
      </c>
      <c r="AH28" s="223">
        <v>27.15</v>
      </c>
      <c r="AI28" s="223">
        <f t="shared" si="40"/>
        <v>27.15</v>
      </c>
      <c r="AJ28" s="223">
        <f t="shared" si="41"/>
        <v>1196.08</v>
      </c>
      <c r="AK28" s="223">
        <v>220.18</v>
      </c>
      <c r="AL28" s="223">
        <f t="shared" si="8"/>
        <v>247.33</v>
      </c>
      <c r="AM28" s="223">
        <f t="shared" si="9"/>
        <v>1196.08</v>
      </c>
      <c r="AN28" s="223">
        <v>220.18</v>
      </c>
      <c r="AO28" s="223">
        <f t="shared" si="10"/>
        <v>467.51</v>
      </c>
      <c r="AP28" s="223">
        <f t="shared" si="11"/>
        <v>755.72</v>
      </c>
      <c r="AQ28" s="223">
        <v>220.18</v>
      </c>
      <c r="AR28" s="223">
        <f t="shared" si="12"/>
        <v>687.69</v>
      </c>
      <c r="AS28" s="223">
        <f t="shared" si="13"/>
        <v>535.54</v>
      </c>
      <c r="AT28" s="223">
        <v>220.18</v>
      </c>
      <c r="AU28" s="223">
        <f t="shared" si="14"/>
        <v>907.87000000000012</v>
      </c>
      <c r="AV28" s="223">
        <f t="shared" si="15"/>
        <v>315.3599999999999</v>
      </c>
      <c r="AW28" s="223">
        <v>193.04</v>
      </c>
      <c r="AX28" s="223">
        <f t="shared" si="16"/>
        <v>1100.9100000000001</v>
      </c>
      <c r="AY28" s="223">
        <f t="shared" si="17"/>
        <v>122.31999999999994</v>
      </c>
      <c r="AZ28" s="223"/>
      <c r="BA28" s="223">
        <f t="shared" si="18"/>
        <v>1100.9100000000001</v>
      </c>
      <c r="BB28" s="223">
        <f t="shared" si="19"/>
        <v>122.31999999999994</v>
      </c>
      <c r="BC28" s="223">
        <v>0</v>
      </c>
      <c r="BD28" s="223">
        <f t="shared" si="20"/>
        <v>1100.9100000000001</v>
      </c>
      <c r="BE28" s="223">
        <f t="shared" si="21"/>
        <v>122.31999999999994</v>
      </c>
      <c r="BF28" s="223">
        <v>0</v>
      </c>
      <c r="BG28" s="223">
        <f t="shared" si="22"/>
        <v>1100.9100000000001</v>
      </c>
      <c r="BH28" s="223">
        <f t="shared" si="23"/>
        <v>122.31999999999994</v>
      </c>
      <c r="BI28" s="223">
        <v>0</v>
      </c>
      <c r="BJ28" s="223">
        <f t="shared" si="24"/>
        <v>1100.9100000000001</v>
      </c>
      <c r="BK28" s="223">
        <f t="shared" si="25"/>
        <v>122.31999999999994</v>
      </c>
      <c r="BL28" s="223">
        <v>0</v>
      </c>
      <c r="BM28" s="223">
        <f t="shared" si="26"/>
        <v>1100.9100000000001</v>
      </c>
      <c r="BN28" s="223">
        <f t="shared" si="27"/>
        <v>122.31999999999994</v>
      </c>
      <c r="BO28" s="223">
        <v>0</v>
      </c>
      <c r="BP28" s="223">
        <f t="shared" si="28"/>
        <v>1100.9100000000001</v>
      </c>
      <c r="BQ28" s="223">
        <f t="shared" si="29"/>
        <v>122.31999999999994</v>
      </c>
      <c r="BR28" s="223">
        <v>0</v>
      </c>
      <c r="BS28" s="223">
        <f t="shared" si="30"/>
        <v>1100.9100000000001</v>
      </c>
      <c r="BT28" s="223">
        <f t="shared" si="31"/>
        <v>122.31999999999994</v>
      </c>
      <c r="BU28" s="228">
        <v>0</v>
      </c>
      <c r="BV28" s="228">
        <f t="shared" si="32"/>
        <v>1100.9100000000001</v>
      </c>
      <c r="BW28" s="228">
        <f t="shared" si="33"/>
        <v>122.31999999999994</v>
      </c>
    </row>
    <row r="29" spans="1:75" s="217" customFormat="1" ht="13.5">
      <c r="A29" s="205">
        <v>53</v>
      </c>
      <c r="B29" s="206">
        <v>158</v>
      </c>
      <c r="C29" s="207"/>
      <c r="D29" s="208">
        <v>33</v>
      </c>
      <c r="E29" s="231" t="s">
        <v>490</v>
      </c>
      <c r="F29" s="220">
        <v>40134</v>
      </c>
      <c r="G29" s="221" t="s">
        <v>422</v>
      </c>
      <c r="H29" s="221" t="s">
        <v>423</v>
      </c>
      <c r="I29" s="206" t="s">
        <v>471</v>
      </c>
      <c r="J29" s="206" t="s">
        <v>491</v>
      </c>
      <c r="K29" s="222" t="s">
        <v>240</v>
      </c>
      <c r="L29" s="223">
        <f t="shared" si="42"/>
        <v>1223.23</v>
      </c>
      <c r="M29" s="215">
        <f t="shared" si="0"/>
        <v>122.32300000000001</v>
      </c>
      <c r="N29" s="223">
        <f t="shared" si="1"/>
        <v>1100.9069999999999</v>
      </c>
      <c r="O29" s="223">
        <f t="shared" si="2"/>
        <v>220.1814</v>
      </c>
      <c r="P29" s="223">
        <v>0</v>
      </c>
      <c r="Q29" s="223">
        <f t="shared" si="3"/>
        <v>0</v>
      </c>
      <c r="R29" s="223">
        <v>0</v>
      </c>
      <c r="S29" s="223">
        <v>0</v>
      </c>
      <c r="T29" s="223">
        <f t="shared" si="34"/>
        <v>0</v>
      </c>
      <c r="U29" s="223">
        <v>0</v>
      </c>
      <c r="V29" s="223">
        <v>0</v>
      </c>
      <c r="W29" s="223">
        <f t="shared" si="35"/>
        <v>0</v>
      </c>
      <c r="X29" s="223">
        <v>0</v>
      </c>
      <c r="Y29" s="223">
        <v>0</v>
      </c>
      <c r="Z29" s="223">
        <f t="shared" si="36"/>
        <v>0</v>
      </c>
      <c r="AA29" s="223">
        <v>0</v>
      </c>
      <c r="AB29" s="223">
        <v>0</v>
      </c>
      <c r="AC29" s="223">
        <f t="shared" si="39"/>
        <v>0</v>
      </c>
      <c r="AD29" s="223">
        <v>0</v>
      </c>
      <c r="AE29" s="223">
        <v>0</v>
      </c>
      <c r="AF29" s="223">
        <f t="shared" si="43"/>
        <v>0</v>
      </c>
      <c r="AG29" s="223">
        <v>0</v>
      </c>
      <c r="AH29" s="223">
        <v>27.15</v>
      </c>
      <c r="AI29" s="223">
        <f t="shared" si="40"/>
        <v>27.15</v>
      </c>
      <c r="AJ29" s="223">
        <f t="shared" si="41"/>
        <v>1196.08</v>
      </c>
      <c r="AK29" s="223">
        <v>220.18</v>
      </c>
      <c r="AL29" s="223">
        <f t="shared" si="8"/>
        <v>247.33</v>
      </c>
      <c r="AM29" s="223">
        <f t="shared" si="9"/>
        <v>1196.08</v>
      </c>
      <c r="AN29" s="223">
        <v>220.18</v>
      </c>
      <c r="AO29" s="223">
        <f t="shared" si="10"/>
        <v>467.51</v>
      </c>
      <c r="AP29" s="223">
        <f t="shared" si="11"/>
        <v>755.72</v>
      </c>
      <c r="AQ29" s="223">
        <v>220.18</v>
      </c>
      <c r="AR29" s="223">
        <f t="shared" si="12"/>
        <v>687.69</v>
      </c>
      <c r="AS29" s="223">
        <f t="shared" si="13"/>
        <v>535.54</v>
      </c>
      <c r="AT29" s="223">
        <v>220.18</v>
      </c>
      <c r="AU29" s="223">
        <f t="shared" si="14"/>
        <v>907.87000000000012</v>
      </c>
      <c r="AV29" s="223">
        <f t="shared" si="15"/>
        <v>315.3599999999999</v>
      </c>
      <c r="AW29" s="223">
        <v>193.04</v>
      </c>
      <c r="AX29" s="223">
        <f t="shared" si="16"/>
        <v>1100.9100000000001</v>
      </c>
      <c r="AY29" s="223">
        <f t="shared" si="17"/>
        <v>122.31999999999994</v>
      </c>
      <c r="AZ29" s="223"/>
      <c r="BA29" s="223">
        <f t="shared" si="18"/>
        <v>1100.9100000000001</v>
      </c>
      <c r="BB29" s="223">
        <f t="shared" si="19"/>
        <v>122.31999999999994</v>
      </c>
      <c r="BC29" s="223">
        <v>0</v>
      </c>
      <c r="BD29" s="223">
        <f t="shared" si="20"/>
        <v>1100.9100000000001</v>
      </c>
      <c r="BE29" s="223">
        <f t="shared" si="21"/>
        <v>122.31999999999994</v>
      </c>
      <c r="BF29" s="223">
        <v>0</v>
      </c>
      <c r="BG29" s="223">
        <f t="shared" si="22"/>
        <v>1100.9100000000001</v>
      </c>
      <c r="BH29" s="223">
        <f t="shared" si="23"/>
        <v>122.31999999999994</v>
      </c>
      <c r="BI29" s="223">
        <v>0</v>
      </c>
      <c r="BJ29" s="223">
        <f t="shared" si="24"/>
        <v>1100.9100000000001</v>
      </c>
      <c r="BK29" s="223">
        <f t="shared" si="25"/>
        <v>122.31999999999994</v>
      </c>
      <c r="BL29" s="223">
        <v>0</v>
      </c>
      <c r="BM29" s="223">
        <f t="shared" si="26"/>
        <v>1100.9100000000001</v>
      </c>
      <c r="BN29" s="223">
        <f t="shared" si="27"/>
        <v>122.31999999999994</v>
      </c>
      <c r="BO29" s="223">
        <v>0</v>
      </c>
      <c r="BP29" s="223">
        <f t="shared" si="28"/>
        <v>1100.9100000000001</v>
      </c>
      <c r="BQ29" s="223">
        <f t="shared" si="29"/>
        <v>122.31999999999994</v>
      </c>
      <c r="BR29" s="223">
        <v>0</v>
      </c>
      <c r="BS29" s="223">
        <f t="shared" si="30"/>
        <v>1100.9100000000001</v>
      </c>
      <c r="BT29" s="223">
        <f t="shared" si="31"/>
        <v>122.31999999999994</v>
      </c>
      <c r="BU29" s="228">
        <v>0</v>
      </c>
      <c r="BV29" s="228">
        <f t="shared" si="32"/>
        <v>1100.9100000000001</v>
      </c>
      <c r="BW29" s="228">
        <f t="shared" si="33"/>
        <v>122.31999999999994</v>
      </c>
    </row>
    <row r="30" spans="1:75" s="217" customFormat="1" ht="13.5">
      <c r="A30" s="205">
        <v>53</v>
      </c>
      <c r="B30" s="206">
        <v>158</v>
      </c>
      <c r="C30" s="207"/>
      <c r="D30" s="218">
        <v>34</v>
      </c>
      <c r="E30" s="226" t="s">
        <v>492</v>
      </c>
      <c r="F30" s="220">
        <v>40134</v>
      </c>
      <c r="G30" s="221" t="s">
        <v>422</v>
      </c>
      <c r="H30" s="221" t="s">
        <v>423</v>
      </c>
      <c r="I30" s="206" t="s">
        <v>471</v>
      </c>
      <c r="J30" s="206" t="s">
        <v>493</v>
      </c>
      <c r="K30" s="222" t="s">
        <v>438</v>
      </c>
      <c r="L30" s="223">
        <f t="shared" si="42"/>
        <v>1223.23</v>
      </c>
      <c r="M30" s="215">
        <f t="shared" si="0"/>
        <v>122.32300000000001</v>
      </c>
      <c r="N30" s="223">
        <f t="shared" si="1"/>
        <v>1100.9069999999999</v>
      </c>
      <c r="O30" s="223">
        <f t="shared" si="2"/>
        <v>220.1814</v>
      </c>
      <c r="P30" s="223">
        <v>0</v>
      </c>
      <c r="Q30" s="223">
        <f t="shared" si="3"/>
        <v>0</v>
      </c>
      <c r="R30" s="223">
        <v>0</v>
      </c>
      <c r="S30" s="223">
        <v>0</v>
      </c>
      <c r="T30" s="223">
        <f t="shared" si="34"/>
        <v>0</v>
      </c>
      <c r="U30" s="223">
        <v>0</v>
      </c>
      <c r="V30" s="223">
        <v>0</v>
      </c>
      <c r="W30" s="223">
        <f t="shared" si="35"/>
        <v>0</v>
      </c>
      <c r="X30" s="223">
        <v>0</v>
      </c>
      <c r="Y30" s="223">
        <v>0</v>
      </c>
      <c r="Z30" s="223">
        <f t="shared" si="36"/>
        <v>0</v>
      </c>
      <c r="AA30" s="223">
        <v>0</v>
      </c>
      <c r="AB30" s="223">
        <v>0</v>
      </c>
      <c r="AC30" s="223">
        <f t="shared" si="39"/>
        <v>0</v>
      </c>
      <c r="AD30" s="223">
        <v>0</v>
      </c>
      <c r="AE30" s="223">
        <v>0</v>
      </c>
      <c r="AF30" s="223">
        <f t="shared" si="43"/>
        <v>0</v>
      </c>
      <c r="AG30" s="223">
        <v>0</v>
      </c>
      <c r="AH30" s="223">
        <v>27.15</v>
      </c>
      <c r="AI30" s="223">
        <f t="shared" si="40"/>
        <v>27.15</v>
      </c>
      <c r="AJ30" s="223">
        <f t="shared" si="41"/>
        <v>1196.08</v>
      </c>
      <c r="AK30" s="223">
        <v>220.18</v>
      </c>
      <c r="AL30" s="223">
        <f t="shared" si="8"/>
        <v>247.33</v>
      </c>
      <c r="AM30" s="223">
        <f t="shared" si="9"/>
        <v>1196.08</v>
      </c>
      <c r="AN30" s="223">
        <v>220.18</v>
      </c>
      <c r="AO30" s="223">
        <f t="shared" si="10"/>
        <v>467.51</v>
      </c>
      <c r="AP30" s="223">
        <f t="shared" si="11"/>
        <v>755.72</v>
      </c>
      <c r="AQ30" s="223">
        <v>220.18</v>
      </c>
      <c r="AR30" s="223">
        <f t="shared" si="12"/>
        <v>687.69</v>
      </c>
      <c r="AS30" s="223">
        <f t="shared" si="13"/>
        <v>535.54</v>
      </c>
      <c r="AT30" s="223">
        <v>220.18</v>
      </c>
      <c r="AU30" s="223">
        <f t="shared" si="14"/>
        <v>907.87000000000012</v>
      </c>
      <c r="AV30" s="223">
        <f t="shared" si="15"/>
        <v>315.3599999999999</v>
      </c>
      <c r="AW30" s="223">
        <v>193.04</v>
      </c>
      <c r="AX30" s="223">
        <f t="shared" si="16"/>
        <v>1100.9100000000001</v>
      </c>
      <c r="AY30" s="223">
        <f t="shared" si="17"/>
        <v>122.31999999999994</v>
      </c>
      <c r="AZ30" s="223"/>
      <c r="BA30" s="223">
        <f t="shared" si="18"/>
        <v>1100.9100000000001</v>
      </c>
      <c r="BB30" s="223">
        <f t="shared" si="19"/>
        <v>122.31999999999994</v>
      </c>
      <c r="BC30" s="223">
        <v>0</v>
      </c>
      <c r="BD30" s="223">
        <f t="shared" si="20"/>
        <v>1100.9100000000001</v>
      </c>
      <c r="BE30" s="223">
        <f t="shared" si="21"/>
        <v>122.31999999999994</v>
      </c>
      <c r="BF30" s="223">
        <v>0</v>
      </c>
      <c r="BG30" s="223">
        <f t="shared" si="22"/>
        <v>1100.9100000000001</v>
      </c>
      <c r="BH30" s="223">
        <f t="shared" si="23"/>
        <v>122.31999999999994</v>
      </c>
      <c r="BI30" s="223">
        <v>0</v>
      </c>
      <c r="BJ30" s="223">
        <f t="shared" si="24"/>
        <v>1100.9100000000001</v>
      </c>
      <c r="BK30" s="223">
        <f t="shared" si="25"/>
        <v>122.31999999999994</v>
      </c>
      <c r="BL30" s="223">
        <v>0</v>
      </c>
      <c r="BM30" s="223">
        <f t="shared" si="26"/>
        <v>1100.9100000000001</v>
      </c>
      <c r="BN30" s="223">
        <f t="shared" si="27"/>
        <v>122.31999999999994</v>
      </c>
      <c r="BO30" s="223">
        <v>0</v>
      </c>
      <c r="BP30" s="223">
        <f t="shared" si="28"/>
        <v>1100.9100000000001</v>
      </c>
      <c r="BQ30" s="223">
        <f t="shared" si="29"/>
        <v>122.31999999999994</v>
      </c>
      <c r="BR30" s="223">
        <v>0</v>
      </c>
      <c r="BS30" s="223">
        <f t="shared" si="30"/>
        <v>1100.9100000000001</v>
      </c>
      <c r="BT30" s="223">
        <f t="shared" si="31"/>
        <v>122.31999999999994</v>
      </c>
      <c r="BU30" s="228">
        <v>0</v>
      </c>
      <c r="BV30" s="228">
        <f t="shared" si="32"/>
        <v>1100.9100000000001</v>
      </c>
      <c r="BW30" s="228">
        <f t="shared" si="33"/>
        <v>122.31999999999994</v>
      </c>
    </row>
    <row r="31" spans="1:75" s="217" customFormat="1" ht="13.5">
      <c r="A31" s="205">
        <v>54</v>
      </c>
      <c r="B31" s="206">
        <v>159</v>
      </c>
      <c r="C31" s="207"/>
      <c r="D31" s="218">
        <v>35</v>
      </c>
      <c r="E31" s="226" t="s">
        <v>494</v>
      </c>
      <c r="F31" s="220">
        <v>40134</v>
      </c>
      <c r="G31" s="221" t="s">
        <v>422</v>
      </c>
      <c r="H31" s="221" t="s">
        <v>423</v>
      </c>
      <c r="I31" s="206" t="s">
        <v>471</v>
      </c>
      <c r="J31" s="206" t="s">
        <v>495</v>
      </c>
      <c r="K31" s="222" t="s">
        <v>240</v>
      </c>
      <c r="L31" s="223">
        <f t="shared" si="42"/>
        <v>1223.23</v>
      </c>
      <c r="M31" s="215">
        <f t="shared" si="0"/>
        <v>122.32300000000001</v>
      </c>
      <c r="N31" s="223">
        <f t="shared" si="1"/>
        <v>1100.9069999999999</v>
      </c>
      <c r="O31" s="223">
        <f t="shared" si="2"/>
        <v>220.1814</v>
      </c>
      <c r="P31" s="223">
        <v>0</v>
      </c>
      <c r="Q31" s="223">
        <f t="shared" si="3"/>
        <v>0</v>
      </c>
      <c r="R31" s="223">
        <v>0</v>
      </c>
      <c r="S31" s="223">
        <v>0</v>
      </c>
      <c r="T31" s="223">
        <f t="shared" si="34"/>
        <v>0</v>
      </c>
      <c r="U31" s="223">
        <v>0</v>
      </c>
      <c r="V31" s="223">
        <v>0</v>
      </c>
      <c r="W31" s="223">
        <f t="shared" si="35"/>
        <v>0</v>
      </c>
      <c r="X31" s="223">
        <v>0</v>
      </c>
      <c r="Y31" s="223">
        <v>0</v>
      </c>
      <c r="Z31" s="223">
        <f t="shared" si="36"/>
        <v>0</v>
      </c>
      <c r="AA31" s="223">
        <v>0</v>
      </c>
      <c r="AB31" s="223">
        <v>0</v>
      </c>
      <c r="AC31" s="223">
        <f t="shared" si="39"/>
        <v>0</v>
      </c>
      <c r="AD31" s="223">
        <v>0</v>
      </c>
      <c r="AE31" s="223">
        <v>0</v>
      </c>
      <c r="AF31" s="223">
        <f t="shared" si="43"/>
        <v>0</v>
      </c>
      <c r="AG31" s="223">
        <v>0</v>
      </c>
      <c r="AH31" s="223">
        <v>27.15</v>
      </c>
      <c r="AI31" s="223">
        <f t="shared" si="40"/>
        <v>27.15</v>
      </c>
      <c r="AJ31" s="223">
        <f t="shared" si="41"/>
        <v>1196.08</v>
      </c>
      <c r="AK31" s="223">
        <v>220.18</v>
      </c>
      <c r="AL31" s="223">
        <f t="shared" si="8"/>
        <v>247.33</v>
      </c>
      <c r="AM31" s="223">
        <f t="shared" si="9"/>
        <v>1196.08</v>
      </c>
      <c r="AN31" s="223">
        <v>220.18</v>
      </c>
      <c r="AO31" s="223">
        <f t="shared" si="10"/>
        <v>467.51</v>
      </c>
      <c r="AP31" s="223">
        <f t="shared" si="11"/>
        <v>755.72</v>
      </c>
      <c r="AQ31" s="223">
        <v>220.18</v>
      </c>
      <c r="AR31" s="223">
        <f t="shared" si="12"/>
        <v>687.69</v>
      </c>
      <c r="AS31" s="223">
        <f t="shared" si="13"/>
        <v>535.54</v>
      </c>
      <c r="AT31" s="223">
        <v>220.18</v>
      </c>
      <c r="AU31" s="223">
        <f t="shared" si="14"/>
        <v>907.87000000000012</v>
      </c>
      <c r="AV31" s="223">
        <f t="shared" si="15"/>
        <v>315.3599999999999</v>
      </c>
      <c r="AW31" s="223">
        <v>193.04</v>
      </c>
      <c r="AX31" s="223">
        <f t="shared" si="16"/>
        <v>1100.9100000000001</v>
      </c>
      <c r="AY31" s="223">
        <f t="shared" si="17"/>
        <v>122.31999999999994</v>
      </c>
      <c r="AZ31" s="223"/>
      <c r="BA31" s="223">
        <f t="shared" si="18"/>
        <v>1100.9100000000001</v>
      </c>
      <c r="BB31" s="223">
        <f t="shared" si="19"/>
        <v>122.31999999999994</v>
      </c>
      <c r="BC31" s="223">
        <v>0</v>
      </c>
      <c r="BD31" s="223">
        <f t="shared" si="20"/>
        <v>1100.9100000000001</v>
      </c>
      <c r="BE31" s="223">
        <f t="shared" si="21"/>
        <v>122.31999999999994</v>
      </c>
      <c r="BF31" s="223">
        <v>0</v>
      </c>
      <c r="BG31" s="223">
        <f t="shared" si="22"/>
        <v>1100.9100000000001</v>
      </c>
      <c r="BH31" s="223">
        <f t="shared" si="23"/>
        <v>122.31999999999994</v>
      </c>
      <c r="BI31" s="223">
        <v>0</v>
      </c>
      <c r="BJ31" s="223">
        <f t="shared" si="24"/>
        <v>1100.9100000000001</v>
      </c>
      <c r="BK31" s="223">
        <f t="shared" si="25"/>
        <v>122.31999999999994</v>
      </c>
      <c r="BL31" s="223">
        <v>0</v>
      </c>
      <c r="BM31" s="223">
        <f t="shared" si="26"/>
        <v>1100.9100000000001</v>
      </c>
      <c r="BN31" s="223">
        <f t="shared" si="27"/>
        <v>122.31999999999994</v>
      </c>
      <c r="BO31" s="223">
        <v>0</v>
      </c>
      <c r="BP31" s="223">
        <f t="shared" si="28"/>
        <v>1100.9100000000001</v>
      </c>
      <c r="BQ31" s="223">
        <f t="shared" si="29"/>
        <v>122.31999999999994</v>
      </c>
      <c r="BR31" s="223">
        <v>0</v>
      </c>
      <c r="BS31" s="223">
        <f t="shared" si="30"/>
        <v>1100.9100000000001</v>
      </c>
      <c r="BT31" s="223">
        <f t="shared" si="31"/>
        <v>122.31999999999994</v>
      </c>
      <c r="BU31" s="228">
        <v>0</v>
      </c>
      <c r="BV31" s="228">
        <f t="shared" si="32"/>
        <v>1100.9100000000001</v>
      </c>
      <c r="BW31" s="228">
        <f t="shared" si="33"/>
        <v>122.31999999999994</v>
      </c>
    </row>
    <row r="32" spans="1:75" s="217" customFormat="1" ht="13.5">
      <c r="A32" s="71">
        <v>54</v>
      </c>
      <c r="B32" s="13">
        <v>159</v>
      </c>
      <c r="C32" s="207"/>
      <c r="D32" s="208">
        <v>37</v>
      </c>
      <c r="E32" s="226" t="s">
        <v>496</v>
      </c>
      <c r="F32" s="220">
        <v>40134</v>
      </c>
      <c r="G32" s="221" t="s">
        <v>422</v>
      </c>
      <c r="H32" s="221" t="s">
        <v>423</v>
      </c>
      <c r="I32" s="206" t="s">
        <v>471</v>
      </c>
      <c r="J32" s="206" t="s">
        <v>497</v>
      </c>
      <c r="K32" s="222" t="s">
        <v>431</v>
      </c>
      <c r="L32" s="223">
        <f t="shared" si="42"/>
        <v>1223.23</v>
      </c>
      <c r="M32" s="215">
        <f t="shared" si="0"/>
        <v>122.32300000000001</v>
      </c>
      <c r="N32" s="223">
        <f t="shared" si="1"/>
        <v>1100.9069999999999</v>
      </c>
      <c r="O32" s="223">
        <f t="shared" si="2"/>
        <v>220.1814</v>
      </c>
      <c r="P32" s="9">
        <v>0</v>
      </c>
      <c r="Q32" s="9">
        <f t="shared" si="3"/>
        <v>0</v>
      </c>
      <c r="R32" s="9">
        <v>0</v>
      </c>
      <c r="S32" s="9">
        <v>0</v>
      </c>
      <c r="T32" s="9">
        <f t="shared" si="34"/>
        <v>0</v>
      </c>
      <c r="U32" s="9">
        <v>0</v>
      </c>
      <c r="V32" s="9">
        <v>0</v>
      </c>
      <c r="W32" s="9">
        <f t="shared" si="35"/>
        <v>0</v>
      </c>
      <c r="X32" s="9">
        <v>0</v>
      </c>
      <c r="Y32" s="9">
        <v>0</v>
      </c>
      <c r="Z32" s="9">
        <f t="shared" si="36"/>
        <v>0</v>
      </c>
      <c r="AA32" s="9">
        <v>0</v>
      </c>
      <c r="AB32" s="9">
        <v>0</v>
      </c>
      <c r="AC32" s="9">
        <f t="shared" si="39"/>
        <v>0</v>
      </c>
      <c r="AD32" s="9">
        <v>0</v>
      </c>
      <c r="AE32" s="9">
        <v>0</v>
      </c>
      <c r="AF32" s="9">
        <f t="shared" si="43"/>
        <v>0</v>
      </c>
      <c r="AG32" s="9">
        <v>0</v>
      </c>
      <c r="AH32" s="9">
        <v>27.15</v>
      </c>
      <c r="AI32" s="9">
        <f t="shared" si="40"/>
        <v>27.15</v>
      </c>
      <c r="AJ32" s="9">
        <f t="shared" si="41"/>
        <v>1196.08</v>
      </c>
      <c r="AK32" s="9">
        <v>220.18</v>
      </c>
      <c r="AL32" s="9">
        <f t="shared" si="8"/>
        <v>247.33</v>
      </c>
      <c r="AM32" s="9">
        <f t="shared" si="9"/>
        <v>1196.08</v>
      </c>
      <c r="AN32" s="9">
        <v>220.18</v>
      </c>
      <c r="AO32" s="9">
        <f t="shared" si="10"/>
        <v>467.51</v>
      </c>
      <c r="AP32" s="9">
        <f t="shared" si="11"/>
        <v>755.72</v>
      </c>
      <c r="AQ32" s="9">
        <v>220.18</v>
      </c>
      <c r="AR32" s="9">
        <f t="shared" si="12"/>
        <v>687.69</v>
      </c>
      <c r="AS32" s="9">
        <f t="shared" si="13"/>
        <v>535.54</v>
      </c>
      <c r="AT32" s="9">
        <v>220.18</v>
      </c>
      <c r="AU32" s="9">
        <f t="shared" si="14"/>
        <v>907.87000000000012</v>
      </c>
      <c r="AV32" s="9">
        <f t="shared" si="15"/>
        <v>315.3599999999999</v>
      </c>
      <c r="AW32" s="9">
        <v>193.04</v>
      </c>
      <c r="AX32" s="9">
        <f t="shared" si="16"/>
        <v>1100.9100000000001</v>
      </c>
      <c r="AY32" s="9">
        <f t="shared" si="17"/>
        <v>122.31999999999994</v>
      </c>
      <c r="AZ32" s="9"/>
      <c r="BA32" s="9">
        <f t="shared" si="18"/>
        <v>1100.9100000000001</v>
      </c>
      <c r="BB32" s="9">
        <f t="shared" si="19"/>
        <v>122.31999999999994</v>
      </c>
      <c r="BC32" s="9">
        <v>0</v>
      </c>
      <c r="BD32" s="9">
        <f t="shared" si="20"/>
        <v>1100.9100000000001</v>
      </c>
      <c r="BE32" s="9">
        <f t="shared" si="21"/>
        <v>122.31999999999994</v>
      </c>
      <c r="BF32" s="9">
        <v>0</v>
      </c>
      <c r="BG32" s="9">
        <f t="shared" si="22"/>
        <v>1100.9100000000001</v>
      </c>
      <c r="BH32" s="9">
        <f t="shared" si="23"/>
        <v>122.31999999999994</v>
      </c>
      <c r="BI32" s="9">
        <v>0</v>
      </c>
      <c r="BJ32" s="9">
        <f t="shared" si="24"/>
        <v>1100.9100000000001</v>
      </c>
      <c r="BK32" s="9">
        <f t="shared" si="25"/>
        <v>122.31999999999994</v>
      </c>
      <c r="BL32" s="9">
        <v>0</v>
      </c>
      <c r="BM32" s="9">
        <f t="shared" si="26"/>
        <v>1100.9100000000001</v>
      </c>
      <c r="BN32" s="9">
        <f t="shared" si="27"/>
        <v>122.31999999999994</v>
      </c>
      <c r="BO32" s="9">
        <v>0</v>
      </c>
      <c r="BP32" s="9">
        <f t="shared" si="28"/>
        <v>1100.9100000000001</v>
      </c>
      <c r="BQ32" s="9">
        <f t="shared" si="29"/>
        <v>122.31999999999994</v>
      </c>
      <c r="BR32" s="223">
        <v>0</v>
      </c>
      <c r="BS32" s="223">
        <f t="shared" si="30"/>
        <v>1100.9100000000001</v>
      </c>
      <c r="BT32" s="223">
        <f t="shared" si="31"/>
        <v>122.31999999999994</v>
      </c>
      <c r="BU32" s="228">
        <v>0</v>
      </c>
      <c r="BV32" s="228">
        <f t="shared" si="32"/>
        <v>1100.9100000000001</v>
      </c>
      <c r="BW32" s="228">
        <f t="shared" si="33"/>
        <v>122.31999999999994</v>
      </c>
    </row>
    <row r="33" spans="1:75" s="217" customFormat="1" ht="13.5">
      <c r="A33" s="71">
        <v>54</v>
      </c>
      <c r="B33" s="13">
        <v>159</v>
      </c>
      <c r="C33" s="207"/>
      <c r="D33" s="218">
        <v>38</v>
      </c>
      <c r="E33" s="226" t="s">
        <v>498</v>
      </c>
      <c r="F33" s="220">
        <v>40134</v>
      </c>
      <c r="G33" s="221" t="s">
        <v>422</v>
      </c>
      <c r="H33" s="221" t="s">
        <v>423</v>
      </c>
      <c r="I33" s="206" t="s">
        <v>471</v>
      </c>
      <c r="J33" s="206" t="s">
        <v>499</v>
      </c>
      <c r="K33" s="222" t="s">
        <v>431</v>
      </c>
      <c r="L33" s="223">
        <f t="shared" si="42"/>
        <v>1223.23</v>
      </c>
      <c r="M33" s="215">
        <f t="shared" si="0"/>
        <v>122.32300000000001</v>
      </c>
      <c r="N33" s="223">
        <f t="shared" si="1"/>
        <v>1100.9069999999999</v>
      </c>
      <c r="O33" s="223">
        <f t="shared" si="2"/>
        <v>220.1814</v>
      </c>
      <c r="P33" s="9">
        <v>0</v>
      </c>
      <c r="Q33" s="9">
        <f t="shared" si="3"/>
        <v>0</v>
      </c>
      <c r="R33" s="9">
        <v>0</v>
      </c>
      <c r="S33" s="9">
        <v>0</v>
      </c>
      <c r="T33" s="9">
        <f t="shared" si="34"/>
        <v>0</v>
      </c>
      <c r="U33" s="9">
        <v>0</v>
      </c>
      <c r="V33" s="9">
        <v>0</v>
      </c>
      <c r="W33" s="9">
        <f t="shared" si="35"/>
        <v>0</v>
      </c>
      <c r="X33" s="9">
        <v>0</v>
      </c>
      <c r="Y33" s="9">
        <v>0</v>
      </c>
      <c r="Z33" s="9">
        <f t="shared" si="36"/>
        <v>0</v>
      </c>
      <c r="AA33" s="9">
        <v>0</v>
      </c>
      <c r="AB33" s="9">
        <v>0</v>
      </c>
      <c r="AC33" s="9">
        <f t="shared" si="39"/>
        <v>0</v>
      </c>
      <c r="AD33" s="9">
        <v>0</v>
      </c>
      <c r="AE33" s="9">
        <v>0</v>
      </c>
      <c r="AF33" s="9">
        <f t="shared" si="43"/>
        <v>0</v>
      </c>
      <c r="AG33" s="9">
        <v>0</v>
      </c>
      <c r="AH33" s="9">
        <v>27.15</v>
      </c>
      <c r="AI33" s="9">
        <f t="shared" si="40"/>
        <v>27.15</v>
      </c>
      <c r="AJ33" s="9">
        <f t="shared" si="41"/>
        <v>1196.08</v>
      </c>
      <c r="AK33" s="9">
        <v>220.18</v>
      </c>
      <c r="AL33" s="9">
        <f t="shared" si="8"/>
        <v>247.33</v>
      </c>
      <c r="AM33" s="9">
        <f t="shared" si="9"/>
        <v>1196.08</v>
      </c>
      <c r="AN33" s="9">
        <v>220.18</v>
      </c>
      <c r="AO33" s="9">
        <f t="shared" si="10"/>
        <v>467.51</v>
      </c>
      <c r="AP33" s="9">
        <f t="shared" si="11"/>
        <v>755.72</v>
      </c>
      <c r="AQ33" s="9">
        <v>220.18</v>
      </c>
      <c r="AR33" s="9">
        <f t="shared" si="12"/>
        <v>687.69</v>
      </c>
      <c r="AS33" s="9">
        <f t="shared" si="13"/>
        <v>535.54</v>
      </c>
      <c r="AT33" s="9">
        <v>220.18</v>
      </c>
      <c r="AU33" s="9">
        <f t="shared" si="14"/>
        <v>907.87000000000012</v>
      </c>
      <c r="AV33" s="9">
        <f t="shared" si="15"/>
        <v>315.3599999999999</v>
      </c>
      <c r="AW33" s="9">
        <v>193.04</v>
      </c>
      <c r="AX33" s="9">
        <f t="shared" si="16"/>
        <v>1100.9100000000001</v>
      </c>
      <c r="AY33" s="9">
        <f t="shared" si="17"/>
        <v>122.31999999999994</v>
      </c>
      <c r="AZ33" s="9"/>
      <c r="BA33" s="9">
        <f t="shared" si="18"/>
        <v>1100.9100000000001</v>
      </c>
      <c r="BB33" s="9">
        <f t="shared" si="19"/>
        <v>122.31999999999994</v>
      </c>
      <c r="BC33" s="9">
        <v>0</v>
      </c>
      <c r="BD33" s="9">
        <f t="shared" si="20"/>
        <v>1100.9100000000001</v>
      </c>
      <c r="BE33" s="9">
        <f t="shared" si="21"/>
        <v>122.31999999999994</v>
      </c>
      <c r="BF33" s="9">
        <v>0</v>
      </c>
      <c r="BG33" s="9">
        <f t="shared" si="22"/>
        <v>1100.9100000000001</v>
      </c>
      <c r="BH33" s="9">
        <f t="shared" si="23"/>
        <v>122.31999999999994</v>
      </c>
      <c r="BI33" s="9">
        <v>0</v>
      </c>
      <c r="BJ33" s="9">
        <f t="shared" si="24"/>
        <v>1100.9100000000001</v>
      </c>
      <c r="BK33" s="9">
        <f t="shared" si="25"/>
        <v>122.31999999999994</v>
      </c>
      <c r="BL33" s="9">
        <v>0</v>
      </c>
      <c r="BM33" s="9">
        <f t="shared" si="26"/>
        <v>1100.9100000000001</v>
      </c>
      <c r="BN33" s="9">
        <f t="shared" si="27"/>
        <v>122.31999999999994</v>
      </c>
      <c r="BO33" s="9">
        <v>0</v>
      </c>
      <c r="BP33" s="9">
        <f t="shared" si="28"/>
        <v>1100.9100000000001</v>
      </c>
      <c r="BQ33" s="9">
        <f t="shared" si="29"/>
        <v>122.31999999999994</v>
      </c>
      <c r="BR33" s="223">
        <v>0</v>
      </c>
      <c r="BS33" s="223">
        <f t="shared" si="30"/>
        <v>1100.9100000000001</v>
      </c>
      <c r="BT33" s="223">
        <f t="shared" si="31"/>
        <v>122.31999999999994</v>
      </c>
      <c r="BU33" s="228">
        <v>0</v>
      </c>
      <c r="BV33" s="228">
        <f t="shared" si="32"/>
        <v>1100.9100000000001</v>
      </c>
      <c r="BW33" s="228">
        <f t="shared" si="33"/>
        <v>122.31999999999994</v>
      </c>
    </row>
    <row r="34" spans="1:75" s="217" customFormat="1" ht="13.5">
      <c r="A34" s="205">
        <v>54</v>
      </c>
      <c r="B34" s="206">
        <v>159</v>
      </c>
      <c r="C34" s="207"/>
      <c r="D34" s="218">
        <v>39</v>
      </c>
      <c r="E34" s="226" t="s">
        <v>500</v>
      </c>
      <c r="F34" s="220">
        <v>40134</v>
      </c>
      <c r="G34" s="221" t="s">
        <v>422</v>
      </c>
      <c r="H34" s="221" t="s">
        <v>423</v>
      </c>
      <c r="I34" s="206" t="s">
        <v>471</v>
      </c>
      <c r="J34" s="206" t="s">
        <v>501</v>
      </c>
      <c r="K34" s="222" t="s">
        <v>240</v>
      </c>
      <c r="L34" s="223">
        <f t="shared" si="42"/>
        <v>1223.23</v>
      </c>
      <c r="M34" s="215">
        <f t="shared" si="0"/>
        <v>122.32300000000001</v>
      </c>
      <c r="N34" s="223">
        <f t="shared" si="1"/>
        <v>1100.9069999999999</v>
      </c>
      <c r="O34" s="223">
        <f t="shared" si="2"/>
        <v>220.1814</v>
      </c>
      <c r="P34" s="223">
        <v>0</v>
      </c>
      <c r="Q34" s="223">
        <f t="shared" si="3"/>
        <v>0</v>
      </c>
      <c r="R34" s="223">
        <v>0</v>
      </c>
      <c r="S34" s="223">
        <v>0</v>
      </c>
      <c r="T34" s="223">
        <f t="shared" si="34"/>
        <v>0</v>
      </c>
      <c r="U34" s="223">
        <v>0</v>
      </c>
      <c r="V34" s="223">
        <v>0</v>
      </c>
      <c r="W34" s="223">
        <f t="shared" si="35"/>
        <v>0</v>
      </c>
      <c r="X34" s="223">
        <v>0</v>
      </c>
      <c r="Y34" s="223">
        <v>0</v>
      </c>
      <c r="Z34" s="223">
        <f t="shared" si="36"/>
        <v>0</v>
      </c>
      <c r="AA34" s="223">
        <v>0</v>
      </c>
      <c r="AB34" s="223">
        <v>0</v>
      </c>
      <c r="AC34" s="223">
        <f t="shared" si="39"/>
        <v>0</v>
      </c>
      <c r="AD34" s="223">
        <v>0</v>
      </c>
      <c r="AE34" s="223">
        <v>0</v>
      </c>
      <c r="AF34" s="223">
        <f t="shared" si="43"/>
        <v>0</v>
      </c>
      <c r="AG34" s="223">
        <v>0</v>
      </c>
      <c r="AH34" s="223">
        <v>27.15</v>
      </c>
      <c r="AI34" s="223">
        <f t="shared" si="40"/>
        <v>27.15</v>
      </c>
      <c r="AJ34" s="223">
        <f t="shared" si="41"/>
        <v>1196.08</v>
      </c>
      <c r="AK34" s="223">
        <v>220.18</v>
      </c>
      <c r="AL34" s="223">
        <f t="shared" si="8"/>
        <v>247.33</v>
      </c>
      <c r="AM34" s="223">
        <f t="shared" si="9"/>
        <v>1196.08</v>
      </c>
      <c r="AN34" s="223">
        <v>220.18</v>
      </c>
      <c r="AO34" s="223">
        <f t="shared" si="10"/>
        <v>467.51</v>
      </c>
      <c r="AP34" s="223">
        <f t="shared" si="11"/>
        <v>755.72</v>
      </c>
      <c r="AQ34" s="223">
        <v>220.18</v>
      </c>
      <c r="AR34" s="223">
        <f t="shared" si="12"/>
        <v>687.69</v>
      </c>
      <c r="AS34" s="223">
        <f t="shared" si="13"/>
        <v>535.54</v>
      </c>
      <c r="AT34" s="223">
        <v>220.18</v>
      </c>
      <c r="AU34" s="223">
        <f t="shared" si="14"/>
        <v>907.87000000000012</v>
      </c>
      <c r="AV34" s="223">
        <f t="shared" si="15"/>
        <v>315.3599999999999</v>
      </c>
      <c r="AW34" s="223">
        <v>193.04</v>
      </c>
      <c r="AX34" s="223">
        <f t="shared" si="16"/>
        <v>1100.9100000000001</v>
      </c>
      <c r="AY34" s="223">
        <f t="shared" si="17"/>
        <v>122.31999999999994</v>
      </c>
      <c r="AZ34" s="223"/>
      <c r="BA34" s="223">
        <f t="shared" si="18"/>
        <v>1100.9100000000001</v>
      </c>
      <c r="BB34" s="223">
        <f t="shared" si="19"/>
        <v>122.31999999999994</v>
      </c>
      <c r="BC34" s="223">
        <v>0</v>
      </c>
      <c r="BD34" s="223">
        <f t="shared" si="20"/>
        <v>1100.9100000000001</v>
      </c>
      <c r="BE34" s="223">
        <f t="shared" si="21"/>
        <v>122.31999999999994</v>
      </c>
      <c r="BF34" s="223">
        <v>0</v>
      </c>
      <c r="BG34" s="223">
        <f t="shared" si="22"/>
        <v>1100.9100000000001</v>
      </c>
      <c r="BH34" s="223">
        <f t="shared" si="23"/>
        <v>122.31999999999994</v>
      </c>
      <c r="BI34" s="223">
        <v>0</v>
      </c>
      <c r="BJ34" s="223">
        <f t="shared" si="24"/>
        <v>1100.9100000000001</v>
      </c>
      <c r="BK34" s="223">
        <f t="shared" si="25"/>
        <v>122.31999999999994</v>
      </c>
      <c r="BL34" s="223">
        <v>0</v>
      </c>
      <c r="BM34" s="223">
        <f t="shared" si="26"/>
        <v>1100.9100000000001</v>
      </c>
      <c r="BN34" s="223">
        <f t="shared" si="27"/>
        <v>122.31999999999994</v>
      </c>
      <c r="BO34" s="223">
        <v>0</v>
      </c>
      <c r="BP34" s="223">
        <f t="shared" si="28"/>
        <v>1100.9100000000001</v>
      </c>
      <c r="BQ34" s="223">
        <f t="shared" si="29"/>
        <v>122.31999999999994</v>
      </c>
      <c r="BR34" s="223">
        <v>0</v>
      </c>
      <c r="BS34" s="223">
        <f t="shared" si="30"/>
        <v>1100.9100000000001</v>
      </c>
      <c r="BT34" s="223">
        <f t="shared" si="31"/>
        <v>122.31999999999994</v>
      </c>
      <c r="BU34" s="228">
        <v>0</v>
      </c>
      <c r="BV34" s="228">
        <f t="shared" si="32"/>
        <v>1100.9100000000001</v>
      </c>
      <c r="BW34" s="228">
        <f t="shared" si="33"/>
        <v>122.31999999999994</v>
      </c>
    </row>
    <row r="35" spans="1:75" s="217" customFormat="1" ht="13.5">
      <c r="A35" s="205">
        <v>54</v>
      </c>
      <c r="B35" s="206">
        <v>159</v>
      </c>
      <c r="C35" s="207"/>
      <c r="D35" s="218">
        <v>40</v>
      </c>
      <c r="E35" s="226" t="s">
        <v>502</v>
      </c>
      <c r="F35" s="220">
        <v>40134</v>
      </c>
      <c r="G35" s="221" t="s">
        <v>422</v>
      </c>
      <c r="H35" s="221" t="s">
        <v>423</v>
      </c>
      <c r="I35" s="206" t="s">
        <v>471</v>
      </c>
      <c r="J35" s="206" t="s">
        <v>503</v>
      </c>
      <c r="K35" s="222" t="s">
        <v>240</v>
      </c>
      <c r="L35" s="223">
        <f t="shared" si="42"/>
        <v>1223.23</v>
      </c>
      <c r="M35" s="215">
        <f t="shared" si="0"/>
        <v>122.32300000000001</v>
      </c>
      <c r="N35" s="223">
        <f t="shared" si="1"/>
        <v>1100.9069999999999</v>
      </c>
      <c r="O35" s="223">
        <f t="shared" si="2"/>
        <v>220.1814</v>
      </c>
      <c r="P35" s="223">
        <v>0</v>
      </c>
      <c r="Q35" s="223">
        <f t="shared" si="3"/>
        <v>0</v>
      </c>
      <c r="R35" s="223">
        <v>0</v>
      </c>
      <c r="S35" s="223">
        <v>0</v>
      </c>
      <c r="T35" s="223">
        <f t="shared" si="34"/>
        <v>0</v>
      </c>
      <c r="U35" s="223">
        <v>0</v>
      </c>
      <c r="V35" s="223">
        <v>0</v>
      </c>
      <c r="W35" s="223">
        <f t="shared" si="35"/>
        <v>0</v>
      </c>
      <c r="X35" s="223">
        <v>0</v>
      </c>
      <c r="Y35" s="223">
        <v>0</v>
      </c>
      <c r="Z35" s="223">
        <f t="shared" si="36"/>
        <v>0</v>
      </c>
      <c r="AA35" s="223">
        <v>0</v>
      </c>
      <c r="AB35" s="223">
        <v>0</v>
      </c>
      <c r="AC35" s="223">
        <f t="shared" si="39"/>
        <v>0</v>
      </c>
      <c r="AD35" s="223">
        <v>0</v>
      </c>
      <c r="AE35" s="223">
        <v>0</v>
      </c>
      <c r="AF35" s="223">
        <f t="shared" si="43"/>
        <v>0</v>
      </c>
      <c r="AG35" s="223">
        <v>0</v>
      </c>
      <c r="AH35" s="223">
        <v>27.15</v>
      </c>
      <c r="AI35" s="223">
        <f t="shared" si="40"/>
        <v>27.15</v>
      </c>
      <c r="AJ35" s="223">
        <f t="shared" si="41"/>
        <v>1196.08</v>
      </c>
      <c r="AK35" s="223">
        <v>220.18</v>
      </c>
      <c r="AL35" s="223">
        <f t="shared" si="8"/>
        <v>247.33</v>
      </c>
      <c r="AM35" s="223">
        <f t="shared" si="9"/>
        <v>1196.08</v>
      </c>
      <c r="AN35" s="223">
        <v>220.18</v>
      </c>
      <c r="AO35" s="223">
        <f t="shared" si="10"/>
        <v>467.51</v>
      </c>
      <c r="AP35" s="223">
        <f t="shared" si="11"/>
        <v>755.72</v>
      </c>
      <c r="AQ35" s="223">
        <v>220.18</v>
      </c>
      <c r="AR35" s="223">
        <f t="shared" si="12"/>
        <v>687.69</v>
      </c>
      <c r="AS35" s="223">
        <f t="shared" si="13"/>
        <v>535.54</v>
      </c>
      <c r="AT35" s="223">
        <v>220.18</v>
      </c>
      <c r="AU35" s="223">
        <f t="shared" si="14"/>
        <v>907.87000000000012</v>
      </c>
      <c r="AV35" s="223">
        <f t="shared" si="15"/>
        <v>315.3599999999999</v>
      </c>
      <c r="AW35" s="223">
        <v>193.04</v>
      </c>
      <c r="AX35" s="223">
        <f t="shared" si="16"/>
        <v>1100.9100000000001</v>
      </c>
      <c r="AY35" s="223">
        <f t="shared" si="17"/>
        <v>122.31999999999994</v>
      </c>
      <c r="AZ35" s="223"/>
      <c r="BA35" s="223">
        <f t="shared" si="18"/>
        <v>1100.9100000000001</v>
      </c>
      <c r="BB35" s="223">
        <f t="shared" si="19"/>
        <v>122.31999999999994</v>
      </c>
      <c r="BC35" s="223">
        <v>0</v>
      </c>
      <c r="BD35" s="223">
        <f t="shared" si="20"/>
        <v>1100.9100000000001</v>
      </c>
      <c r="BE35" s="223">
        <f t="shared" si="21"/>
        <v>122.31999999999994</v>
      </c>
      <c r="BF35" s="223">
        <v>0</v>
      </c>
      <c r="BG35" s="223">
        <f t="shared" si="22"/>
        <v>1100.9100000000001</v>
      </c>
      <c r="BH35" s="223">
        <f t="shared" si="23"/>
        <v>122.31999999999994</v>
      </c>
      <c r="BI35" s="223">
        <v>0</v>
      </c>
      <c r="BJ35" s="223">
        <f t="shared" si="24"/>
        <v>1100.9100000000001</v>
      </c>
      <c r="BK35" s="223">
        <f t="shared" si="25"/>
        <v>122.31999999999994</v>
      </c>
      <c r="BL35" s="223">
        <v>0</v>
      </c>
      <c r="BM35" s="223">
        <f t="shared" si="26"/>
        <v>1100.9100000000001</v>
      </c>
      <c r="BN35" s="223">
        <f t="shared" si="27"/>
        <v>122.31999999999994</v>
      </c>
      <c r="BO35" s="223">
        <v>0</v>
      </c>
      <c r="BP35" s="223">
        <f t="shared" si="28"/>
        <v>1100.9100000000001</v>
      </c>
      <c r="BQ35" s="223">
        <f t="shared" si="29"/>
        <v>122.31999999999994</v>
      </c>
      <c r="BR35" s="223">
        <v>0</v>
      </c>
      <c r="BS35" s="223">
        <f t="shared" si="30"/>
        <v>1100.9100000000001</v>
      </c>
      <c r="BT35" s="223">
        <f t="shared" si="31"/>
        <v>122.31999999999994</v>
      </c>
      <c r="BU35" s="228">
        <v>0</v>
      </c>
      <c r="BV35" s="228">
        <f t="shared" si="32"/>
        <v>1100.9100000000001</v>
      </c>
      <c r="BW35" s="228">
        <f t="shared" si="33"/>
        <v>122.31999999999994</v>
      </c>
    </row>
    <row r="36" spans="1:75" s="217" customFormat="1" ht="13.5">
      <c r="A36" s="205">
        <v>54</v>
      </c>
      <c r="B36" s="206">
        <v>159</v>
      </c>
      <c r="C36" s="207"/>
      <c r="D36" s="218">
        <v>42</v>
      </c>
      <c r="E36" s="231" t="s">
        <v>504</v>
      </c>
      <c r="F36" s="220">
        <v>40134</v>
      </c>
      <c r="G36" s="221" t="s">
        <v>422</v>
      </c>
      <c r="H36" s="221" t="s">
        <v>423</v>
      </c>
      <c r="I36" s="206" t="s">
        <v>471</v>
      </c>
      <c r="J36" s="206" t="s">
        <v>505</v>
      </c>
      <c r="K36" s="222" t="s">
        <v>240</v>
      </c>
      <c r="L36" s="223">
        <f t="shared" si="42"/>
        <v>1223.23</v>
      </c>
      <c r="M36" s="215">
        <f t="shared" si="0"/>
        <v>122.32300000000001</v>
      </c>
      <c r="N36" s="223">
        <f t="shared" si="1"/>
        <v>1100.9069999999999</v>
      </c>
      <c r="O36" s="223">
        <f t="shared" si="2"/>
        <v>220.1814</v>
      </c>
      <c r="P36" s="223">
        <v>0</v>
      </c>
      <c r="Q36" s="223">
        <f t="shared" si="3"/>
        <v>0</v>
      </c>
      <c r="R36" s="223">
        <v>0</v>
      </c>
      <c r="S36" s="223">
        <v>0</v>
      </c>
      <c r="T36" s="223">
        <f t="shared" si="34"/>
        <v>0</v>
      </c>
      <c r="U36" s="223">
        <v>0</v>
      </c>
      <c r="V36" s="223">
        <v>0</v>
      </c>
      <c r="W36" s="223">
        <f t="shared" si="35"/>
        <v>0</v>
      </c>
      <c r="X36" s="223">
        <v>0</v>
      </c>
      <c r="Y36" s="223">
        <v>0</v>
      </c>
      <c r="Z36" s="223">
        <f t="shared" si="36"/>
        <v>0</v>
      </c>
      <c r="AA36" s="223">
        <v>0</v>
      </c>
      <c r="AB36" s="223">
        <v>0</v>
      </c>
      <c r="AC36" s="223">
        <f t="shared" si="39"/>
        <v>0</v>
      </c>
      <c r="AD36" s="223">
        <v>0</v>
      </c>
      <c r="AE36" s="223">
        <v>0</v>
      </c>
      <c r="AF36" s="223">
        <f t="shared" si="43"/>
        <v>0</v>
      </c>
      <c r="AG36" s="223">
        <v>0</v>
      </c>
      <c r="AH36" s="223">
        <v>27.15</v>
      </c>
      <c r="AI36" s="223">
        <f t="shared" si="40"/>
        <v>27.15</v>
      </c>
      <c r="AJ36" s="223">
        <f t="shared" si="41"/>
        <v>1196.08</v>
      </c>
      <c r="AK36" s="223">
        <v>220.18</v>
      </c>
      <c r="AL36" s="223">
        <f t="shared" si="8"/>
        <v>247.33</v>
      </c>
      <c r="AM36" s="223">
        <f t="shared" si="9"/>
        <v>1196.08</v>
      </c>
      <c r="AN36" s="223">
        <v>220.18</v>
      </c>
      <c r="AO36" s="223">
        <f t="shared" si="10"/>
        <v>467.51</v>
      </c>
      <c r="AP36" s="223">
        <f t="shared" si="11"/>
        <v>755.72</v>
      </c>
      <c r="AQ36" s="223">
        <v>220.18</v>
      </c>
      <c r="AR36" s="223">
        <f t="shared" si="12"/>
        <v>687.69</v>
      </c>
      <c r="AS36" s="223">
        <f t="shared" si="13"/>
        <v>535.54</v>
      </c>
      <c r="AT36" s="223">
        <v>220.18</v>
      </c>
      <c r="AU36" s="223">
        <f t="shared" si="14"/>
        <v>907.87000000000012</v>
      </c>
      <c r="AV36" s="223">
        <f t="shared" si="15"/>
        <v>315.3599999999999</v>
      </c>
      <c r="AW36" s="223">
        <v>193.04</v>
      </c>
      <c r="AX36" s="223">
        <f t="shared" si="16"/>
        <v>1100.9100000000001</v>
      </c>
      <c r="AY36" s="223">
        <f t="shared" si="17"/>
        <v>122.31999999999994</v>
      </c>
      <c r="AZ36" s="223"/>
      <c r="BA36" s="223">
        <f t="shared" si="18"/>
        <v>1100.9100000000001</v>
      </c>
      <c r="BB36" s="223">
        <f t="shared" si="19"/>
        <v>122.31999999999994</v>
      </c>
      <c r="BC36" s="223">
        <v>0</v>
      </c>
      <c r="BD36" s="223">
        <f t="shared" si="20"/>
        <v>1100.9100000000001</v>
      </c>
      <c r="BE36" s="223">
        <f t="shared" si="21"/>
        <v>122.31999999999994</v>
      </c>
      <c r="BF36" s="223">
        <v>0</v>
      </c>
      <c r="BG36" s="223">
        <f t="shared" si="22"/>
        <v>1100.9100000000001</v>
      </c>
      <c r="BH36" s="223">
        <f t="shared" si="23"/>
        <v>122.31999999999994</v>
      </c>
      <c r="BI36" s="223">
        <v>0</v>
      </c>
      <c r="BJ36" s="223">
        <f t="shared" si="24"/>
        <v>1100.9100000000001</v>
      </c>
      <c r="BK36" s="223">
        <f t="shared" si="25"/>
        <v>122.31999999999994</v>
      </c>
      <c r="BL36" s="223">
        <v>0</v>
      </c>
      <c r="BM36" s="223">
        <f t="shared" si="26"/>
        <v>1100.9100000000001</v>
      </c>
      <c r="BN36" s="223">
        <f t="shared" si="27"/>
        <v>122.31999999999994</v>
      </c>
      <c r="BO36" s="223">
        <v>0</v>
      </c>
      <c r="BP36" s="223">
        <f t="shared" si="28"/>
        <v>1100.9100000000001</v>
      </c>
      <c r="BQ36" s="223">
        <f t="shared" si="29"/>
        <v>122.31999999999994</v>
      </c>
      <c r="BR36" s="223">
        <v>0</v>
      </c>
      <c r="BS36" s="223">
        <f t="shared" si="30"/>
        <v>1100.9100000000001</v>
      </c>
      <c r="BT36" s="223">
        <f t="shared" si="31"/>
        <v>122.31999999999994</v>
      </c>
      <c r="BU36" s="228">
        <v>0</v>
      </c>
      <c r="BV36" s="228">
        <f t="shared" si="32"/>
        <v>1100.9100000000001</v>
      </c>
      <c r="BW36" s="228">
        <f t="shared" si="33"/>
        <v>122.31999999999994</v>
      </c>
    </row>
    <row r="37" spans="1:75" s="217" customFormat="1" ht="13.5">
      <c r="A37" s="205">
        <v>54</v>
      </c>
      <c r="B37" s="206">
        <v>159</v>
      </c>
      <c r="C37" s="207"/>
      <c r="D37" s="218">
        <v>43</v>
      </c>
      <c r="E37" s="231" t="s">
        <v>506</v>
      </c>
      <c r="F37" s="220">
        <v>40134</v>
      </c>
      <c r="G37" s="221" t="s">
        <v>422</v>
      </c>
      <c r="H37" s="221" t="s">
        <v>423</v>
      </c>
      <c r="I37" s="206" t="s">
        <v>471</v>
      </c>
      <c r="J37" s="206" t="s">
        <v>507</v>
      </c>
      <c r="K37" s="222" t="s">
        <v>240</v>
      </c>
      <c r="L37" s="223">
        <f t="shared" si="42"/>
        <v>1223.23</v>
      </c>
      <c r="M37" s="215">
        <f t="shared" si="0"/>
        <v>122.32300000000001</v>
      </c>
      <c r="N37" s="223">
        <f t="shared" si="1"/>
        <v>1100.9069999999999</v>
      </c>
      <c r="O37" s="223">
        <f t="shared" si="2"/>
        <v>220.1814</v>
      </c>
      <c r="P37" s="223">
        <v>0</v>
      </c>
      <c r="Q37" s="223">
        <f t="shared" si="3"/>
        <v>0</v>
      </c>
      <c r="R37" s="223">
        <v>0</v>
      </c>
      <c r="S37" s="223">
        <v>0</v>
      </c>
      <c r="T37" s="223">
        <f t="shared" si="34"/>
        <v>0</v>
      </c>
      <c r="U37" s="223">
        <v>0</v>
      </c>
      <c r="V37" s="223">
        <v>0</v>
      </c>
      <c r="W37" s="223">
        <f t="shared" si="35"/>
        <v>0</v>
      </c>
      <c r="X37" s="223">
        <v>0</v>
      </c>
      <c r="Y37" s="223">
        <v>0</v>
      </c>
      <c r="Z37" s="223">
        <f t="shared" si="36"/>
        <v>0</v>
      </c>
      <c r="AA37" s="223">
        <v>0</v>
      </c>
      <c r="AB37" s="223">
        <v>0</v>
      </c>
      <c r="AC37" s="223">
        <f t="shared" si="39"/>
        <v>0</v>
      </c>
      <c r="AD37" s="223">
        <v>0</v>
      </c>
      <c r="AE37" s="223">
        <v>0</v>
      </c>
      <c r="AF37" s="223">
        <f t="shared" si="43"/>
        <v>0</v>
      </c>
      <c r="AG37" s="223">
        <v>0</v>
      </c>
      <c r="AH37" s="223">
        <v>27.15</v>
      </c>
      <c r="AI37" s="223">
        <f t="shared" si="40"/>
        <v>27.15</v>
      </c>
      <c r="AJ37" s="223">
        <f t="shared" si="41"/>
        <v>1196.08</v>
      </c>
      <c r="AK37" s="223">
        <v>220.18</v>
      </c>
      <c r="AL37" s="223">
        <f t="shared" si="8"/>
        <v>247.33</v>
      </c>
      <c r="AM37" s="223">
        <f t="shared" si="9"/>
        <v>1196.08</v>
      </c>
      <c r="AN37" s="223">
        <v>220.18</v>
      </c>
      <c r="AO37" s="223">
        <f t="shared" si="10"/>
        <v>467.51</v>
      </c>
      <c r="AP37" s="223">
        <f t="shared" si="11"/>
        <v>755.72</v>
      </c>
      <c r="AQ37" s="223">
        <v>220.18</v>
      </c>
      <c r="AR37" s="223">
        <f t="shared" si="12"/>
        <v>687.69</v>
      </c>
      <c r="AS37" s="223">
        <f t="shared" si="13"/>
        <v>535.54</v>
      </c>
      <c r="AT37" s="223">
        <v>220.18</v>
      </c>
      <c r="AU37" s="223">
        <f t="shared" si="14"/>
        <v>907.87000000000012</v>
      </c>
      <c r="AV37" s="223">
        <f t="shared" si="15"/>
        <v>315.3599999999999</v>
      </c>
      <c r="AW37" s="223">
        <v>193.04</v>
      </c>
      <c r="AX37" s="223">
        <f t="shared" si="16"/>
        <v>1100.9100000000001</v>
      </c>
      <c r="AY37" s="223">
        <f t="shared" si="17"/>
        <v>122.31999999999994</v>
      </c>
      <c r="AZ37" s="223"/>
      <c r="BA37" s="223">
        <f t="shared" si="18"/>
        <v>1100.9100000000001</v>
      </c>
      <c r="BB37" s="223">
        <f t="shared" si="19"/>
        <v>122.31999999999994</v>
      </c>
      <c r="BC37" s="223">
        <v>0</v>
      </c>
      <c r="BD37" s="223">
        <f t="shared" si="20"/>
        <v>1100.9100000000001</v>
      </c>
      <c r="BE37" s="223">
        <f t="shared" si="21"/>
        <v>122.31999999999994</v>
      </c>
      <c r="BF37" s="223">
        <v>0</v>
      </c>
      <c r="BG37" s="223">
        <f t="shared" si="22"/>
        <v>1100.9100000000001</v>
      </c>
      <c r="BH37" s="223">
        <f t="shared" si="23"/>
        <v>122.31999999999994</v>
      </c>
      <c r="BI37" s="223">
        <v>0</v>
      </c>
      <c r="BJ37" s="223">
        <f t="shared" si="24"/>
        <v>1100.9100000000001</v>
      </c>
      <c r="BK37" s="223">
        <f t="shared" si="25"/>
        <v>122.31999999999994</v>
      </c>
      <c r="BL37" s="223">
        <v>0</v>
      </c>
      <c r="BM37" s="223">
        <f t="shared" si="26"/>
        <v>1100.9100000000001</v>
      </c>
      <c r="BN37" s="223">
        <f t="shared" si="27"/>
        <v>122.31999999999994</v>
      </c>
      <c r="BO37" s="223">
        <v>0</v>
      </c>
      <c r="BP37" s="223">
        <f t="shared" si="28"/>
        <v>1100.9100000000001</v>
      </c>
      <c r="BQ37" s="223">
        <f t="shared" si="29"/>
        <v>122.31999999999994</v>
      </c>
      <c r="BR37" s="223">
        <v>0</v>
      </c>
      <c r="BS37" s="223">
        <f t="shared" si="30"/>
        <v>1100.9100000000001</v>
      </c>
      <c r="BT37" s="223">
        <f t="shared" si="31"/>
        <v>122.31999999999994</v>
      </c>
      <c r="BU37" s="228">
        <v>0</v>
      </c>
      <c r="BV37" s="228">
        <f t="shared" si="32"/>
        <v>1100.9100000000001</v>
      </c>
      <c r="BW37" s="228">
        <f t="shared" si="33"/>
        <v>122.31999999999994</v>
      </c>
    </row>
    <row r="38" spans="1:75" s="217" customFormat="1" ht="13.5">
      <c r="A38" s="205">
        <v>54</v>
      </c>
      <c r="B38" s="206">
        <v>159</v>
      </c>
      <c r="C38" s="207"/>
      <c r="D38" s="218">
        <v>44</v>
      </c>
      <c r="E38" s="226" t="s">
        <v>508</v>
      </c>
      <c r="F38" s="220">
        <v>40134</v>
      </c>
      <c r="G38" s="221" t="s">
        <v>422</v>
      </c>
      <c r="H38" s="221" t="s">
        <v>423</v>
      </c>
      <c r="I38" s="206" t="s">
        <v>471</v>
      </c>
      <c r="J38" s="221" t="s">
        <v>509</v>
      </c>
      <c r="K38" s="222" t="s">
        <v>240</v>
      </c>
      <c r="L38" s="223">
        <f t="shared" si="42"/>
        <v>1223.23</v>
      </c>
      <c r="M38" s="215">
        <f t="shared" si="0"/>
        <v>122.32300000000001</v>
      </c>
      <c r="N38" s="223">
        <f t="shared" si="1"/>
        <v>1100.9069999999999</v>
      </c>
      <c r="O38" s="223">
        <f t="shared" si="2"/>
        <v>220.1814</v>
      </c>
      <c r="P38" s="223">
        <v>0</v>
      </c>
      <c r="Q38" s="223">
        <f t="shared" si="3"/>
        <v>0</v>
      </c>
      <c r="R38" s="223">
        <v>0</v>
      </c>
      <c r="S38" s="223">
        <v>0</v>
      </c>
      <c r="T38" s="223">
        <f t="shared" si="34"/>
        <v>0</v>
      </c>
      <c r="U38" s="223">
        <v>0</v>
      </c>
      <c r="V38" s="223">
        <v>0</v>
      </c>
      <c r="W38" s="223">
        <f t="shared" si="35"/>
        <v>0</v>
      </c>
      <c r="X38" s="223">
        <v>0</v>
      </c>
      <c r="Y38" s="223">
        <v>0</v>
      </c>
      <c r="Z38" s="223">
        <f t="shared" si="36"/>
        <v>0</v>
      </c>
      <c r="AA38" s="223">
        <v>0</v>
      </c>
      <c r="AB38" s="223">
        <v>0</v>
      </c>
      <c r="AC38" s="223">
        <f t="shared" si="39"/>
        <v>0</v>
      </c>
      <c r="AD38" s="223">
        <v>0</v>
      </c>
      <c r="AE38" s="223">
        <v>0</v>
      </c>
      <c r="AF38" s="223">
        <f t="shared" si="43"/>
        <v>0</v>
      </c>
      <c r="AG38" s="223">
        <v>0</v>
      </c>
      <c r="AH38" s="223">
        <v>27.15</v>
      </c>
      <c r="AI38" s="223">
        <f>AF38+AH38</f>
        <v>27.15</v>
      </c>
      <c r="AJ38" s="223">
        <f t="shared" si="41"/>
        <v>1196.08</v>
      </c>
      <c r="AK38" s="223">
        <v>220.18</v>
      </c>
      <c r="AL38" s="223">
        <f t="shared" si="8"/>
        <v>247.33</v>
      </c>
      <c r="AM38" s="223">
        <f t="shared" si="9"/>
        <v>1196.08</v>
      </c>
      <c r="AN38" s="223">
        <v>220.18</v>
      </c>
      <c r="AO38" s="223">
        <f t="shared" si="10"/>
        <v>467.51</v>
      </c>
      <c r="AP38" s="223">
        <f t="shared" si="11"/>
        <v>755.72</v>
      </c>
      <c r="AQ38" s="223">
        <v>220.18</v>
      </c>
      <c r="AR38" s="223">
        <f t="shared" si="12"/>
        <v>687.69</v>
      </c>
      <c r="AS38" s="223">
        <f t="shared" si="13"/>
        <v>535.54</v>
      </c>
      <c r="AT38" s="223">
        <v>220.18</v>
      </c>
      <c r="AU38" s="223">
        <f t="shared" si="14"/>
        <v>907.87000000000012</v>
      </c>
      <c r="AV38" s="223">
        <f t="shared" si="15"/>
        <v>315.3599999999999</v>
      </c>
      <c r="AW38" s="223">
        <v>193.04</v>
      </c>
      <c r="AX38" s="223">
        <f t="shared" si="16"/>
        <v>1100.9100000000001</v>
      </c>
      <c r="AY38" s="223">
        <f t="shared" si="17"/>
        <v>122.31999999999994</v>
      </c>
      <c r="AZ38" s="223"/>
      <c r="BA38" s="223">
        <f t="shared" si="18"/>
        <v>1100.9100000000001</v>
      </c>
      <c r="BB38" s="223">
        <f t="shared" si="19"/>
        <v>122.31999999999994</v>
      </c>
      <c r="BC38" s="223">
        <v>0</v>
      </c>
      <c r="BD38" s="223">
        <f t="shared" si="20"/>
        <v>1100.9100000000001</v>
      </c>
      <c r="BE38" s="223">
        <f t="shared" si="21"/>
        <v>122.31999999999994</v>
      </c>
      <c r="BF38" s="223">
        <v>0</v>
      </c>
      <c r="BG38" s="223">
        <f t="shared" si="22"/>
        <v>1100.9100000000001</v>
      </c>
      <c r="BH38" s="223">
        <f t="shared" si="23"/>
        <v>122.31999999999994</v>
      </c>
      <c r="BI38" s="223">
        <v>0</v>
      </c>
      <c r="BJ38" s="223">
        <f t="shared" si="24"/>
        <v>1100.9100000000001</v>
      </c>
      <c r="BK38" s="223">
        <f t="shared" si="25"/>
        <v>122.31999999999994</v>
      </c>
      <c r="BL38" s="223">
        <v>0</v>
      </c>
      <c r="BM38" s="223">
        <f t="shared" si="26"/>
        <v>1100.9100000000001</v>
      </c>
      <c r="BN38" s="223">
        <f t="shared" si="27"/>
        <v>122.31999999999994</v>
      </c>
      <c r="BO38" s="223">
        <v>0</v>
      </c>
      <c r="BP38" s="223">
        <f t="shared" si="28"/>
        <v>1100.9100000000001</v>
      </c>
      <c r="BQ38" s="223">
        <f t="shared" si="29"/>
        <v>122.31999999999994</v>
      </c>
      <c r="BR38" s="223">
        <v>0</v>
      </c>
      <c r="BS38" s="223">
        <f t="shared" si="30"/>
        <v>1100.9100000000001</v>
      </c>
      <c r="BT38" s="223">
        <f t="shared" si="31"/>
        <v>122.31999999999994</v>
      </c>
      <c r="BU38" s="228">
        <v>0</v>
      </c>
      <c r="BV38" s="228">
        <f t="shared" si="32"/>
        <v>1100.9100000000001</v>
      </c>
      <c r="BW38" s="228">
        <f t="shared" si="33"/>
        <v>122.31999999999994</v>
      </c>
    </row>
    <row r="39" spans="1:75" s="235" customFormat="1" ht="13.5">
      <c r="A39" s="74">
        <v>86</v>
      </c>
      <c r="B39" s="13">
        <v>135</v>
      </c>
      <c r="C39" s="207"/>
      <c r="D39" s="218">
        <v>88</v>
      </c>
      <c r="E39" s="232" t="s">
        <v>602</v>
      </c>
      <c r="F39" s="233">
        <v>41627</v>
      </c>
      <c r="G39" s="221" t="s">
        <v>422</v>
      </c>
      <c r="H39" s="206" t="s">
        <v>423</v>
      </c>
      <c r="I39" s="206" t="s">
        <v>557</v>
      </c>
      <c r="J39" s="227" t="s">
        <v>603</v>
      </c>
      <c r="K39" s="227" t="s">
        <v>240</v>
      </c>
      <c r="L39" s="223">
        <v>1840</v>
      </c>
      <c r="M39" s="234">
        <f>L39*10%</f>
        <v>184</v>
      </c>
      <c r="N39" s="223">
        <f>L39-M39</f>
        <v>1656</v>
      </c>
      <c r="O39" s="223">
        <f>N39/5</f>
        <v>331.2</v>
      </c>
      <c r="P39" s="9">
        <v>0</v>
      </c>
      <c r="Q39" s="9">
        <f>P39</f>
        <v>0</v>
      </c>
      <c r="R39" s="9">
        <v>0</v>
      </c>
      <c r="S39" s="9">
        <v>0</v>
      </c>
      <c r="T39" s="9">
        <f>Q39+S39</f>
        <v>0</v>
      </c>
      <c r="U39" s="9">
        <v>0</v>
      </c>
      <c r="V39" s="9">
        <v>0</v>
      </c>
      <c r="W39" s="9">
        <f>T39+V39</f>
        <v>0</v>
      </c>
      <c r="X39" s="9">
        <v>0</v>
      </c>
      <c r="Y39" s="9">
        <v>0</v>
      </c>
      <c r="Z39" s="9">
        <f>W39+Y39</f>
        <v>0</v>
      </c>
      <c r="AA39" s="9">
        <v>0</v>
      </c>
      <c r="AB39" s="9">
        <v>0</v>
      </c>
      <c r="AC39" s="9">
        <f>Z39+AB39</f>
        <v>0</v>
      </c>
      <c r="AD39" s="9">
        <v>0</v>
      </c>
      <c r="AE39" s="9">
        <v>0</v>
      </c>
      <c r="AF39" s="9">
        <f>AC39+AE39</f>
        <v>0</v>
      </c>
      <c r="AG39" s="9">
        <v>0</v>
      </c>
      <c r="AH39" s="9">
        <v>0</v>
      </c>
      <c r="AI39" s="9">
        <f>AF39+AH39</f>
        <v>0</v>
      </c>
      <c r="AJ39" s="9">
        <v>0</v>
      </c>
      <c r="AK39" s="9">
        <v>0</v>
      </c>
      <c r="AL39" s="9">
        <f>AI39+AK39</f>
        <v>0</v>
      </c>
      <c r="AM39" s="9">
        <v>0</v>
      </c>
      <c r="AN39" s="9">
        <v>0</v>
      </c>
      <c r="AO39" s="9">
        <f>AL39+AN39</f>
        <v>0</v>
      </c>
      <c r="AP39" s="9">
        <v>0</v>
      </c>
      <c r="AQ39" s="9">
        <v>0</v>
      </c>
      <c r="AR39" s="9">
        <f>AO39+AQ39</f>
        <v>0</v>
      </c>
      <c r="AS39" s="9">
        <v>0</v>
      </c>
      <c r="AT39" s="9">
        <v>11.8</v>
      </c>
      <c r="AU39" s="9">
        <f>AR39+AT39</f>
        <v>11.8</v>
      </c>
      <c r="AV39" s="9">
        <f>L39-AU39</f>
        <v>1828.2</v>
      </c>
      <c r="AW39" s="9">
        <v>331.2</v>
      </c>
      <c r="AX39" s="9">
        <f>AU39+AW39</f>
        <v>343</v>
      </c>
      <c r="AY39" s="9">
        <f>L39-AX39</f>
        <v>1497</v>
      </c>
      <c r="AZ39" s="9">
        <v>331.2</v>
      </c>
      <c r="BA39" s="9">
        <f>AX39+AZ39</f>
        <v>674.2</v>
      </c>
      <c r="BB39" s="9">
        <f>L39-BA39</f>
        <v>1165.8</v>
      </c>
      <c r="BC39" s="9">
        <v>331.2</v>
      </c>
      <c r="BD39" s="9">
        <f>BA39+BC39</f>
        <v>1005.4000000000001</v>
      </c>
      <c r="BE39" s="9">
        <f>L39-BD39</f>
        <v>834.59999999999991</v>
      </c>
      <c r="BF39" s="9">
        <v>331.2</v>
      </c>
      <c r="BG39" s="9">
        <f>BD39+BF39</f>
        <v>1336.6000000000001</v>
      </c>
      <c r="BH39" s="9">
        <f>L39-BG39</f>
        <v>503.39999999999986</v>
      </c>
      <c r="BI39" s="9">
        <v>319.39999999999998</v>
      </c>
      <c r="BJ39" s="9">
        <f>BG39+BI39</f>
        <v>1656</v>
      </c>
      <c r="BK39" s="9">
        <f>L39-BJ39</f>
        <v>184</v>
      </c>
      <c r="BL39" s="9">
        <v>0</v>
      </c>
      <c r="BM39" s="9">
        <f>BJ39+BL39</f>
        <v>1656</v>
      </c>
      <c r="BN39" s="9">
        <f>L39-BM39</f>
        <v>184</v>
      </c>
      <c r="BO39" s="9">
        <v>0</v>
      </c>
      <c r="BP39" s="9">
        <f>BM39+BO39</f>
        <v>1656</v>
      </c>
      <c r="BQ39" s="9">
        <f>L39-BP39</f>
        <v>184</v>
      </c>
      <c r="BR39" s="223">
        <v>0</v>
      </c>
      <c r="BS39" s="223">
        <f>BP39+BR39</f>
        <v>1656</v>
      </c>
      <c r="BT39" s="223">
        <f>L39-BS39</f>
        <v>184</v>
      </c>
      <c r="BU39" s="228">
        <v>0</v>
      </c>
      <c r="BV39" s="228">
        <f>BS39+BU39</f>
        <v>1656</v>
      </c>
      <c r="BW39" s="228">
        <f>L39-BV39</f>
        <v>184</v>
      </c>
    </row>
    <row r="40" spans="1:75" s="235" customFormat="1" thickBot="1">
      <c r="A40" s="74">
        <v>100</v>
      </c>
      <c r="B40" s="13">
        <v>142</v>
      </c>
      <c r="C40" s="207"/>
      <c r="D40" s="208">
        <v>101</v>
      </c>
      <c r="E40" s="226" t="s">
        <v>628</v>
      </c>
      <c r="F40" s="233">
        <v>41989</v>
      </c>
      <c r="G40" s="221" t="s">
        <v>422</v>
      </c>
      <c r="H40" s="206" t="s">
        <v>423</v>
      </c>
      <c r="I40" s="206" t="s">
        <v>607</v>
      </c>
      <c r="J40" s="227" t="s">
        <v>629</v>
      </c>
      <c r="K40" s="236" t="s">
        <v>240</v>
      </c>
      <c r="L40" s="223">
        <v>1099</v>
      </c>
      <c r="M40" s="234">
        <f>L40*10%</f>
        <v>109.9</v>
      </c>
      <c r="N40" s="223">
        <f>L40-M40</f>
        <v>989.1</v>
      </c>
      <c r="O40" s="223">
        <f>N40/5</f>
        <v>197.82</v>
      </c>
      <c r="P40" s="9">
        <v>0</v>
      </c>
      <c r="Q40" s="9">
        <f>P40</f>
        <v>0</v>
      </c>
      <c r="R40" s="9">
        <v>0</v>
      </c>
      <c r="S40" s="9">
        <v>0</v>
      </c>
      <c r="T40" s="9">
        <f>Q40+S40</f>
        <v>0</v>
      </c>
      <c r="U40" s="9">
        <v>0</v>
      </c>
      <c r="V40" s="9">
        <v>0</v>
      </c>
      <c r="W40" s="9">
        <f>T40+V40</f>
        <v>0</v>
      </c>
      <c r="X40" s="9">
        <v>0</v>
      </c>
      <c r="Y40" s="9">
        <v>0</v>
      </c>
      <c r="Z40" s="9">
        <f>W40+Y40</f>
        <v>0</v>
      </c>
      <c r="AA40" s="9">
        <v>0</v>
      </c>
      <c r="AB40" s="9">
        <v>0</v>
      </c>
      <c r="AC40" s="9">
        <f>Z40+AB40</f>
        <v>0</v>
      </c>
      <c r="AD40" s="9">
        <v>0</v>
      </c>
      <c r="AE40" s="9">
        <v>0</v>
      </c>
      <c r="AF40" s="9">
        <f>AC40+AE40</f>
        <v>0</v>
      </c>
      <c r="AG40" s="9">
        <v>0</v>
      </c>
      <c r="AH40" s="9">
        <v>0</v>
      </c>
      <c r="AI40" s="9">
        <f>AF40+AH40</f>
        <v>0</v>
      </c>
      <c r="AJ40" s="9">
        <v>0</v>
      </c>
      <c r="AK40" s="9">
        <v>0</v>
      </c>
      <c r="AL40" s="9">
        <f>AI40+AK40</f>
        <v>0</v>
      </c>
      <c r="AM40" s="9">
        <v>0</v>
      </c>
      <c r="AN40" s="9">
        <v>0</v>
      </c>
      <c r="AO40" s="9">
        <f>AL40+AN40</f>
        <v>0</v>
      </c>
      <c r="AP40" s="9">
        <v>0</v>
      </c>
      <c r="AQ40" s="9">
        <v>0</v>
      </c>
      <c r="AR40" s="9">
        <f>AO40+AQ40</f>
        <v>0</v>
      </c>
      <c r="AS40" s="9">
        <v>0</v>
      </c>
      <c r="AT40" s="9">
        <v>0</v>
      </c>
      <c r="AU40" s="9">
        <f>AR40+AT40</f>
        <v>0</v>
      </c>
      <c r="AV40" s="9">
        <v>0</v>
      </c>
      <c r="AW40" s="9">
        <v>8.67</v>
      </c>
      <c r="AX40" s="9">
        <f>AU40+AW40</f>
        <v>8.67</v>
      </c>
      <c r="AY40" s="9">
        <f>L40-AX40</f>
        <v>1090.33</v>
      </c>
      <c r="AZ40" s="9">
        <v>197.82</v>
      </c>
      <c r="BA40" s="9">
        <f>AX40+AZ40</f>
        <v>206.48999999999998</v>
      </c>
      <c r="BB40" s="9">
        <f>L40-BA40</f>
        <v>892.51</v>
      </c>
      <c r="BC40" s="9">
        <v>197.82</v>
      </c>
      <c r="BD40" s="9">
        <f>BA40+BC40</f>
        <v>404.30999999999995</v>
      </c>
      <c r="BE40" s="9">
        <f>L40-BD40</f>
        <v>694.69</v>
      </c>
      <c r="BF40" s="9">
        <v>197.82</v>
      </c>
      <c r="BG40" s="9">
        <f>BD40+BF40</f>
        <v>602.12999999999988</v>
      </c>
      <c r="BH40" s="9">
        <f>L40-BG40</f>
        <v>496.87000000000012</v>
      </c>
      <c r="BI40" s="9">
        <v>197.82</v>
      </c>
      <c r="BJ40" s="9">
        <f>BG40+BI40</f>
        <v>799.94999999999982</v>
      </c>
      <c r="BK40" s="9">
        <f>L40-BJ40</f>
        <v>299.05000000000018</v>
      </c>
      <c r="BL40" s="9">
        <v>189.15</v>
      </c>
      <c r="BM40" s="9">
        <f>BJ40+BL40</f>
        <v>989.0999999999998</v>
      </c>
      <c r="BN40" s="9">
        <f>L40-BM40</f>
        <v>109.9000000000002</v>
      </c>
      <c r="BO40" s="9">
        <v>0</v>
      </c>
      <c r="BP40" s="9">
        <f>BM40+BO40</f>
        <v>989.0999999999998</v>
      </c>
      <c r="BQ40" s="9">
        <f>L40-BP40</f>
        <v>109.9000000000002</v>
      </c>
      <c r="BR40" s="223">
        <v>0</v>
      </c>
      <c r="BS40" s="223">
        <f>BP40+BR40</f>
        <v>989.0999999999998</v>
      </c>
      <c r="BT40" s="223">
        <f>L40-BS40</f>
        <v>109.9000000000002</v>
      </c>
      <c r="BU40" s="228">
        <v>0</v>
      </c>
      <c r="BV40" s="228">
        <f>BS40+BU40</f>
        <v>989.0999999999998</v>
      </c>
      <c r="BW40" s="228">
        <f>L40-BV40</f>
        <v>109.9000000000002</v>
      </c>
    </row>
    <row r="41" spans="1:75" s="78" customFormat="1" ht="18.75" customHeight="1" thickBot="1">
      <c r="A41" s="76"/>
      <c r="B41" s="77"/>
      <c r="C41" s="77"/>
      <c r="D41" s="582" t="s">
        <v>1036</v>
      </c>
      <c r="E41" s="583"/>
      <c r="F41" s="583"/>
      <c r="G41" s="583"/>
      <c r="H41" s="583"/>
      <c r="I41" s="583"/>
      <c r="J41" s="583"/>
      <c r="K41" s="584"/>
      <c r="L41" s="202">
        <f t="shared" ref="L41:AQ41" si="44">SUM(L9:L40)</f>
        <v>42317.030000000013</v>
      </c>
      <c r="M41" s="202">
        <f t="shared" si="44"/>
        <v>4231.7029999999977</v>
      </c>
      <c r="N41" s="202">
        <f t="shared" si="44"/>
        <v>38085.32699999999</v>
      </c>
      <c r="O41" s="202">
        <f t="shared" si="44"/>
        <v>7617.065400000005</v>
      </c>
      <c r="P41" s="202">
        <f t="shared" si="44"/>
        <v>6.32</v>
      </c>
      <c r="Q41" s="202">
        <f t="shared" si="44"/>
        <v>6.32</v>
      </c>
      <c r="R41" s="202">
        <f t="shared" si="44"/>
        <v>1418.15</v>
      </c>
      <c r="S41" s="202">
        <f t="shared" si="44"/>
        <v>256.39999999999998</v>
      </c>
      <c r="T41" s="202">
        <f t="shared" si="44"/>
        <v>262.71999999999997</v>
      </c>
      <c r="U41" s="202">
        <f t="shared" si="44"/>
        <v>1161.75</v>
      </c>
      <c r="V41" s="202">
        <f t="shared" si="44"/>
        <v>256.39999999999998</v>
      </c>
      <c r="W41" s="202">
        <f t="shared" si="44"/>
        <v>519.11999999999989</v>
      </c>
      <c r="X41" s="202">
        <f t="shared" si="44"/>
        <v>905.35000000000014</v>
      </c>
      <c r="Y41" s="202">
        <f t="shared" si="44"/>
        <v>267.47999999999996</v>
      </c>
      <c r="Z41" s="202">
        <f t="shared" si="44"/>
        <v>786.59999999999991</v>
      </c>
      <c r="AA41" s="202">
        <f t="shared" si="44"/>
        <v>1886.5200000000004</v>
      </c>
      <c r="AB41" s="202">
        <f t="shared" si="44"/>
        <v>1310.0399999999997</v>
      </c>
      <c r="AC41" s="202">
        <f t="shared" si="44"/>
        <v>2096.639999999999</v>
      </c>
      <c r="AD41" s="202">
        <f t="shared" si="44"/>
        <v>12496.48</v>
      </c>
      <c r="AE41" s="202">
        <f t="shared" si="44"/>
        <v>2801.46</v>
      </c>
      <c r="AF41" s="202">
        <f t="shared" si="44"/>
        <v>4898.1000000000004</v>
      </c>
      <c r="AG41" s="202">
        <f t="shared" si="44"/>
        <v>13685.020000000002</v>
      </c>
      <c r="AH41" s="202">
        <f t="shared" si="44"/>
        <v>3550.1100000000015</v>
      </c>
      <c r="AI41" s="202">
        <f t="shared" si="44"/>
        <v>8448.2099999999955</v>
      </c>
      <c r="AJ41" s="202">
        <f t="shared" si="44"/>
        <v>30929.820000000022</v>
      </c>
      <c r="AK41" s="202">
        <f t="shared" si="44"/>
        <v>6831.6200000000026</v>
      </c>
      <c r="AL41" s="202">
        <f t="shared" si="44"/>
        <v>15279.829999999996</v>
      </c>
      <c r="AM41" s="202">
        <f t="shared" si="44"/>
        <v>30929.820000000022</v>
      </c>
      <c r="AN41" s="202">
        <f t="shared" si="44"/>
        <v>6820.5300000000034</v>
      </c>
      <c r="AO41" s="202">
        <f t="shared" si="44"/>
        <v>22100.359999999982</v>
      </c>
      <c r="AP41" s="202">
        <f t="shared" si="44"/>
        <v>17277.669999999995</v>
      </c>
      <c r="AQ41" s="202">
        <f t="shared" si="44"/>
        <v>5777.9800000000014</v>
      </c>
      <c r="AR41" s="202">
        <f t="shared" ref="AR41:BW41" si="45">SUM(AR9:AR40)</f>
        <v>27878.339999999982</v>
      </c>
      <c r="AS41" s="202">
        <f t="shared" si="45"/>
        <v>11499.690000000006</v>
      </c>
      <c r="AT41" s="202">
        <f t="shared" si="45"/>
        <v>4292.0399999999991</v>
      </c>
      <c r="AU41" s="202">
        <f t="shared" si="45"/>
        <v>32170.379999999983</v>
      </c>
      <c r="AV41" s="202">
        <f t="shared" si="45"/>
        <v>9047.649999999996</v>
      </c>
      <c r="AW41" s="202">
        <f t="shared" si="45"/>
        <v>3621.5499999999997</v>
      </c>
      <c r="AX41" s="202">
        <f t="shared" si="45"/>
        <v>35791.930000000008</v>
      </c>
      <c r="AY41" s="202">
        <f t="shared" si="45"/>
        <v>6525.0999999999958</v>
      </c>
      <c r="AZ41" s="202">
        <f t="shared" si="45"/>
        <v>529.02</v>
      </c>
      <c r="BA41" s="202">
        <f t="shared" si="45"/>
        <v>36320.950000000004</v>
      </c>
      <c r="BB41" s="202">
        <f t="shared" si="45"/>
        <v>5996.0799999999963</v>
      </c>
      <c r="BC41" s="202">
        <f t="shared" si="45"/>
        <v>529.02</v>
      </c>
      <c r="BD41" s="202">
        <f t="shared" si="45"/>
        <v>36849.970000000008</v>
      </c>
      <c r="BE41" s="202">
        <f t="shared" si="45"/>
        <v>5467.0599999999959</v>
      </c>
      <c r="BF41" s="202">
        <f t="shared" si="45"/>
        <v>529.02</v>
      </c>
      <c r="BG41" s="202">
        <f t="shared" si="45"/>
        <v>37378.990000000005</v>
      </c>
      <c r="BH41" s="202">
        <f t="shared" si="45"/>
        <v>4938.0399999999954</v>
      </c>
      <c r="BI41" s="202">
        <f t="shared" si="45"/>
        <v>517.22</v>
      </c>
      <c r="BJ41" s="202">
        <f t="shared" si="45"/>
        <v>37896.210000000006</v>
      </c>
      <c r="BK41" s="202">
        <f t="shared" si="45"/>
        <v>4420.8199999999961</v>
      </c>
      <c r="BL41" s="202">
        <f t="shared" si="45"/>
        <v>189.15</v>
      </c>
      <c r="BM41" s="202">
        <f t="shared" si="45"/>
        <v>38085.360000000008</v>
      </c>
      <c r="BN41" s="202">
        <f t="shared" si="45"/>
        <v>4231.6699999999964</v>
      </c>
      <c r="BO41" s="202">
        <f t="shared" si="45"/>
        <v>0</v>
      </c>
      <c r="BP41" s="202">
        <f t="shared" si="45"/>
        <v>38085.360000000008</v>
      </c>
      <c r="BQ41" s="202">
        <f t="shared" si="45"/>
        <v>4231.6699999999964</v>
      </c>
      <c r="BR41" s="202">
        <f t="shared" si="45"/>
        <v>0</v>
      </c>
      <c r="BS41" s="202">
        <f t="shared" si="45"/>
        <v>38085.360000000008</v>
      </c>
      <c r="BT41" s="202">
        <f t="shared" si="45"/>
        <v>4231.6699999999964</v>
      </c>
      <c r="BU41" s="202">
        <f t="shared" si="45"/>
        <v>0</v>
      </c>
      <c r="BV41" s="202">
        <f t="shared" si="45"/>
        <v>38085.360000000008</v>
      </c>
      <c r="BW41" s="200">
        <f t="shared" si="45"/>
        <v>4231.6699999999964</v>
      </c>
    </row>
    <row r="42" spans="1:75" s="78" customFormat="1" ht="14.25" customHeight="1">
      <c r="A42" s="76"/>
      <c r="B42" s="77"/>
      <c r="C42" s="77"/>
      <c r="D42" s="77"/>
      <c r="E42" s="77"/>
      <c r="F42" s="77"/>
      <c r="G42" s="77"/>
      <c r="I42" s="5"/>
      <c r="J42" s="5"/>
      <c r="K42" s="5"/>
      <c r="L42" s="5"/>
      <c r="M42" s="5"/>
    </row>
    <row r="43" spans="1:75" s="78" customFormat="1" ht="14.25" customHeight="1">
      <c r="A43" s="76"/>
      <c r="B43" s="77"/>
      <c r="C43" s="77"/>
      <c r="D43" s="77"/>
      <c r="E43" s="77"/>
      <c r="F43" s="77"/>
      <c r="G43" s="77"/>
      <c r="I43" s="5"/>
      <c r="J43" s="5"/>
      <c r="K43" s="5"/>
      <c r="L43" s="5"/>
      <c r="M43" s="5"/>
    </row>
    <row r="44" spans="1:75" s="78" customFormat="1" ht="14.25" customHeight="1">
      <c r="A44" s="76"/>
      <c r="B44" s="77"/>
      <c r="C44" s="77"/>
      <c r="D44" s="77"/>
      <c r="E44" s="77"/>
      <c r="F44" s="77"/>
      <c r="G44" s="77"/>
      <c r="I44" s="5"/>
      <c r="J44" s="5"/>
      <c r="K44" s="5"/>
      <c r="L44" s="5"/>
      <c r="M44" s="5"/>
    </row>
    <row r="45" spans="1:75" s="78" customFormat="1" ht="14.25" customHeight="1">
      <c r="A45" s="76"/>
      <c r="B45" s="77"/>
      <c r="C45" s="77"/>
      <c r="D45" s="77"/>
      <c r="E45" s="77"/>
      <c r="F45" s="77"/>
      <c r="G45" s="77"/>
      <c r="I45" s="5"/>
      <c r="J45" s="5"/>
      <c r="K45" s="585" t="s">
        <v>1</v>
      </c>
      <c r="L45" s="585"/>
      <c r="M45" s="585"/>
    </row>
    <row r="46" spans="1:75" s="78" customFormat="1" ht="14.25" customHeight="1">
      <c r="A46" s="76"/>
      <c r="B46" s="77"/>
      <c r="C46" s="77"/>
      <c r="D46" s="77"/>
      <c r="E46" s="77"/>
      <c r="F46" s="77"/>
      <c r="G46" s="77"/>
      <c r="I46" s="5"/>
      <c r="J46" s="5"/>
      <c r="K46" s="5"/>
      <c r="L46" s="5"/>
      <c r="M46" s="5"/>
    </row>
    <row r="47" spans="1:75" s="78" customFormat="1" ht="14.25" customHeight="1">
      <c r="A47" s="76"/>
      <c r="B47" s="77"/>
      <c r="C47" s="77"/>
      <c r="D47" s="77"/>
      <c r="E47" s="77"/>
      <c r="F47" s="77"/>
      <c r="G47" s="77"/>
      <c r="I47" s="5"/>
      <c r="J47" s="5"/>
      <c r="K47" s="5"/>
      <c r="L47" s="5"/>
      <c r="M47" s="5"/>
    </row>
    <row r="48" spans="1:75" s="78" customFormat="1" ht="14.25" customHeight="1">
      <c r="A48" s="76"/>
      <c r="B48" s="77"/>
      <c r="C48" s="77"/>
      <c r="D48" s="77"/>
      <c r="E48" s="77"/>
      <c r="F48" s="77"/>
      <c r="G48" s="77"/>
      <c r="I48" s="5"/>
      <c r="J48" s="5"/>
      <c r="K48" s="5"/>
      <c r="L48" s="5"/>
      <c r="M48" s="5"/>
    </row>
    <row r="49" spans="1:13" s="78" customFormat="1" ht="14.25" customHeight="1">
      <c r="A49" s="76"/>
      <c r="B49" s="77"/>
      <c r="C49" s="77"/>
      <c r="D49" s="77"/>
      <c r="E49" s="77"/>
      <c r="F49" s="77"/>
      <c r="G49" s="77"/>
      <c r="I49" s="5"/>
      <c r="J49" s="5"/>
      <c r="K49" s="5"/>
      <c r="L49" s="5"/>
      <c r="M49" s="5"/>
    </row>
    <row r="50" spans="1:13" s="78" customFormat="1" ht="14.25" customHeight="1">
      <c r="A50" s="76"/>
      <c r="B50" s="77"/>
      <c r="C50" s="77"/>
      <c r="D50" s="77"/>
      <c r="E50" s="77"/>
      <c r="F50" s="77"/>
      <c r="G50" s="77"/>
      <c r="I50" s="5"/>
      <c r="J50" s="5"/>
      <c r="K50" s="5"/>
      <c r="L50" s="5"/>
      <c r="M50" s="5"/>
    </row>
    <row r="51" spans="1:13" s="78" customFormat="1" ht="14.25" customHeight="1">
      <c r="A51" s="76"/>
      <c r="B51" s="77"/>
      <c r="C51" s="77"/>
      <c r="D51" s="77"/>
      <c r="E51" s="77"/>
      <c r="F51" s="77"/>
      <c r="G51" s="77"/>
      <c r="I51" s="5"/>
      <c r="J51" s="5"/>
      <c r="K51" s="5"/>
      <c r="L51" s="5"/>
      <c r="M51" s="5"/>
    </row>
    <row r="52" spans="1:13" s="78" customFormat="1" ht="14.25" customHeight="1">
      <c r="A52" s="76"/>
      <c r="B52" s="77"/>
      <c r="C52" s="77"/>
      <c r="D52" s="77"/>
      <c r="E52" s="77"/>
      <c r="F52" s="77"/>
      <c r="G52" s="77"/>
      <c r="I52" s="5"/>
      <c r="J52" s="5"/>
      <c r="K52" s="5"/>
      <c r="L52" s="5"/>
      <c r="M52" s="5"/>
    </row>
    <row r="53" spans="1:13" s="78" customFormat="1" ht="14.25" customHeight="1">
      <c r="A53" s="76"/>
      <c r="B53" s="77"/>
      <c r="C53" s="77"/>
      <c r="D53" s="77"/>
      <c r="E53" s="77"/>
      <c r="F53" s="77"/>
      <c r="G53" s="77"/>
      <c r="I53" s="5"/>
      <c r="J53" s="5"/>
      <c r="K53" s="5"/>
      <c r="L53" s="5"/>
      <c r="M53" s="5"/>
    </row>
    <row r="54" spans="1:13" s="78" customFormat="1" ht="14.25" customHeight="1">
      <c r="A54" s="76"/>
      <c r="B54" s="77"/>
      <c r="C54" s="77"/>
      <c r="D54" s="77"/>
      <c r="E54" s="77"/>
      <c r="F54" s="77"/>
      <c r="G54" s="77"/>
      <c r="I54" s="5"/>
      <c r="J54" s="5"/>
      <c r="K54" s="5"/>
      <c r="L54" s="5"/>
      <c r="M54" s="5"/>
    </row>
    <row r="55" spans="1:13" s="78" customFormat="1" ht="14.25" customHeight="1">
      <c r="A55" s="76"/>
      <c r="B55" s="77"/>
      <c r="C55" s="77"/>
      <c r="D55" s="77"/>
      <c r="E55" s="77"/>
      <c r="F55" s="77"/>
      <c r="G55" s="77"/>
      <c r="I55" s="5"/>
      <c r="J55" s="5"/>
      <c r="K55" s="5"/>
      <c r="L55" s="5"/>
      <c r="M55" s="5"/>
    </row>
    <row r="56" spans="1:13" s="78" customFormat="1" ht="14.25" customHeight="1">
      <c r="A56" s="76"/>
      <c r="B56" s="77"/>
      <c r="C56" s="77"/>
      <c r="D56" s="77"/>
      <c r="E56" s="77"/>
      <c r="F56" s="77"/>
      <c r="G56" s="77"/>
      <c r="I56" s="5"/>
      <c r="J56" s="5"/>
      <c r="K56" s="5"/>
      <c r="L56" s="5"/>
      <c r="M56" s="5"/>
    </row>
    <row r="57" spans="1:13" s="78" customFormat="1" ht="14.25" customHeight="1">
      <c r="A57" s="76"/>
      <c r="B57" s="77"/>
      <c r="C57" s="77"/>
      <c r="D57" s="77"/>
      <c r="E57" s="77"/>
      <c r="F57" s="77"/>
      <c r="G57" s="77"/>
      <c r="I57" s="5"/>
      <c r="J57" s="5"/>
      <c r="K57" s="5"/>
      <c r="L57" s="5"/>
      <c r="M57" s="5"/>
    </row>
    <row r="58" spans="1:13" s="78" customFormat="1" ht="14.25" customHeight="1">
      <c r="A58" s="76"/>
      <c r="B58" s="77"/>
      <c r="C58" s="77"/>
      <c r="D58" s="77"/>
      <c r="E58" s="77"/>
      <c r="F58" s="77"/>
      <c r="G58" s="77"/>
      <c r="I58" s="5"/>
      <c r="J58" s="5"/>
      <c r="K58" s="5"/>
      <c r="L58" s="5"/>
      <c r="M58" s="5"/>
    </row>
    <row r="59" spans="1:13" s="78" customFormat="1" ht="14.25" customHeight="1">
      <c r="A59" s="76"/>
      <c r="B59" s="77"/>
      <c r="C59" s="77"/>
      <c r="D59" s="77"/>
      <c r="E59" s="77"/>
      <c r="F59" s="77"/>
      <c r="G59" s="77"/>
      <c r="I59" s="5"/>
      <c r="J59" s="5"/>
      <c r="K59" s="5"/>
      <c r="L59" s="5"/>
      <c r="M59" s="5"/>
    </row>
    <row r="60" spans="1:13" s="78" customFormat="1" ht="14.25" customHeight="1">
      <c r="A60" s="76"/>
      <c r="B60" s="77"/>
      <c r="C60" s="77"/>
      <c r="D60" s="77"/>
      <c r="E60" s="77"/>
      <c r="F60" s="77"/>
      <c r="G60" s="77"/>
      <c r="I60" s="5"/>
      <c r="J60" s="5"/>
      <c r="K60" s="5"/>
      <c r="L60" s="5"/>
      <c r="M60" s="5"/>
    </row>
    <row r="61" spans="1:13" s="78" customFormat="1" ht="14.25" customHeight="1">
      <c r="A61" s="76"/>
      <c r="B61" s="77"/>
      <c r="C61" s="77"/>
      <c r="D61" s="77"/>
      <c r="E61" s="77"/>
      <c r="F61" s="77"/>
      <c r="G61" s="77"/>
      <c r="I61" s="5"/>
      <c r="J61" s="5"/>
      <c r="K61" s="5"/>
      <c r="L61" s="5"/>
      <c r="M61" s="5"/>
    </row>
    <row r="62" spans="1:13" s="78" customFormat="1" ht="14.25" customHeight="1">
      <c r="A62" s="76"/>
      <c r="B62" s="77"/>
      <c r="C62" s="77"/>
      <c r="D62" s="77"/>
      <c r="E62" s="77"/>
      <c r="F62" s="77"/>
      <c r="G62" s="77"/>
      <c r="I62" s="5"/>
      <c r="J62" s="5"/>
      <c r="K62" s="5"/>
      <c r="L62" s="5"/>
      <c r="M62" s="5"/>
    </row>
    <row r="63" spans="1:13" s="78" customFormat="1" ht="14.25" customHeight="1">
      <c r="A63" s="76"/>
      <c r="B63" s="77"/>
      <c r="C63" s="77"/>
      <c r="D63" s="77"/>
      <c r="E63" s="77"/>
      <c r="F63" s="77"/>
      <c r="G63" s="77"/>
      <c r="I63" s="5"/>
      <c r="J63" s="5"/>
      <c r="K63" s="5"/>
      <c r="L63" s="5"/>
      <c r="M63" s="5"/>
    </row>
    <row r="64" spans="1:13" s="78" customFormat="1" ht="14.25" customHeight="1">
      <c r="A64" s="76"/>
      <c r="B64" s="77"/>
      <c r="C64" s="77"/>
      <c r="D64" s="77"/>
      <c r="E64" s="77"/>
      <c r="F64" s="77"/>
      <c r="G64" s="77"/>
      <c r="I64" s="5"/>
      <c r="J64" s="5"/>
      <c r="K64" s="5"/>
      <c r="L64" s="5"/>
      <c r="M64" s="5"/>
    </row>
    <row r="65" spans="1:13" s="78" customFormat="1" ht="14.25" customHeight="1">
      <c r="A65" s="76"/>
      <c r="B65" s="77"/>
      <c r="C65" s="77"/>
      <c r="D65" s="77"/>
      <c r="E65" s="77"/>
      <c r="F65" s="77"/>
      <c r="G65" s="77"/>
      <c r="I65" s="5"/>
      <c r="J65" s="5"/>
      <c r="K65" s="5"/>
      <c r="L65" s="5"/>
      <c r="M65" s="5"/>
    </row>
    <row r="66" spans="1:13" s="78" customFormat="1" ht="14.25" customHeight="1">
      <c r="A66" s="76"/>
      <c r="B66" s="77"/>
      <c r="C66" s="77"/>
      <c r="D66" s="77"/>
      <c r="E66" s="77"/>
      <c r="F66" s="77"/>
      <c r="G66" s="77"/>
      <c r="I66" s="5"/>
      <c r="J66" s="5"/>
      <c r="K66" s="5"/>
      <c r="L66" s="5"/>
      <c r="M66" s="5"/>
    </row>
    <row r="67" spans="1:13" s="78" customFormat="1" ht="14.25" customHeight="1">
      <c r="A67" s="76"/>
      <c r="B67" s="77"/>
      <c r="C67" s="77"/>
      <c r="D67" s="77"/>
      <c r="E67" s="77"/>
      <c r="F67" s="77"/>
      <c r="G67" s="77"/>
      <c r="I67" s="5"/>
      <c r="J67" s="5"/>
      <c r="K67" s="5"/>
      <c r="L67" s="5"/>
      <c r="M67" s="5"/>
    </row>
    <row r="68" spans="1:13" s="78" customFormat="1" ht="14.25" customHeight="1">
      <c r="A68" s="76"/>
      <c r="B68" s="77"/>
      <c r="C68" s="77"/>
      <c r="D68" s="77"/>
      <c r="E68" s="77"/>
      <c r="F68" s="77"/>
      <c r="G68" s="77"/>
      <c r="I68" s="5"/>
      <c r="J68" s="5"/>
      <c r="K68" s="5"/>
      <c r="L68" s="5"/>
      <c r="M68" s="5"/>
    </row>
    <row r="69" spans="1:13" s="78" customFormat="1" ht="14.25" customHeight="1">
      <c r="A69" s="76"/>
      <c r="B69" s="77"/>
      <c r="C69" s="77"/>
      <c r="D69" s="77"/>
      <c r="E69" s="77"/>
      <c r="F69" s="77"/>
      <c r="G69" s="77"/>
      <c r="I69" s="5"/>
      <c r="J69" s="5"/>
      <c r="K69" s="5"/>
      <c r="L69" s="5"/>
      <c r="M69" s="5"/>
    </row>
    <row r="70" spans="1:13" s="78" customFormat="1" ht="14.25" customHeight="1">
      <c r="A70" s="76"/>
      <c r="B70" s="77"/>
      <c r="C70" s="77"/>
      <c r="D70" s="77"/>
      <c r="E70" s="77"/>
      <c r="F70" s="77"/>
      <c r="G70" s="77"/>
      <c r="I70" s="5"/>
      <c r="J70" s="5"/>
      <c r="K70" s="5"/>
      <c r="L70" s="5"/>
      <c r="M70" s="5"/>
    </row>
    <row r="71" spans="1:13" s="78" customFormat="1" ht="14.25" customHeight="1">
      <c r="A71" s="76"/>
      <c r="B71" s="77"/>
      <c r="C71" s="77"/>
      <c r="D71" s="77"/>
      <c r="E71" s="77"/>
      <c r="F71" s="77"/>
      <c r="G71" s="77"/>
      <c r="I71" s="5"/>
      <c r="J71" s="5"/>
      <c r="K71" s="5"/>
      <c r="L71" s="5"/>
      <c r="M71" s="5"/>
    </row>
    <row r="72" spans="1:13" s="78" customFormat="1" ht="14.25" customHeight="1">
      <c r="A72" s="76"/>
      <c r="B72" s="77"/>
      <c r="C72" s="77"/>
      <c r="D72" s="77"/>
      <c r="E72" s="77"/>
      <c r="F72" s="77"/>
      <c r="G72" s="77"/>
      <c r="I72" s="5"/>
      <c r="J72" s="5"/>
      <c r="K72" s="5"/>
      <c r="L72" s="5"/>
      <c r="M72" s="5"/>
    </row>
    <row r="73" spans="1:13" s="78" customFormat="1" ht="14.25" customHeight="1">
      <c r="A73" s="76"/>
      <c r="B73" s="77"/>
      <c r="C73" s="77"/>
      <c r="D73" s="77"/>
      <c r="E73" s="77"/>
      <c r="F73" s="77"/>
      <c r="G73" s="77"/>
      <c r="I73" s="5"/>
      <c r="J73" s="5"/>
      <c r="K73" s="5"/>
      <c r="L73" s="5"/>
      <c r="M73" s="5"/>
    </row>
    <row r="74" spans="1:13" s="78" customFormat="1" ht="14.25" customHeight="1">
      <c r="A74" s="76"/>
      <c r="B74" s="77"/>
      <c r="C74" s="77"/>
      <c r="D74" s="77"/>
      <c r="E74" s="77"/>
      <c r="F74" s="77"/>
      <c r="G74" s="77"/>
      <c r="I74" s="5"/>
      <c r="J74" s="5"/>
      <c r="K74" s="5"/>
      <c r="L74" s="5"/>
      <c r="M74" s="5"/>
    </row>
    <row r="75" spans="1:13" s="78" customFormat="1" ht="14.25" customHeight="1">
      <c r="A75" s="76"/>
      <c r="B75" s="77"/>
      <c r="C75" s="77"/>
      <c r="D75" s="77"/>
      <c r="E75" s="77"/>
      <c r="F75" s="77"/>
      <c r="G75" s="77"/>
      <c r="I75" s="5"/>
      <c r="J75" s="5"/>
      <c r="K75" s="5"/>
      <c r="L75" s="5"/>
      <c r="M75" s="5"/>
    </row>
    <row r="76" spans="1:13" s="78" customFormat="1" ht="14.25" customHeight="1">
      <c r="A76" s="76"/>
      <c r="B76" s="77"/>
      <c r="C76" s="77"/>
      <c r="D76" s="77"/>
      <c r="E76" s="77"/>
      <c r="F76" s="77"/>
      <c r="G76" s="77"/>
      <c r="I76" s="5"/>
      <c r="J76" s="5"/>
      <c r="K76" s="5"/>
      <c r="L76" s="5"/>
      <c r="M76" s="5"/>
    </row>
    <row r="77" spans="1:13" s="78" customFormat="1" ht="14.25" customHeight="1">
      <c r="A77" s="76"/>
      <c r="B77" s="77"/>
      <c r="C77" s="77"/>
      <c r="D77" s="77"/>
      <c r="E77" s="77"/>
      <c r="F77" s="77"/>
      <c r="G77" s="77"/>
      <c r="I77" s="5"/>
      <c r="J77" s="5"/>
      <c r="K77" s="5"/>
      <c r="L77" s="5"/>
      <c r="M77" s="5"/>
    </row>
    <row r="78" spans="1:13" s="78" customFormat="1" ht="14.25" customHeight="1">
      <c r="A78" s="76"/>
      <c r="B78" s="77"/>
      <c r="C78" s="77"/>
      <c r="D78" s="77"/>
      <c r="E78" s="77"/>
      <c r="F78" s="77"/>
      <c r="G78" s="77"/>
      <c r="I78" s="5"/>
      <c r="J78" s="5"/>
      <c r="K78" s="5"/>
      <c r="L78" s="5"/>
      <c r="M78" s="5"/>
    </row>
    <row r="79" spans="1:13" s="78" customFormat="1" ht="14.25" customHeight="1">
      <c r="A79" s="76"/>
      <c r="B79" s="77"/>
      <c r="C79" s="77"/>
      <c r="D79" s="77"/>
      <c r="E79" s="77"/>
      <c r="F79" s="77"/>
      <c r="G79" s="77"/>
      <c r="I79" s="5"/>
      <c r="J79" s="5"/>
      <c r="K79" s="5"/>
      <c r="L79" s="5"/>
      <c r="M79" s="5"/>
    </row>
    <row r="80" spans="1:13" s="78" customFormat="1" ht="14.25" customHeight="1">
      <c r="A80" s="76"/>
      <c r="B80" s="77"/>
      <c r="C80" s="77"/>
      <c r="D80" s="77"/>
      <c r="E80" s="77"/>
      <c r="F80" s="77"/>
      <c r="G80" s="77"/>
      <c r="I80" s="5"/>
      <c r="J80" s="5"/>
      <c r="K80" s="5"/>
      <c r="L80" s="5"/>
      <c r="M80" s="5"/>
    </row>
    <row r="81" spans="1:13" s="78" customFormat="1" ht="14.25" customHeight="1">
      <c r="A81" s="76"/>
      <c r="B81" s="77"/>
      <c r="C81" s="77"/>
      <c r="D81" s="77"/>
      <c r="E81" s="77"/>
      <c r="F81" s="77"/>
      <c r="G81" s="77"/>
      <c r="I81" s="5"/>
      <c r="J81" s="5"/>
      <c r="K81" s="5"/>
      <c r="L81" s="5"/>
      <c r="M81" s="5"/>
    </row>
    <row r="82" spans="1:13" s="78" customFormat="1" ht="14.25" customHeight="1">
      <c r="A82" s="76"/>
      <c r="B82" s="77"/>
      <c r="C82" s="77"/>
      <c r="D82" s="77"/>
      <c r="E82" s="77"/>
      <c r="F82" s="77"/>
      <c r="G82" s="77"/>
      <c r="I82" s="5"/>
      <c r="J82" s="5"/>
      <c r="K82" s="5"/>
      <c r="L82" s="5"/>
      <c r="M82" s="5"/>
    </row>
    <row r="83" spans="1:13" s="78" customFormat="1" ht="14.25" customHeight="1">
      <c r="A83" s="76"/>
      <c r="B83" s="77"/>
      <c r="C83" s="77"/>
      <c r="D83" s="77"/>
      <c r="E83" s="77"/>
      <c r="F83" s="77"/>
      <c r="G83" s="77"/>
      <c r="I83" s="5"/>
      <c r="J83" s="5"/>
      <c r="K83" s="5"/>
      <c r="L83" s="5"/>
      <c r="M83" s="5"/>
    </row>
    <row r="84" spans="1:13" s="78" customFormat="1" ht="14.25" customHeight="1">
      <c r="A84" s="76"/>
      <c r="B84" s="77"/>
      <c r="C84" s="77"/>
      <c r="D84" s="77"/>
      <c r="E84" s="77"/>
      <c r="F84" s="77"/>
      <c r="G84" s="77"/>
      <c r="I84" s="5"/>
      <c r="J84" s="5"/>
      <c r="K84" s="5"/>
      <c r="L84" s="5"/>
      <c r="M84" s="5"/>
    </row>
    <row r="85" spans="1:13" s="78" customFormat="1" ht="14.25" customHeight="1">
      <c r="A85" s="76"/>
      <c r="B85" s="77"/>
      <c r="C85" s="77"/>
      <c r="D85" s="77"/>
      <c r="E85" s="77"/>
      <c r="F85" s="77"/>
      <c r="G85" s="77"/>
      <c r="I85" s="5"/>
      <c r="J85" s="5"/>
      <c r="K85" s="5"/>
      <c r="L85" s="5"/>
      <c r="M85" s="5"/>
    </row>
    <row r="86" spans="1:13" s="78" customFormat="1" ht="14.25" customHeight="1">
      <c r="A86" s="76"/>
      <c r="B86" s="77"/>
      <c r="C86" s="77"/>
      <c r="D86" s="77"/>
      <c r="E86" s="77"/>
      <c r="F86" s="77"/>
      <c r="G86" s="77"/>
      <c r="I86" s="5"/>
      <c r="J86" s="5"/>
      <c r="K86" s="5"/>
      <c r="L86" s="5"/>
      <c r="M86" s="5"/>
    </row>
    <row r="87" spans="1:13" s="78" customFormat="1" ht="14.25" customHeight="1">
      <c r="A87" s="76"/>
      <c r="B87" s="77"/>
      <c r="C87" s="77"/>
      <c r="D87" s="77"/>
      <c r="E87" s="77"/>
      <c r="F87" s="77"/>
      <c r="G87" s="77"/>
      <c r="I87" s="5"/>
      <c r="J87" s="5"/>
      <c r="K87" s="5"/>
      <c r="L87" s="5"/>
      <c r="M87" s="5"/>
    </row>
    <row r="88" spans="1:13" s="78" customFormat="1" ht="14.25" customHeight="1">
      <c r="A88" s="76"/>
      <c r="B88" s="77"/>
      <c r="C88" s="77"/>
      <c r="D88" s="77"/>
      <c r="E88" s="77"/>
      <c r="F88" s="77"/>
      <c r="G88" s="77"/>
      <c r="I88" s="5"/>
      <c r="J88" s="5"/>
      <c r="K88" s="5"/>
      <c r="L88" s="5"/>
      <c r="M88" s="5"/>
    </row>
    <row r="89" spans="1:13" s="78" customFormat="1" ht="14.25" customHeight="1">
      <c r="A89" s="76"/>
      <c r="B89" s="77"/>
      <c r="C89" s="77"/>
      <c r="D89" s="77"/>
      <c r="E89" s="77"/>
      <c r="F89" s="77"/>
      <c r="G89" s="77"/>
      <c r="I89" s="5"/>
      <c r="J89" s="5"/>
      <c r="K89" s="5"/>
      <c r="L89" s="5"/>
      <c r="M89" s="5"/>
    </row>
    <row r="90" spans="1:13" s="78" customFormat="1" ht="14.25" customHeight="1">
      <c r="A90" s="76"/>
      <c r="B90" s="77"/>
      <c r="C90" s="77"/>
      <c r="D90" s="77"/>
      <c r="E90" s="77"/>
      <c r="F90" s="77"/>
      <c r="G90" s="77"/>
      <c r="I90" s="5"/>
      <c r="J90" s="5"/>
      <c r="K90" s="5"/>
      <c r="L90" s="5"/>
      <c r="M90" s="5"/>
    </row>
    <row r="91" spans="1:13" s="78" customFormat="1" ht="14.25" customHeight="1">
      <c r="A91" s="76"/>
      <c r="B91" s="77"/>
      <c r="C91" s="77"/>
      <c r="D91" s="77"/>
      <c r="E91" s="77"/>
      <c r="F91" s="77"/>
      <c r="G91" s="77"/>
      <c r="I91" s="5"/>
      <c r="J91" s="5"/>
      <c r="K91" s="5"/>
      <c r="L91" s="5"/>
      <c r="M91" s="5"/>
    </row>
    <row r="92" spans="1:13" s="78" customFormat="1" ht="14.25" customHeight="1">
      <c r="A92" s="76"/>
      <c r="B92" s="77"/>
      <c r="C92" s="77"/>
      <c r="D92" s="77"/>
      <c r="E92" s="77"/>
      <c r="F92" s="77"/>
      <c r="G92" s="77"/>
      <c r="I92" s="5"/>
      <c r="J92" s="5"/>
      <c r="K92" s="5"/>
      <c r="L92" s="5"/>
      <c r="M92" s="5"/>
    </row>
    <row r="93" spans="1:13" s="78" customFormat="1" ht="14.25" customHeight="1">
      <c r="A93" s="76"/>
      <c r="B93" s="77"/>
      <c r="C93" s="77"/>
      <c r="D93" s="77"/>
      <c r="E93" s="77"/>
      <c r="F93" s="77"/>
      <c r="G93" s="77"/>
      <c r="I93" s="5"/>
      <c r="J93" s="5"/>
      <c r="K93" s="5"/>
      <c r="L93" s="5"/>
      <c r="M93" s="5"/>
    </row>
    <row r="94" spans="1:13" s="78" customFormat="1" ht="14.25" customHeight="1">
      <c r="A94" s="76"/>
      <c r="B94" s="77"/>
      <c r="C94" s="77"/>
      <c r="D94" s="77"/>
      <c r="E94" s="77"/>
      <c r="F94" s="77"/>
      <c r="G94" s="77"/>
      <c r="I94" s="5"/>
      <c r="J94" s="5"/>
      <c r="K94" s="5"/>
      <c r="L94" s="5"/>
      <c r="M94" s="5"/>
    </row>
    <row r="95" spans="1:13" s="78" customFormat="1" ht="14.25" customHeight="1">
      <c r="A95" s="76"/>
      <c r="B95" s="77"/>
      <c r="C95" s="77"/>
      <c r="D95" s="77"/>
      <c r="E95" s="77"/>
      <c r="F95" s="77"/>
      <c r="G95" s="77"/>
      <c r="I95" s="5"/>
      <c r="J95" s="5"/>
      <c r="K95" s="5"/>
      <c r="L95" s="5"/>
      <c r="M95" s="5"/>
    </row>
    <row r="96" spans="1:13" s="78" customFormat="1" ht="14.25" customHeight="1">
      <c r="A96" s="76"/>
      <c r="B96" s="77"/>
      <c r="C96" s="77"/>
      <c r="D96" s="77"/>
      <c r="E96" s="77"/>
      <c r="F96" s="77"/>
      <c r="G96" s="77"/>
      <c r="I96" s="5"/>
      <c r="J96" s="5"/>
      <c r="K96" s="5"/>
      <c r="L96" s="5"/>
      <c r="M96" s="5"/>
    </row>
    <row r="97" spans="1:13" s="78" customFormat="1" ht="14.25" customHeight="1">
      <c r="A97" s="76"/>
      <c r="B97" s="77"/>
      <c r="C97" s="77"/>
      <c r="D97" s="77"/>
      <c r="E97" s="77"/>
      <c r="F97" s="77"/>
      <c r="G97" s="77"/>
      <c r="I97" s="5"/>
      <c r="J97" s="5"/>
      <c r="K97" s="5"/>
      <c r="L97" s="5"/>
      <c r="M97" s="5"/>
    </row>
    <row r="98" spans="1:13" s="78" customFormat="1" ht="14.25" customHeight="1">
      <c r="A98" s="76"/>
      <c r="B98" s="77"/>
      <c r="C98" s="77"/>
      <c r="D98" s="77"/>
      <c r="E98" s="77"/>
      <c r="F98" s="77"/>
      <c r="G98" s="77"/>
      <c r="I98" s="5"/>
      <c r="J98" s="5"/>
      <c r="K98" s="5"/>
      <c r="L98" s="5"/>
      <c r="M98" s="5"/>
    </row>
    <row r="99" spans="1:13" s="78" customFormat="1" ht="14.25" customHeight="1">
      <c r="A99" s="76"/>
      <c r="B99" s="77"/>
      <c r="C99" s="77"/>
      <c r="D99" s="77"/>
      <c r="E99" s="77"/>
      <c r="F99" s="77"/>
      <c r="G99" s="77"/>
      <c r="I99" s="5"/>
      <c r="J99" s="5"/>
      <c r="K99" s="5"/>
      <c r="L99" s="5"/>
      <c r="M99" s="5"/>
    </row>
    <row r="100" spans="1:13" s="78" customFormat="1" ht="14.25" customHeight="1">
      <c r="A100" s="76"/>
      <c r="B100" s="77"/>
      <c r="C100" s="77"/>
      <c r="D100" s="77"/>
      <c r="E100" s="77"/>
      <c r="F100" s="77"/>
      <c r="G100" s="77"/>
      <c r="I100" s="5"/>
      <c r="J100" s="5"/>
      <c r="K100" s="5"/>
      <c r="L100" s="5"/>
      <c r="M100" s="5"/>
    </row>
    <row r="101" spans="1:13" s="78" customFormat="1" ht="14.25" customHeight="1">
      <c r="A101" s="76"/>
      <c r="B101" s="77"/>
      <c r="C101" s="77"/>
      <c r="D101" s="77"/>
      <c r="E101" s="77"/>
      <c r="F101" s="77"/>
      <c r="G101" s="77"/>
      <c r="I101" s="5"/>
      <c r="J101" s="5"/>
      <c r="K101" s="5"/>
      <c r="L101" s="5"/>
      <c r="M101" s="5"/>
    </row>
    <row r="102" spans="1:13" s="78" customFormat="1" ht="14.25" customHeight="1">
      <c r="A102" s="76"/>
      <c r="B102" s="77"/>
      <c r="C102" s="77"/>
      <c r="D102" s="77"/>
      <c r="E102" s="77"/>
      <c r="F102" s="77"/>
      <c r="G102" s="77"/>
      <c r="I102" s="5"/>
      <c r="J102" s="5"/>
      <c r="K102" s="5"/>
      <c r="L102" s="5"/>
      <c r="M102" s="5"/>
    </row>
    <row r="103" spans="1:13" s="78" customFormat="1" ht="14.25" customHeight="1">
      <c r="A103" s="76"/>
      <c r="B103" s="77"/>
      <c r="C103" s="77"/>
      <c r="D103" s="77"/>
      <c r="E103" s="77"/>
      <c r="F103" s="77"/>
      <c r="G103" s="77"/>
      <c r="I103" s="5"/>
      <c r="J103" s="5"/>
      <c r="K103" s="5"/>
      <c r="L103" s="5"/>
      <c r="M103" s="5"/>
    </row>
    <row r="104" spans="1:13" s="78" customFormat="1" ht="14.25" customHeight="1">
      <c r="A104" s="76"/>
      <c r="B104" s="77"/>
      <c r="C104" s="77"/>
      <c r="D104" s="77"/>
      <c r="E104" s="77"/>
      <c r="F104" s="77"/>
      <c r="G104" s="77"/>
      <c r="I104" s="5"/>
      <c r="J104" s="5"/>
      <c r="K104" s="5"/>
      <c r="L104" s="5"/>
      <c r="M104" s="5"/>
    </row>
    <row r="105" spans="1:13" s="78" customFormat="1" ht="14.25" customHeight="1">
      <c r="A105" s="76"/>
      <c r="B105" s="77"/>
      <c r="C105" s="77"/>
      <c r="D105" s="77"/>
      <c r="E105" s="77"/>
      <c r="F105" s="77"/>
      <c r="G105" s="77"/>
      <c r="I105" s="5"/>
      <c r="J105" s="5"/>
      <c r="K105" s="5"/>
      <c r="L105" s="5"/>
      <c r="M105" s="5"/>
    </row>
    <row r="106" spans="1:13" s="78" customFormat="1" ht="14.25" customHeight="1">
      <c r="A106" s="76"/>
      <c r="B106" s="77"/>
      <c r="C106" s="77"/>
      <c r="D106" s="77"/>
      <c r="E106" s="77"/>
      <c r="F106" s="77"/>
      <c r="G106" s="77"/>
      <c r="I106" s="5"/>
      <c r="J106" s="5"/>
      <c r="K106" s="5"/>
      <c r="L106" s="5"/>
      <c r="M106" s="5"/>
    </row>
    <row r="107" spans="1:13" s="78" customFormat="1" ht="14.25" customHeight="1">
      <c r="A107" s="76"/>
      <c r="B107" s="77"/>
      <c r="C107" s="77"/>
      <c r="D107" s="77"/>
      <c r="E107" s="77"/>
      <c r="F107" s="77"/>
      <c r="G107" s="77"/>
      <c r="I107" s="5"/>
      <c r="J107" s="5"/>
      <c r="K107" s="5"/>
      <c r="L107" s="5"/>
      <c r="M107" s="5"/>
    </row>
    <row r="108" spans="1:13" s="78" customFormat="1" ht="14.25" customHeight="1">
      <c r="A108" s="76"/>
      <c r="B108" s="77"/>
      <c r="C108" s="77"/>
      <c r="D108" s="77"/>
      <c r="E108" s="77"/>
      <c r="F108" s="77"/>
      <c r="G108" s="77"/>
      <c r="I108" s="5"/>
      <c r="J108" s="5"/>
      <c r="K108" s="5"/>
      <c r="L108" s="5"/>
      <c r="M108" s="5"/>
    </row>
    <row r="109" spans="1:13" s="78" customFormat="1" ht="14.25" customHeight="1">
      <c r="A109" s="76"/>
      <c r="B109" s="77"/>
      <c r="C109" s="77"/>
      <c r="D109" s="77"/>
      <c r="E109" s="77"/>
      <c r="F109" s="77"/>
      <c r="G109" s="77"/>
      <c r="I109" s="5"/>
      <c r="J109" s="5"/>
      <c r="K109" s="5"/>
      <c r="L109" s="5"/>
      <c r="M109" s="5"/>
    </row>
    <row r="110" spans="1:13" s="78" customFormat="1" ht="14.25" customHeight="1">
      <c r="A110" s="76"/>
      <c r="B110" s="77"/>
      <c r="C110" s="77"/>
      <c r="D110" s="77"/>
      <c r="E110" s="77"/>
      <c r="F110" s="77"/>
      <c r="G110" s="77"/>
      <c r="I110" s="5"/>
      <c r="J110" s="5"/>
      <c r="K110" s="5"/>
      <c r="L110" s="5"/>
      <c r="M110" s="5"/>
    </row>
    <row r="111" spans="1:13" s="78" customFormat="1" ht="14.25" customHeight="1">
      <c r="A111" s="76"/>
      <c r="B111" s="77"/>
      <c r="C111" s="77"/>
      <c r="D111" s="77"/>
      <c r="E111" s="77"/>
      <c r="F111" s="77"/>
      <c r="G111" s="77"/>
      <c r="I111" s="5"/>
      <c r="J111" s="5"/>
      <c r="K111" s="5"/>
      <c r="L111" s="5"/>
      <c r="M111" s="5"/>
    </row>
    <row r="112" spans="1:13" s="78" customFormat="1" ht="14.25" customHeight="1">
      <c r="A112" s="76"/>
      <c r="B112" s="77"/>
      <c r="C112" s="77"/>
      <c r="D112" s="77"/>
      <c r="E112" s="77"/>
      <c r="F112" s="77"/>
      <c r="G112" s="77"/>
      <c r="I112" s="5"/>
      <c r="J112" s="5"/>
      <c r="K112" s="5"/>
      <c r="L112" s="5"/>
      <c r="M112" s="5"/>
    </row>
    <row r="113" spans="1:13" s="78" customFormat="1" ht="14.25" customHeight="1">
      <c r="A113" s="76"/>
      <c r="B113" s="77"/>
      <c r="C113" s="77"/>
      <c r="D113" s="77"/>
      <c r="E113" s="77"/>
      <c r="F113" s="77"/>
      <c r="G113" s="77"/>
      <c r="I113" s="5"/>
      <c r="J113" s="5"/>
      <c r="K113" s="5"/>
      <c r="L113" s="5"/>
      <c r="M113" s="5"/>
    </row>
    <row r="114" spans="1:13" s="78" customFormat="1" ht="14.25" customHeight="1">
      <c r="A114" s="76"/>
      <c r="B114" s="77"/>
      <c r="C114" s="77"/>
      <c r="D114" s="77"/>
      <c r="E114" s="77"/>
      <c r="F114" s="77"/>
      <c r="G114" s="77"/>
      <c r="I114" s="5"/>
      <c r="J114" s="5"/>
      <c r="K114" s="5"/>
      <c r="L114" s="5"/>
      <c r="M114" s="5"/>
    </row>
    <row r="115" spans="1:13" s="78" customFormat="1" ht="14.25" customHeight="1">
      <c r="A115" s="76"/>
      <c r="B115" s="77"/>
      <c r="C115" s="77"/>
      <c r="D115" s="77"/>
      <c r="E115" s="77"/>
      <c r="F115" s="77"/>
      <c r="G115" s="77"/>
      <c r="I115" s="5"/>
      <c r="J115" s="5"/>
      <c r="K115" s="5"/>
      <c r="L115" s="5"/>
      <c r="M115" s="5"/>
    </row>
    <row r="116" spans="1:13" s="78" customFormat="1" ht="14.25" customHeight="1">
      <c r="A116" s="76"/>
      <c r="B116" s="77"/>
      <c r="C116" s="77"/>
      <c r="D116" s="77"/>
      <c r="E116" s="77"/>
      <c r="F116" s="77"/>
      <c r="G116" s="77"/>
      <c r="I116" s="5"/>
      <c r="J116" s="5"/>
      <c r="K116" s="5"/>
      <c r="L116" s="5"/>
      <c r="M116" s="5"/>
    </row>
    <row r="117" spans="1:13" s="78" customFormat="1" ht="14.25" customHeight="1">
      <c r="A117" s="76"/>
      <c r="B117" s="77"/>
      <c r="C117" s="77"/>
      <c r="D117" s="77"/>
      <c r="E117" s="77"/>
      <c r="F117" s="77"/>
      <c r="G117" s="77"/>
      <c r="I117" s="5"/>
      <c r="J117" s="5"/>
      <c r="K117" s="5"/>
      <c r="L117" s="5"/>
      <c r="M117" s="5"/>
    </row>
    <row r="118" spans="1:13" s="78" customFormat="1" ht="14.25" customHeight="1">
      <c r="A118" s="76"/>
      <c r="B118" s="77"/>
      <c r="C118" s="77"/>
      <c r="D118" s="77"/>
      <c r="E118" s="77"/>
      <c r="F118" s="77"/>
      <c r="G118" s="77"/>
      <c r="I118" s="5"/>
      <c r="J118" s="5"/>
      <c r="K118" s="5"/>
      <c r="L118" s="5"/>
      <c r="M118" s="5"/>
    </row>
    <row r="119" spans="1:13" s="78" customFormat="1" ht="14.25" customHeight="1">
      <c r="A119" s="76"/>
      <c r="B119" s="77"/>
      <c r="C119" s="77"/>
      <c r="D119" s="77"/>
      <c r="E119" s="77"/>
      <c r="F119" s="77"/>
      <c r="G119" s="77"/>
      <c r="I119" s="5"/>
      <c r="J119" s="5"/>
      <c r="K119" s="5"/>
      <c r="L119" s="5"/>
      <c r="M119" s="5"/>
    </row>
    <row r="120" spans="1:13" s="78" customFormat="1" ht="14.25" customHeight="1">
      <c r="A120" s="76"/>
      <c r="B120" s="77"/>
      <c r="C120" s="77"/>
      <c r="D120" s="77"/>
      <c r="E120" s="77"/>
      <c r="F120" s="77"/>
      <c r="G120" s="77"/>
      <c r="I120" s="5"/>
      <c r="J120" s="5"/>
      <c r="K120" s="5"/>
      <c r="L120" s="5"/>
      <c r="M120" s="5"/>
    </row>
    <row r="121" spans="1:13" s="78" customFormat="1" ht="14.25" customHeight="1">
      <c r="A121" s="76"/>
      <c r="B121" s="77"/>
      <c r="C121" s="77"/>
      <c r="D121" s="77"/>
      <c r="E121" s="77"/>
      <c r="F121" s="77"/>
      <c r="G121" s="77"/>
      <c r="I121" s="5"/>
      <c r="J121" s="5"/>
      <c r="K121" s="5"/>
      <c r="L121" s="5"/>
      <c r="M121" s="5"/>
    </row>
    <row r="122" spans="1:13" s="78" customFormat="1" ht="14.25" customHeight="1">
      <c r="A122" s="76"/>
      <c r="B122" s="77"/>
      <c r="C122" s="77"/>
      <c r="D122" s="77"/>
      <c r="E122" s="77"/>
      <c r="F122" s="77"/>
      <c r="G122" s="77"/>
      <c r="I122" s="5"/>
      <c r="J122" s="5"/>
      <c r="K122" s="5"/>
      <c r="L122" s="5"/>
      <c r="M122" s="5"/>
    </row>
    <row r="123" spans="1:13" s="78" customFormat="1" ht="14.25" customHeight="1">
      <c r="A123" s="76"/>
      <c r="B123" s="77"/>
      <c r="C123" s="77"/>
      <c r="D123" s="77"/>
      <c r="E123" s="77"/>
      <c r="F123" s="77"/>
      <c r="G123" s="77"/>
      <c r="I123" s="5"/>
      <c r="J123" s="5"/>
      <c r="K123" s="5"/>
      <c r="L123" s="5"/>
      <c r="M123" s="5"/>
    </row>
    <row r="124" spans="1:13" s="78" customFormat="1" ht="14.25" customHeight="1">
      <c r="A124" s="76"/>
      <c r="B124" s="77"/>
      <c r="C124" s="77"/>
      <c r="D124" s="77"/>
      <c r="E124" s="77"/>
      <c r="F124" s="77"/>
      <c r="G124" s="77"/>
      <c r="I124" s="5"/>
      <c r="J124" s="5"/>
      <c r="K124" s="5"/>
      <c r="L124" s="5"/>
      <c r="M124" s="5"/>
    </row>
    <row r="125" spans="1:13" s="78" customFormat="1" ht="14.25" customHeight="1">
      <c r="A125" s="76"/>
      <c r="B125" s="77"/>
      <c r="C125" s="77"/>
      <c r="D125" s="77"/>
      <c r="E125" s="77"/>
      <c r="F125" s="77"/>
      <c r="G125" s="77"/>
      <c r="I125" s="5"/>
      <c r="J125" s="5"/>
      <c r="K125" s="5"/>
      <c r="L125" s="5"/>
      <c r="M125" s="5"/>
    </row>
    <row r="126" spans="1:13" s="78" customFormat="1" ht="14.25" customHeight="1">
      <c r="A126" s="76"/>
      <c r="B126" s="77"/>
      <c r="C126" s="77"/>
      <c r="D126" s="77"/>
      <c r="E126" s="77"/>
      <c r="F126" s="77"/>
      <c r="G126" s="77"/>
      <c r="I126" s="5"/>
      <c r="J126" s="5"/>
      <c r="K126" s="5"/>
      <c r="L126" s="5"/>
      <c r="M126" s="5"/>
    </row>
    <row r="127" spans="1:13" s="78" customFormat="1" ht="14.25" customHeight="1">
      <c r="A127" s="76"/>
      <c r="B127" s="77"/>
      <c r="C127" s="77"/>
      <c r="D127" s="77"/>
      <c r="E127" s="77"/>
      <c r="F127" s="77"/>
      <c r="G127" s="77"/>
      <c r="I127" s="5"/>
      <c r="J127" s="5"/>
      <c r="K127" s="5"/>
      <c r="L127" s="5"/>
      <c r="M127" s="5"/>
    </row>
    <row r="128" spans="1:13" s="78" customFormat="1" ht="14.25" customHeight="1">
      <c r="A128" s="76"/>
      <c r="B128" s="77"/>
      <c r="C128" s="77"/>
      <c r="D128" s="77"/>
      <c r="E128" s="77"/>
      <c r="F128" s="77"/>
      <c r="G128" s="77"/>
      <c r="I128" s="5"/>
      <c r="J128" s="5"/>
      <c r="K128" s="5"/>
      <c r="L128" s="5"/>
      <c r="M128" s="5"/>
    </row>
    <row r="129" spans="1:13" s="78" customFormat="1" ht="14.25" customHeight="1">
      <c r="A129" s="76"/>
      <c r="B129" s="77"/>
      <c r="C129" s="77"/>
      <c r="D129" s="77"/>
      <c r="E129" s="77"/>
      <c r="F129" s="77"/>
      <c r="G129" s="77"/>
      <c r="I129" s="5"/>
      <c r="J129" s="5"/>
      <c r="K129" s="5"/>
      <c r="L129" s="5"/>
      <c r="M129" s="5"/>
    </row>
    <row r="130" spans="1:13" s="78" customFormat="1" ht="14.25" customHeight="1">
      <c r="A130" s="76"/>
      <c r="B130" s="77"/>
      <c r="C130" s="77"/>
      <c r="D130" s="77"/>
      <c r="E130" s="77"/>
      <c r="F130" s="77"/>
      <c r="G130" s="77"/>
      <c r="I130" s="5"/>
      <c r="J130" s="5"/>
      <c r="K130" s="5"/>
      <c r="L130" s="5"/>
      <c r="M130" s="5"/>
    </row>
    <row r="131" spans="1:13" s="78" customFormat="1" ht="14.25" customHeight="1">
      <c r="A131" s="76"/>
      <c r="B131" s="77"/>
      <c r="C131" s="77"/>
      <c r="D131" s="77"/>
      <c r="E131" s="77"/>
      <c r="F131" s="77"/>
      <c r="G131" s="77"/>
      <c r="I131" s="5"/>
      <c r="J131" s="5"/>
      <c r="K131" s="5"/>
      <c r="L131" s="5"/>
      <c r="M131" s="5"/>
    </row>
    <row r="132" spans="1:13" s="78" customFormat="1" ht="14.25" customHeight="1">
      <c r="A132" s="76"/>
      <c r="B132" s="77"/>
      <c r="C132" s="77"/>
      <c r="D132" s="77"/>
      <c r="E132" s="77"/>
      <c r="F132" s="77"/>
      <c r="G132" s="77"/>
      <c r="I132" s="5"/>
      <c r="J132" s="5"/>
      <c r="K132" s="5"/>
      <c r="L132" s="5"/>
      <c r="M132" s="5"/>
    </row>
    <row r="133" spans="1:13" s="78" customFormat="1" ht="14.25" customHeight="1">
      <c r="A133" s="76"/>
      <c r="B133" s="77"/>
      <c r="C133" s="77"/>
      <c r="D133" s="77"/>
      <c r="E133" s="77"/>
      <c r="F133" s="77"/>
      <c r="G133" s="77"/>
      <c r="I133" s="5"/>
      <c r="J133" s="5"/>
      <c r="K133" s="5"/>
      <c r="L133" s="5"/>
      <c r="M133" s="5"/>
    </row>
    <row r="134" spans="1:13" s="78" customFormat="1" ht="14.25" customHeight="1">
      <c r="A134" s="76"/>
      <c r="B134" s="77"/>
      <c r="C134" s="77"/>
      <c r="D134" s="77"/>
      <c r="E134" s="77"/>
      <c r="F134" s="77"/>
      <c r="G134" s="77"/>
      <c r="I134" s="5"/>
      <c r="J134" s="5"/>
      <c r="K134" s="5"/>
      <c r="L134" s="5"/>
      <c r="M134" s="5"/>
    </row>
    <row r="135" spans="1:13" s="78" customFormat="1" ht="14.25" customHeight="1">
      <c r="A135" s="76"/>
      <c r="B135" s="77"/>
      <c r="C135" s="77"/>
      <c r="D135" s="77"/>
      <c r="E135" s="77"/>
      <c r="F135" s="77"/>
      <c r="G135" s="77"/>
      <c r="I135" s="5"/>
      <c r="J135" s="5"/>
      <c r="K135" s="5"/>
      <c r="L135" s="5"/>
      <c r="M135" s="5"/>
    </row>
    <row r="136" spans="1:13" s="78" customFormat="1" ht="14.25" customHeight="1">
      <c r="A136" s="76"/>
      <c r="B136" s="77"/>
      <c r="C136" s="77"/>
      <c r="D136" s="77"/>
      <c r="E136" s="77"/>
      <c r="F136" s="77"/>
      <c r="G136" s="77"/>
      <c r="I136" s="5"/>
      <c r="J136" s="5"/>
      <c r="K136" s="5"/>
      <c r="L136" s="5"/>
      <c r="M136" s="5"/>
    </row>
    <row r="137" spans="1:13" s="78" customFormat="1" ht="14.25" customHeight="1">
      <c r="A137" s="76"/>
      <c r="B137" s="77"/>
      <c r="C137" s="77"/>
      <c r="D137" s="77"/>
      <c r="E137" s="77"/>
      <c r="F137" s="77"/>
      <c r="G137" s="77"/>
      <c r="I137" s="5"/>
      <c r="J137" s="5"/>
      <c r="K137" s="5"/>
      <c r="L137" s="5"/>
      <c r="M137" s="5"/>
    </row>
    <row r="138" spans="1:13" s="78" customFormat="1" ht="14.25" customHeight="1">
      <c r="A138" s="76"/>
      <c r="B138" s="77"/>
      <c r="C138" s="77"/>
      <c r="D138" s="77"/>
      <c r="E138" s="77"/>
      <c r="F138" s="77"/>
      <c r="G138" s="77"/>
      <c r="I138" s="5"/>
      <c r="J138" s="5"/>
      <c r="K138" s="5"/>
      <c r="L138" s="5"/>
      <c r="M138" s="5"/>
    </row>
    <row r="139" spans="1:13" s="78" customFormat="1" ht="14.25" customHeight="1">
      <c r="A139" s="76"/>
      <c r="B139" s="77"/>
      <c r="C139" s="77"/>
      <c r="D139" s="77"/>
      <c r="E139" s="77"/>
      <c r="F139" s="77"/>
      <c r="G139" s="77"/>
      <c r="I139" s="5"/>
      <c r="J139" s="5"/>
      <c r="K139" s="5"/>
      <c r="L139" s="5"/>
      <c r="M139" s="5"/>
    </row>
    <row r="140" spans="1:13" s="78" customFormat="1" ht="14.25" customHeight="1">
      <c r="A140" s="76"/>
      <c r="B140" s="77"/>
      <c r="C140" s="77"/>
      <c r="D140" s="77"/>
      <c r="E140" s="77"/>
      <c r="F140" s="77"/>
      <c r="G140" s="77"/>
      <c r="I140" s="5"/>
      <c r="J140" s="5"/>
      <c r="K140" s="5"/>
      <c r="L140" s="5"/>
      <c r="M140" s="5"/>
    </row>
    <row r="141" spans="1:13" s="78" customFormat="1" ht="14.25" customHeight="1">
      <c r="A141" s="76"/>
      <c r="B141" s="77"/>
      <c r="C141" s="77"/>
      <c r="D141" s="77"/>
      <c r="E141" s="77"/>
      <c r="F141" s="77"/>
      <c r="G141" s="77"/>
      <c r="I141" s="5"/>
      <c r="J141" s="5"/>
      <c r="K141" s="5"/>
      <c r="L141" s="5"/>
      <c r="M141" s="5"/>
    </row>
    <row r="142" spans="1:13" s="78" customFormat="1" ht="14.25" customHeight="1">
      <c r="A142" s="76"/>
      <c r="B142" s="77"/>
      <c r="C142" s="77"/>
      <c r="D142" s="77"/>
      <c r="E142" s="77"/>
      <c r="F142" s="77"/>
      <c r="G142" s="77"/>
      <c r="I142" s="5"/>
      <c r="J142" s="5"/>
      <c r="K142" s="5"/>
      <c r="L142" s="5"/>
      <c r="M142" s="5"/>
    </row>
    <row r="143" spans="1:13" s="78" customFormat="1" ht="14.25" customHeight="1">
      <c r="A143" s="76"/>
      <c r="B143" s="77"/>
      <c r="C143" s="77"/>
      <c r="D143" s="77"/>
      <c r="E143" s="77"/>
      <c r="F143" s="77"/>
      <c r="G143" s="77"/>
      <c r="I143" s="5"/>
      <c r="J143" s="5"/>
      <c r="K143" s="5"/>
      <c r="L143" s="5"/>
      <c r="M143" s="5"/>
    </row>
    <row r="144" spans="1:13" s="78" customFormat="1" ht="14.25" customHeight="1">
      <c r="A144" s="76"/>
      <c r="B144" s="77"/>
      <c r="C144" s="77"/>
      <c r="D144" s="77"/>
      <c r="E144" s="77"/>
      <c r="F144" s="77"/>
      <c r="G144" s="77"/>
      <c r="I144" s="5"/>
      <c r="J144" s="5"/>
      <c r="K144" s="5"/>
      <c r="L144" s="5"/>
      <c r="M144" s="5"/>
    </row>
    <row r="145" spans="1:13" s="78" customFormat="1" ht="14.25" customHeight="1">
      <c r="A145" s="76"/>
      <c r="B145" s="77"/>
      <c r="C145" s="77"/>
      <c r="D145" s="77"/>
      <c r="E145" s="77"/>
      <c r="F145" s="77"/>
      <c r="G145" s="77"/>
      <c r="I145" s="5"/>
      <c r="J145" s="5"/>
      <c r="K145" s="5"/>
      <c r="L145" s="5"/>
      <c r="M145" s="5"/>
    </row>
    <row r="146" spans="1:13" s="78" customFormat="1" ht="14.25" customHeight="1">
      <c r="A146" s="76"/>
      <c r="B146" s="77"/>
      <c r="C146" s="77"/>
      <c r="D146" s="77"/>
      <c r="E146" s="77"/>
      <c r="F146" s="77"/>
      <c r="G146" s="77"/>
      <c r="I146" s="5"/>
      <c r="J146" s="5"/>
      <c r="K146" s="5"/>
      <c r="L146" s="5"/>
      <c r="M146" s="5"/>
    </row>
    <row r="147" spans="1:13" s="78" customFormat="1" ht="14.25" customHeight="1">
      <c r="A147" s="76"/>
      <c r="B147" s="77"/>
      <c r="C147" s="77"/>
      <c r="D147" s="77"/>
      <c r="E147" s="77"/>
      <c r="F147" s="77"/>
      <c r="G147" s="77"/>
      <c r="I147" s="5"/>
      <c r="J147" s="5"/>
      <c r="K147" s="5"/>
      <c r="L147" s="5"/>
      <c r="M147" s="5"/>
    </row>
    <row r="148" spans="1:13" s="78" customFormat="1" ht="14.25" customHeight="1">
      <c r="A148" s="76"/>
      <c r="B148" s="77"/>
      <c r="C148" s="77"/>
      <c r="D148" s="77"/>
      <c r="E148" s="77"/>
      <c r="F148" s="77"/>
      <c r="G148" s="77"/>
      <c r="I148" s="5"/>
      <c r="J148" s="5"/>
      <c r="K148" s="5"/>
      <c r="L148" s="5"/>
      <c r="M148" s="5"/>
    </row>
    <row r="149" spans="1:13" s="78" customFormat="1" ht="14.25" customHeight="1">
      <c r="A149" s="76"/>
      <c r="B149" s="77"/>
      <c r="C149" s="77"/>
      <c r="D149" s="77"/>
      <c r="E149" s="77"/>
      <c r="F149" s="77"/>
      <c r="G149" s="77"/>
      <c r="I149" s="5"/>
      <c r="J149" s="5"/>
      <c r="K149" s="5"/>
      <c r="L149" s="5"/>
      <c r="M149" s="5"/>
    </row>
    <row r="150" spans="1:13" s="78" customFormat="1" ht="14.25" customHeight="1">
      <c r="A150" s="76"/>
      <c r="B150" s="77"/>
      <c r="C150" s="77"/>
      <c r="D150" s="77"/>
      <c r="E150" s="77"/>
      <c r="F150" s="77"/>
      <c r="G150" s="77"/>
      <c r="I150" s="5"/>
      <c r="J150" s="5"/>
      <c r="K150" s="5"/>
      <c r="L150" s="5"/>
      <c r="M150" s="5"/>
    </row>
    <row r="151" spans="1:13" s="78" customFormat="1" ht="14.25" customHeight="1">
      <c r="A151" s="76"/>
      <c r="B151" s="77"/>
      <c r="C151" s="77"/>
      <c r="D151" s="77"/>
      <c r="E151" s="77"/>
      <c r="F151" s="77"/>
      <c r="G151" s="77"/>
      <c r="I151" s="5"/>
      <c r="J151" s="5"/>
      <c r="K151" s="5"/>
      <c r="L151" s="5"/>
      <c r="M151" s="5"/>
    </row>
    <row r="152" spans="1:13" s="78" customFormat="1" ht="14.25" customHeight="1">
      <c r="A152" s="76"/>
      <c r="B152" s="77"/>
      <c r="C152" s="77"/>
      <c r="D152" s="77"/>
      <c r="E152" s="77"/>
      <c r="F152" s="77"/>
      <c r="G152" s="77"/>
      <c r="I152" s="5"/>
      <c r="J152" s="5"/>
      <c r="K152" s="5"/>
      <c r="L152" s="5"/>
      <c r="M152" s="5"/>
    </row>
    <row r="153" spans="1:13" s="78" customFormat="1" ht="14.25" customHeight="1">
      <c r="A153" s="76"/>
      <c r="B153" s="77"/>
      <c r="C153" s="77"/>
      <c r="D153" s="77"/>
      <c r="E153" s="77"/>
      <c r="F153" s="77"/>
      <c r="G153" s="77"/>
      <c r="I153" s="5"/>
      <c r="J153" s="5"/>
      <c r="K153" s="5"/>
      <c r="L153" s="5"/>
      <c r="M153" s="5"/>
    </row>
    <row r="154" spans="1:13" s="78" customFormat="1" ht="14.25" customHeight="1">
      <c r="A154" s="76"/>
      <c r="B154" s="77"/>
      <c r="C154" s="77"/>
      <c r="D154" s="77"/>
      <c r="E154" s="77"/>
      <c r="F154" s="77"/>
      <c r="G154" s="77"/>
      <c r="I154" s="5"/>
      <c r="J154" s="5"/>
      <c r="K154" s="5"/>
      <c r="L154" s="5"/>
      <c r="M154" s="5"/>
    </row>
    <row r="155" spans="1:13" s="78" customFormat="1" ht="14.25" customHeight="1">
      <c r="A155" s="76"/>
      <c r="B155" s="77"/>
      <c r="C155" s="77"/>
      <c r="D155" s="77"/>
      <c r="E155" s="77"/>
      <c r="F155" s="77"/>
      <c r="G155" s="77"/>
      <c r="I155" s="5"/>
      <c r="J155" s="5"/>
      <c r="K155" s="5"/>
      <c r="L155" s="5"/>
      <c r="M155" s="5"/>
    </row>
    <row r="156" spans="1:13" s="78" customFormat="1" ht="14.25" customHeight="1">
      <c r="A156" s="76"/>
      <c r="B156" s="77"/>
      <c r="C156" s="77"/>
      <c r="D156" s="77"/>
      <c r="E156" s="77"/>
      <c r="F156" s="77"/>
      <c r="G156" s="77"/>
      <c r="I156" s="5"/>
      <c r="J156" s="5"/>
      <c r="K156" s="5"/>
      <c r="L156" s="5"/>
      <c r="M156" s="5"/>
    </row>
    <row r="157" spans="1:13" s="78" customFormat="1" ht="14.25" customHeight="1">
      <c r="A157" s="76"/>
      <c r="B157" s="77"/>
      <c r="C157" s="77"/>
      <c r="D157" s="77"/>
      <c r="E157" s="77"/>
      <c r="F157" s="77"/>
      <c r="G157" s="77"/>
      <c r="I157" s="5"/>
      <c r="J157" s="5"/>
      <c r="K157" s="5"/>
      <c r="L157" s="5"/>
      <c r="M157" s="5"/>
    </row>
    <row r="158" spans="1:13" s="78" customFormat="1" ht="14.25" customHeight="1">
      <c r="A158" s="76"/>
      <c r="B158" s="77"/>
      <c r="C158" s="77"/>
      <c r="D158" s="77"/>
      <c r="E158" s="77"/>
      <c r="F158" s="77"/>
      <c r="G158" s="77"/>
      <c r="I158" s="5"/>
      <c r="J158" s="5"/>
      <c r="K158" s="5"/>
      <c r="L158" s="5"/>
      <c r="M158" s="5"/>
    </row>
    <row r="159" spans="1:13" s="78" customFormat="1" ht="14.25" customHeight="1">
      <c r="A159" s="76"/>
      <c r="B159" s="77"/>
      <c r="C159" s="77"/>
      <c r="D159" s="77"/>
      <c r="E159" s="77"/>
      <c r="F159" s="77"/>
      <c r="G159" s="77"/>
      <c r="I159" s="5"/>
      <c r="J159" s="5"/>
      <c r="K159" s="5"/>
      <c r="L159" s="5"/>
      <c r="M159" s="5"/>
    </row>
    <row r="160" spans="1:13" s="78" customFormat="1" ht="14.25" customHeight="1">
      <c r="A160" s="76"/>
      <c r="B160" s="77"/>
      <c r="C160" s="77"/>
      <c r="D160" s="77"/>
      <c r="E160" s="77"/>
      <c r="F160" s="77"/>
      <c r="G160" s="77"/>
      <c r="I160" s="5"/>
      <c r="J160" s="5"/>
      <c r="K160" s="5"/>
      <c r="L160" s="5"/>
      <c r="M160" s="5"/>
    </row>
    <row r="161" spans="1:13" s="78" customFormat="1" ht="14.25" customHeight="1">
      <c r="A161" s="76"/>
      <c r="B161" s="77"/>
      <c r="C161" s="77"/>
      <c r="D161" s="77"/>
      <c r="E161" s="77"/>
      <c r="F161" s="77"/>
      <c r="G161" s="77"/>
      <c r="I161" s="5"/>
      <c r="J161" s="5"/>
      <c r="K161" s="5"/>
      <c r="L161" s="5"/>
      <c r="M161" s="5"/>
    </row>
    <row r="162" spans="1:13" s="78" customFormat="1" ht="14.25" customHeight="1">
      <c r="A162" s="76"/>
      <c r="B162" s="77"/>
      <c r="C162" s="77"/>
      <c r="D162" s="77"/>
      <c r="E162" s="77"/>
      <c r="F162" s="77"/>
      <c r="G162" s="77"/>
      <c r="I162" s="5"/>
      <c r="J162" s="5"/>
      <c r="K162" s="5"/>
      <c r="L162" s="5"/>
      <c r="M162" s="5"/>
    </row>
    <row r="163" spans="1:13" s="78" customFormat="1" ht="14.25" customHeight="1">
      <c r="A163" s="76"/>
      <c r="B163" s="77"/>
      <c r="C163" s="77"/>
      <c r="D163" s="77"/>
      <c r="E163" s="77"/>
      <c r="F163" s="77"/>
      <c r="G163" s="77"/>
      <c r="I163" s="5"/>
      <c r="J163" s="5"/>
      <c r="K163" s="5"/>
      <c r="L163" s="5"/>
      <c r="M163" s="5"/>
    </row>
    <row r="164" spans="1:13" s="78" customFormat="1" ht="14.25" customHeight="1">
      <c r="A164" s="76"/>
      <c r="B164" s="77"/>
      <c r="C164" s="77"/>
      <c r="D164" s="77"/>
      <c r="E164" s="77"/>
      <c r="F164" s="77"/>
      <c r="G164" s="77"/>
      <c r="I164" s="5"/>
      <c r="J164" s="5"/>
      <c r="K164" s="5"/>
      <c r="L164" s="5"/>
      <c r="M164" s="5"/>
    </row>
    <row r="165" spans="1:13" s="78" customFormat="1" ht="14.25" customHeight="1">
      <c r="A165" s="76"/>
      <c r="B165" s="77"/>
      <c r="C165" s="77"/>
      <c r="D165" s="77"/>
      <c r="E165" s="77"/>
      <c r="F165" s="77"/>
      <c r="G165" s="77"/>
      <c r="I165" s="5"/>
      <c r="J165" s="5"/>
      <c r="K165" s="5"/>
      <c r="L165" s="5"/>
      <c r="M165" s="5"/>
    </row>
    <row r="166" spans="1:13" s="78" customFormat="1" ht="14.25" customHeight="1">
      <c r="A166" s="76"/>
      <c r="B166" s="77"/>
      <c r="C166" s="77"/>
      <c r="D166" s="77"/>
      <c r="E166" s="77"/>
      <c r="F166" s="77"/>
      <c r="G166" s="77"/>
      <c r="I166" s="5"/>
      <c r="J166" s="5"/>
      <c r="K166" s="5"/>
      <c r="L166" s="5"/>
      <c r="M166" s="5"/>
    </row>
    <row r="167" spans="1:13" s="78" customFormat="1" ht="14.25" customHeight="1">
      <c r="A167" s="76"/>
      <c r="B167" s="77"/>
      <c r="C167" s="77"/>
      <c r="D167" s="77"/>
      <c r="E167" s="77"/>
      <c r="F167" s="77"/>
      <c r="G167" s="77"/>
      <c r="I167" s="5"/>
      <c r="J167" s="5"/>
      <c r="K167" s="5"/>
      <c r="L167" s="5"/>
      <c r="M167" s="5"/>
    </row>
    <row r="168" spans="1:13" s="78" customFormat="1" ht="14.25" customHeight="1">
      <c r="A168" s="76"/>
      <c r="B168" s="77"/>
      <c r="C168" s="77"/>
      <c r="D168" s="77"/>
      <c r="E168" s="77"/>
      <c r="F168" s="77"/>
      <c r="G168" s="77"/>
      <c r="I168" s="5"/>
      <c r="J168" s="5"/>
      <c r="K168" s="5"/>
      <c r="L168" s="5"/>
      <c r="M168" s="5"/>
    </row>
    <row r="169" spans="1:13" s="78" customFormat="1" ht="14.25" customHeight="1">
      <c r="A169" s="76"/>
      <c r="B169" s="77"/>
      <c r="C169" s="77"/>
      <c r="D169" s="77"/>
      <c r="E169" s="77"/>
      <c r="F169" s="77"/>
      <c r="G169" s="77"/>
      <c r="I169" s="5"/>
      <c r="J169" s="5"/>
      <c r="K169" s="5"/>
      <c r="L169" s="5"/>
      <c r="M169" s="5"/>
    </row>
    <row r="170" spans="1:13" s="78" customFormat="1" ht="14.25" customHeight="1">
      <c r="A170" s="76"/>
      <c r="B170" s="77"/>
      <c r="C170" s="77"/>
      <c r="D170" s="77"/>
      <c r="E170" s="77"/>
      <c r="F170" s="77"/>
      <c r="G170" s="77"/>
      <c r="I170" s="5"/>
      <c r="J170" s="5"/>
      <c r="K170" s="5"/>
      <c r="L170" s="5"/>
      <c r="M170" s="5"/>
    </row>
    <row r="171" spans="1:13" s="78" customFormat="1" ht="14.25" customHeight="1">
      <c r="A171" s="76"/>
      <c r="B171" s="77"/>
      <c r="C171" s="77"/>
      <c r="D171" s="77"/>
      <c r="E171" s="77"/>
      <c r="F171" s="77"/>
      <c r="G171" s="77"/>
      <c r="I171" s="5"/>
      <c r="J171" s="5"/>
      <c r="K171" s="5"/>
      <c r="L171" s="5"/>
      <c r="M171" s="5"/>
    </row>
    <row r="172" spans="1:13" s="78" customFormat="1" ht="14.25" customHeight="1">
      <c r="A172" s="76"/>
      <c r="B172" s="77"/>
      <c r="C172" s="77"/>
      <c r="D172" s="77"/>
      <c r="E172" s="77"/>
      <c r="F172" s="77"/>
      <c r="G172" s="77"/>
      <c r="I172" s="5"/>
      <c r="J172" s="5"/>
      <c r="K172" s="5"/>
      <c r="L172" s="5"/>
      <c r="M172" s="5"/>
    </row>
    <row r="173" spans="1:13" s="78" customFormat="1" ht="14.25" customHeight="1">
      <c r="A173" s="76"/>
      <c r="B173" s="77"/>
      <c r="C173" s="77"/>
      <c r="D173" s="77"/>
      <c r="E173" s="77"/>
      <c r="F173" s="77"/>
      <c r="G173" s="77"/>
      <c r="I173" s="5"/>
      <c r="J173" s="5"/>
      <c r="K173" s="5"/>
      <c r="L173" s="5"/>
      <c r="M173" s="5"/>
    </row>
    <row r="174" spans="1:13" s="78" customFormat="1" ht="14.25" customHeight="1">
      <c r="A174" s="76"/>
      <c r="B174" s="77"/>
      <c r="C174" s="77"/>
      <c r="D174" s="77"/>
      <c r="E174" s="77"/>
      <c r="F174" s="77"/>
      <c r="G174" s="77"/>
      <c r="I174" s="5"/>
      <c r="J174" s="5"/>
      <c r="K174" s="5"/>
      <c r="L174" s="5"/>
      <c r="M174" s="5"/>
    </row>
    <row r="175" spans="1:13" s="78" customFormat="1" ht="14.25" customHeight="1">
      <c r="A175" s="76"/>
      <c r="B175" s="77"/>
      <c r="C175" s="77"/>
      <c r="D175" s="77"/>
      <c r="E175" s="77"/>
      <c r="F175" s="77"/>
      <c r="G175" s="77"/>
      <c r="I175" s="5"/>
      <c r="J175" s="5"/>
      <c r="K175" s="5"/>
      <c r="L175" s="5"/>
      <c r="M175" s="5"/>
    </row>
    <row r="176" spans="1:13" s="78" customFormat="1" ht="14.25" customHeight="1">
      <c r="A176" s="76"/>
      <c r="B176" s="77"/>
      <c r="C176" s="77"/>
      <c r="D176" s="77"/>
      <c r="E176" s="77"/>
      <c r="F176" s="77"/>
      <c r="G176" s="77"/>
      <c r="I176" s="5"/>
      <c r="J176" s="5"/>
      <c r="K176" s="5"/>
      <c r="L176" s="5"/>
      <c r="M176" s="5"/>
    </row>
    <row r="177" spans="1:13" s="78" customFormat="1" ht="14.25" customHeight="1">
      <c r="A177" s="76"/>
      <c r="B177" s="77"/>
      <c r="C177" s="77"/>
      <c r="D177" s="77"/>
      <c r="E177" s="77"/>
      <c r="F177" s="77"/>
      <c r="G177" s="77"/>
      <c r="I177" s="5"/>
      <c r="J177" s="5"/>
      <c r="K177" s="5"/>
      <c r="L177" s="5"/>
      <c r="M177" s="5"/>
    </row>
    <row r="178" spans="1:13" s="78" customFormat="1" ht="14.25" customHeight="1">
      <c r="A178" s="76"/>
      <c r="B178" s="77"/>
      <c r="C178" s="77"/>
      <c r="D178" s="77"/>
      <c r="E178" s="77"/>
      <c r="F178" s="77"/>
      <c r="G178" s="77"/>
      <c r="I178" s="5"/>
      <c r="J178" s="5"/>
      <c r="K178" s="5"/>
      <c r="L178" s="5"/>
      <c r="M178" s="5"/>
    </row>
    <row r="179" spans="1:13" s="78" customFormat="1" ht="14.25" customHeight="1">
      <c r="A179" s="76"/>
      <c r="B179" s="77"/>
      <c r="C179" s="77"/>
      <c r="D179" s="77"/>
      <c r="E179" s="77"/>
      <c r="F179" s="77"/>
      <c r="G179" s="77"/>
      <c r="I179" s="5"/>
      <c r="J179" s="5"/>
      <c r="K179" s="5"/>
      <c r="L179" s="5"/>
      <c r="M179" s="5"/>
    </row>
    <row r="180" spans="1:13" s="78" customFormat="1" ht="14.25" customHeight="1">
      <c r="A180" s="76"/>
      <c r="B180" s="77"/>
      <c r="C180" s="77"/>
      <c r="D180" s="77"/>
      <c r="E180" s="77"/>
      <c r="F180" s="77"/>
      <c r="G180" s="77"/>
      <c r="I180" s="5"/>
      <c r="J180" s="5"/>
      <c r="K180" s="5"/>
      <c r="L180" s="5"/>
      <c r="M180" s="5"/>
    </row>
    <row r="181" spans="1:13" s="78" customFormat="1" ht="14.25" customHeight="1">
      <c r="A181" s="76"/>
      <c r="B181" s="77"/>
      <c r="C181" s="77"/>
      <c r="D181" s="77"/>
      <c r="E181" s="77"/>
      <c r="F181" s="77"/>
      <c r="G181" s="77"/>
      <c r="I181" s="5"/>
      <c r="J181" s="5"/>
      <c r="K181" s="5"/>
      <c r="L181" s="5"/>
      <c r="M181" s="5"/>
    </row>
    <row r="182" spans="1:13" s="78" customFormat="1" ht="14.25" customHeight="1">
      <c r="A182" s="76"/>
      <c r="B182" s="77"/>
      <c r="C182" s="77"/>
      <c r="D182" s="77"/>
      <c r="E182" s="77"/>
      <c r="F182" s="77"/>
      <c r="G182" s="77"/>
      <c r="I182" s="5"/>
      <c r="J182" s="5"/>
      <c r="K182" s="5"/>
      <c r="L182" s="5"/>
      <c r="M182" s="5"/>
    </row>
    <row r="183" spans="1:13" s="78" customFormat="1" ht="14.25" customHeight="1">
      <c r="A183" s="76"/>
      <c r="B183" s="77"/>
      <c r="C183" s="77"/>
      <c r="D183" s="77"/>
      <c r="E183" s="77"/>
      <c r="F183" s="77"/>
      <c r="G183" s="77"/>
      <c r="I183" s="5"/>
      <c r="J183" s="5"/>
      <c r="K183" s="5"/>
      <c r="L183" s="5"/>
      <c r="M183" s="5"/>
    </row>
    <row r="184" spans="1:13" s="78" customFormat="1" ht="14.25" customHeight="1">
      <c r="A184" s="76"/>
      <c r="B184" s="77"/>
      <c r="C184" s="77"/>
      <c r="D184" s="77"/>
      <c r="E184" s="77"/>
      <c r="F184" s="77"/>
      <c r="G184" s="77"/>
      <c r="I184" s="5"/>
      <c r="J184" s="5"/>
      <c r="K184" s="5"/>
      <c r="L184" s="5"/>
      <c r="M184" s="5"/>
    </row>
    <row r="185" spans="1:13" s="78" customFormat="1" ht="14.25" customHeight="1">
      <c r="A185" s="76"/>
      <c r="B185" s="77"/>
      <c r="C185" s="77"/>
      <c r="D185" s="77"/>
      <c r="E185" s="77"/>
      <c r="F185" s="77"/>
      <c r="G185" s="77"/>
      <c r="I185" s="5"/>
      <c r="J185" s="5"/>
      <c r="K185" s="5"/>
      <c r="L185" s="5"/>
      <c r="M185" s="5"/>
    </row>
    <row r="186" spans="1:13" s="78" customFormat="1" ht="14.25" customHeight="1">
      <c r="A186" s="76"/>
      <c r="B186" s="77"/>
      <c r="C186" s="77"/>
      <c r="D186" s="77"/>
      <c r="E186" s="77"/>
      <c r="F186" s="77"/>
      <c r="G186" s="77"/>
      <c r="I186" s="5"/>
      <c r="J186" s="5"/>
      <c r="K186" s="5"/>
      <c r="L186" s="5"/>
      <c r="M186" s="5"/>
    </row>
    <row r="187" spans="1:13" s="78" customFormat="1" ht="14.25" customHeight="1">
      <c r="A187" s="76"/>
      <c r="B187" s="77"/>
      <c r="C187" s="77"/>
      <c r="D187" s="77"/>
      <c r="E187" s="77"/>
      <c r="F187" s="77"/>
      <c r="G187" s="77"/>
      <c r="I187" s="5"/>
      <c r="J187" s="5"/>
      <c r="K187" s="5"/>
      <c r="L187" s="5"/>
      <c r="M187" s="5"/>
    </row>
    <row r="188" spans="1:13" s="78" customFormat="1" ht="14.25" customHeight="1">
      <c r="A188" s="76"/>
      <c r="B188" s="77"/>
      <c r="C188" s="77"/>
      <c r="D188" s="77"/>
      <c r="E188" s="77"/>
      <c r="F188" s="77"/>
      <c r="G188" s="77"/>
      <c r="I188" s="5"/>
      <c r="J188" s="5"/>
      <c r="K188" s="5"/>
      <c r="L188" s="5"/>
      <c r="M188" s="5"/>
    </row>
    <row r="189" spans="1:13" s="78" customFormat="1" ht="14.25" customHeight="1">
      <c r="A189" s="76"/>
      <c r="B189" s="77"/>
      <c r="C189" s="77"/>
      <c r="D189" s="77"/>
      <c r="E189" s="77"/>
      <c r="F189" s="77"/>
      <c r="G189" s="77"/>
      <c r="I189" s="5"/>
      <c r="J189" s="5"/>
      <c r="K189" s="5"/>
      <c r="L189" s="5"/>
      <c r="M189" s="5"/>
    </row>
    <row r="190" spans="1:13" s="78" customFormat="1" ht="14.25" customHeight="1">
      <c r="A190" s="76"/>
      <c r="B190" s="77"/>
      <c r="C190" s="77"/>
      <c r="D190" s="77"/>
      <c r="E190" s="77"/>
      <c r="F190" s="77"/>
      <c r="G190" s="77"/>
      <c r="I190" s="5"/>
      <c r="J190" s="5"/>
      <c r="K190" s="5"/>
      <c r="L190" s="5"/>
      <c r="M190" s="5"/>
    </row>
    <row r="191" spans="1:13" s="78" customFormat="1" ht="14.25" customHeight="1">
      <c r="A191" s="76"/>
      <c r="B191" s="77"/>
      <c r="C191" s="77"/>
      <c r="D191" s="77"/>
      <c r="E191" s="77"/>
      <c r="F191" s="77"/>
      <c r="G191" s="77"/>
      <c r="I191" s="5"/>
      <c r="J191" s="5"/>
      <c r="K191" s="5"/>
      <c r="L191" s="5"/>
      <c r="M191" s="5"/>
    </row>
    <row r="192" spans="1:13" s="78" customFormat="1" ht="14.25" customHeight="1">
      <c r="A192" s="76"/>
      <c r="B192" s="77"/>
      <c r="C192" s="77"/>
      <c r="D192" s="77"/>
      <c r="E192" s="77"/>
      <c r="F192" s="77"/>
      <c r="G192" s="77"/>
      <c r="I192" s="5"/>
      <c r="J192" s="5"/>
      <c r="K192" s="5"/>
      <c r="L192" s="5"/>
      <c r="M192" s="5"/>
    </row>
    <row r="193" spans="1:72" s="78" customFormat="1" ht="14.25" customHeight="1">
      <c r="A193" s="76"/>
      <c r="B193" s="77"/>
      <c r="C193" s="77"/>
      <c r="D193" s="77"/>
      <c r="E193" s="77"/>
      <c r="F193" s="77"/>
      <c r="G193" s="77"/>
      <c r="I193" s="5"/>
      <c r="J193" s="5"/>
      <c r="K193" s="5"/>
      <c r="L193" s="5"/>
      <c r="M193" s="5"/>
    </row>
    <row r="194" spans="1:72" s="78" customFormat="1" ht="14.25" customHeight="1">
      <c r="A194" s="76"/>
      <c r="B194" s="77"/>
      <c r="C194" s="77"/>
      <c r="D194" s="77"/>
      <c r="E194" s="77"/>
      <c r="F194" s="77"/>
      <c r="G194" s="77"/>
      <c r="I194" s="5"/>
      <c r="J194" s="5"/>
      <c r="K194" s="5"/>
      <c r="L194" s="5"/>
      <c r="M194" s="5"/>
    </row>
    <row r="195" spans="1:72" s="78" customFormat="1" ht="14.25" customHeight="1">
      <c r="A195" s="76"/>
      <c r="B195" s="77"/>
      <c r="C195" s="77"/>
      <c r="D195" s="77"/>
      <c r="E195" s="77"/>
      <c r="F195" s="77"/>
      <c r="G195" s="77"/>
      <c r="I195" s="5"/>
      <c r="J195" s="5"/>
      <c r="K195" s="5"/>
      <c r="L195" s="5"/>
      <c r="M195" s="5"/>
    </row>
    <row r="196" spans="1:72" s="78" customFormat="1" ht="14.25" customHeight="1">
      <c r="A196" s="76"/>
      <c r="B196" s="77"/>
      <c r="C196" s="77"/>
      <c r="D196" s="77"/>
      <c r="E196" s="77"/>
      <c r="F196" s="77"/>
      <c r="G196" s="77"/>
      <c r="I196" s="5"/>
      <c r="J196" s="5"/>
      <c r="K196" s="5"/>
      <c r="L196" s="5"/>
      <c r="M196" s="5"/>
    </row>
    <row r="197" spans="1:72" s="78" customFormat="1" ht="14.25" customHeight="1">
      <c r="A197" s="76"/>
      <c r="B197" s="77"/>
      <c r="C197" s="77"/>
      <c r="D197" s="77"/>
      <c r="E197" s="77"/>
      <c r="F197" s="77"/>
      <c r="G197" s="77"/>
      <c r="I197" s="5"/>
      <c r="J197" s="5"/>
      <c r="K197" s="5"/>
      <c r="L197" s="5"/>
      <c r="M197" s="5"/>
    </row>
    <row r="198" spans="1:72" s="78" customFormat="1" ht="14.25" customHeight="1">
      <c r="A198" s="76"/>
      <c r="B198" s="77"/>
      <c r="C198" s="77"/>
      <c r="D198" s="77"/>
      <c r="E198" s="77"/>
      <c r="F198" s="77"/>
      <c r="G198" s="77"/>
      <c r="I198" s="5"/>
      <c r="J198" s="5"/>
      <c r="K198" s="5"/>
      <c r="L198" s="5"/>
      <c r="M198" s="5"/>
    </row>
    <row r="199" spans="1:72" s="78" customFormat="1" ht="14.25" customHeight="1">
      <c r="A199" s="76"/>
      <c r="B199" s="77"/>
      <c r="C199" s="77"/>
      <c r="D199" s="77"/>
      <c r="E199" s="77"/>
      <c r="F199" s="77"/>
      <c r="G199" s="77"/>
      <c r="I199" s="5"/>
      <c r="J199" s="5"/>
      <c r="K199" s="5"/>
      <c r="L199" s="5"/>
      <c r="M199" s="5"/>
    </row>
    <row r="200" spans="1:72" s="78" customFormat="1" ht="14.25" customHeight="1">
      <c r="A200" s="76"/>
      <c r="B200" s="77"/>
      <c r="C200" s="77"/>
      <c r="D200" s="77"/>
      <c r="E200" s="77"/>
      <c r="F200" s="77"/>
      <c r="G200" s="77"/>
      <c r="I200" s="5"/>
      <c r="J200" s="5"/>
      <c r="K200" s="5"/>
      <c r="L200" s="5"/>
      <c r="M200" s="5"/>
    </row>
    <row r="201" spans="1:72" s="78" customFormat="1" ht="14.25" customHeight="1">
      <c r="A201" s="76"/>
      <c r="B201" s="77"/>
      <c r="C201" s="77"/>
      <c r="D201" s="77"/>
      <c r="E201" s="77"/>
      <c r="F201" s="77"/>
      <c r="G201" s="77"/>
      <c r="I201" s="5"/>
      <c r="J201" s="5"/>
      <c r="K201" s="5"/>
      <c r="L201" s="5"/>
      <c r="M201" s="5"/>
    </row>
    <row r="202" spans="1:72" s="78" customFormat="1" ht="14.25" customHeight="1">
      <c r="A202" s="76"/>
      <c r="B202" s="77"/>
      <c r="C202" s="77"/>
      <c r="D202" s="77"/>
      <c r="E202" s="77"/>
      <c r="F202" s="77"/>
      <c r="G202" s="77"/>
      <c r="I202" s="5"/>
      <c r="J202" s="5"/>
      <c r="K202" s="5"/>
      <c r="L202" s="5"/>
      <c r="M202" s="5"/>
    </row>
    <row r="203" spans="1:72" ht="14.25" customHeight="1"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  <c r="AP203" s="78"/>
      <c r="AQ203" s="78"/>
      <c r="AR203" s="78"/>
      <c r="AS203" s="78"/>
      <c r="AT203" s="78"/>
      <c r="AU203" s="78"/>
      <c r="AV203" s="78"/>
      <c r="AW203" s="78"/>
      <c r="AX203" s="78"/>
      <c r="AY203" s="78"/>
      <c r="AZ203" s="78"/>
      <c r="BA203" s="78"/>
      <c r="BB203" s="78"/>
      <c r="BC203" s="78"/>
      <c r="BD203" s="78"/>
      <c r="BE203" s="78"/>
      <c r="BF203" s="78"/>
      <c r="BG203" s="78"/>
      <c r="BH203" s="78"/>
      <c r="BI203" s="78"/>
      <c r="BJ203" s="78"/>
      <c r="BK203" s="78"/>
      <c r="BL203" s="78"/>
      <c r="BM203" s="78"/>
      <c r="BN203" s="78"/>
      <c r="BO203" s="78"/>
      <c r="BP203" s="78"/>
      <c r="BQ203" s="78"/>
      <c r="BR203" s="78"/>
      <c r="BS203" s="78"/>
      <c r="BT203" s="78"/>
    </row>
    <row r="204" spans="1:72" ht="14.25" customHeight="1"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  <c r="AO204" s="78"/>
      <c r="AP204" s="78"/>
      <c r="AQ204" s="78"/>
      <c r="AR204" s="78"/>
      <c r="AS204" s="78"/>
      <c r="AT204" s="78"/>
      <c r="AU204" s="78"/>
      <c r="AV204" s="78"/>
      <c r="AW204" s="78"/>
      <c r="AX204" s="78"/>
      <c r="AY204" s="78"/>
      <c r="AZ204" s="78"/>
      <c r="BA204" s="78"/>
      <c r="BB204" s="78"/>
      <c r="BC204" s="78"/>
      <c r="BD204" s="78"/>
      <c r="BE204" s="78"/>
      <c r="BF204" s="78"/>
      <c r="BG204" s="78"/>
      <c r="BH204" s="78"/>
      <c r="BI204" s="78"/>
      <c r="BJ204" s="78"/>
      <c r="BK204" s="78"/>
      <c r="BL204" s="78"/>
      <c r="BM204" s="78"/>
      <c r="BN204" s="78"/>
      <c r="BO204" s="78"/>
      <c r="BP204" s="78"/>
      <c r="BQ204" s="78"/>
      <c r="BR204" s="78"/>
      <c r="BS204" s="78"/>
      <c r="BT204" s="78"/>
    </row>
    <row r="205" spans="1:72" ht="14.25" customHeight="1"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  <c r="AO205" s="78"/>
      <c r="AP205" s="78"/>
      <c r="AQ205" s="78"/>
      <c r="AR205" s="78"/>
      <c r="AS205" s="78"/>
      <c r="AT205" s="78"/>
      <c r="AU205" s="78"/>
      <c r="AV205" s="78"/>
      <c r="AW205" s="78"/>
      <c r="AX205" s="78"/>
      <c r="AY205" s="78"/>
      <c r="AZ205" s="78"/>
      <c r="BA205" s="78"/>
      <c r="BB205" s="78"/>
      <c r="BC205" s="78"/>
      <c r="BD205" s="78"/>
      <c r="BE205" s="78"/>
      <c r="BF205" s="78"/>
      <c r="BG205" s="78"/>
      <c r="BH205" s="78"/>
      <c r="BI205" s="78"/>
      <c r="BJ205" s="78"/>
      <c r="BK205" s="78"/>
      <c r="BL205" s="78"/>
      <c r="BM205" s="78"/>
      <c r="BN205" s="78"/>
      <c r="BO205" s="78"/>
      <c r="BP205" s="78"/>
      <c r="BQ205" s="78"/>
      <c r="BR205" s="78"/>
      <c r="BS205" s="78"/>
      <c r="BT205" s="78"/>
    </row>
    <row r="206" spans="1:72" ht="14.25" customHeight="1"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  <c r="AJ206" s="78"/>
      <c r="AK206" s="78"/>
      <c r="AL206" s="78"/>
      <c r="AM206" s="78"/>
      <c r="AN206" s="78"/>
      <c r="AO206" s="78"/>
      <c r="AP206" s="78"/>
      <c r="AQ206" s="78"/>
      <c r="AR206" s="78"/>
      <c r="AS206" s="78"/>
      <c r="AT206" s="78"/>
      <c r="AU206" s="78"/>
      <c r="AV206" s="78"/>
      <c r="AW206" s="78"/>
      <c r="AX206" s="78"/>
      <c r="AY206" s="78"/>
      <c r="AZ206" s="78"/>
      <c r="BA206" s="78"/>
      <c r="BB206" s="78"/>
      <c r="BC206" s="78"/>
      <c r="BD206" s="78"/>
      <c r="BE206" s="78"/>
      <c r="BF206" s="78"/>
      <c r="BG206" s="78"/>
      <c r="BH206" s="78"/>
      <c r="BI206" s="78"/>
      <c r="BJ206" s="78"/>
      <c r="BK206" s="78"/>
      <c r="BL206" s="78"/>
      <c r="BM206" s="78"/>
      <c r="BN206" s="78"/>
      <c r="BO206" s="78"/>
      <c r="BP206" s="78"/>
      <c r="BQ206" s="78"/>
      <c r="BR206" s="78"/>
      <c r="BS206" s="78"/>
      <c r="BT206" s="78"/>
    </row>
    <row r="207" spans="1:72" ht="14.25" customHeight="1"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  <c r="AJ207" s="78"/>
      <c r="AK207" s="78"/>
      <c r="AL207" s="78"/>
      <c r="AM207" s="78"/>
      <c r="AN207" s="78"/>
      <c r="AO207" s="78"/>
      <c r="AP207" s="78"/>
      <c r="AQ207" s="78"/>
      <c r="AR207" s="78"/>
      <c r="AS207" s="78"/>
      <c r="AT207" s="78"/>
      <c r="AU207" s="78"/>
      <c r="AV207" s="78"/>
      <c r="AW207" s="78"/>
      <c r="AX207" s="78"/>
      <c r="AY207" s="78"/>
      <c r="AZ207" s="78"/>
      <c r="BA207" s="78"/>
      <c r="BB207" s="78"/>
      <c r="BC207" s="78"/>
      <c r="BD207" s="78"/>
      <c r="BE207" s="78"/>
      <c r="BF207" s="78"/>
      <c r="BG207" s="78"/>
      <c r="BH207" s="78"/>
      <c r="BI207" s="78"/>
      <c r="BJ207" s="78"/>
      <c r="BK207" s="78"/>
      <c r="BL207" s="78"/>
      <c r="BM207" s="78"/>
      <c r="BN207" s="78"/>
      <c r="BO207" s="78"/>
      <c r="BP207" s="78"/>
      <c r="BQ207" s="78"/>
      <c r="BR207" s="78"/>
      <c r="BS207" s="78"/>
      <c r="BT207" s="78"/>
    </row>
    <row r="208" spans="1:72" ht="14.25" customHeight="1"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  <c r="AJ208" s="78"/>
      <c r="AK208" s="78"/>
      <c r="AL208" s="78"/>
      <c r="AM208" s="78"/>
      <c r="AN208" s="78"/>
      <c r="AO208" s="78"/>
      <c r="AP208" s="78"/>
      <c r="AQ208" s="78"/>
      <c r="AR208" s="78"/>
      <c r="AS208" s="78"/>
      <c r="AT208" s="78"/>
      <c r="AU208" s="78"/>
      <c r="AV208" s="78"/>
      <c r="AW208" s="78"/>
      <c r="AX208" s="78"/>
      <c r="AY208" s="78"/>
      <c r="AZ208" s="78"/>
      <c r="BA208" s="78"/>
      <c r="BB208" s="78"/>
      <c r="BC208" s="78"/>
      <c r="BD208" s="78"/>
      <c r="BE208" s="78"/>
      <c r="BF208" s="78"/>
      <c r="BG208" s="78"/>
      <c r="BH208" s="78"/>
      <c r="BI208" s="78"/>
      <c r="BJ208" s="78"/>
      <c r="BK208" s="78"/>
      <c r="BL208" s="78"/>
      <c r="BM208" s="78"/>
      <c r="BN208" s="78"/>
      <c r="BO208" s="78"/>
      <c r="BP208" s="78"/>
      <c r="BQ208" s="78"/>
      <c r="BR208" s="78"/>
      <c r="BS208" s="78"/>
      <c r="BT208" s="78"/>
    </row>
    <row r="209" spans="14:72" ht="14.25" customHeight="1"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  <c r="AJ209" s="78"/>
      <c r="AK209" s="78"/>
      <c r="AL209" s="78"/>
      <c r="AM209" s="78"/>
      <c r="AN209" s="78"/>
      <c r="AO209" s="78"/>
      <c r="AP209" s="78"/>
      <c r="AQ209" s="78"/>
      <c r="AR209" s="78"/>
      <c r="AS209" s="78"/>
      <c r="AT209" s="78"/>
      <c r="AU209" s="78"/>
      <c r="AV209" s="78"/>
      <c r="AW209" s="78"/>
      <c r="AX209" s="78"/>
      <c r="AY209" s="78"/>
      <c r="AZ209" s="78"/>
      <c r="BA209" s="78"/>
      <c r="BB209" s="78"/>
      <c r="BC209" s="78"/>
      <c r="BD209" s="78"/>
      <c r="BE209" s="78"/>
      <c r="BF209" s="78"/>
      <c r="BG209" s="78"/>
      <c r="BH209" s="78"/>
      <c r="BI209" s="78"/>
      <c r="BJ209" s="78"/>
      <c r="BK209" s="78"/>
      <c r="BL209" s="78"/>
      <c r="BM209" s="78"/>
      <c r="BN209" s="78"/>
      <c r="BO209" s="78"/>
      <c r="BP209" s="78"/>
      <c r="BQ209" s="78"/>
      <c r="BR209" s="78"/>
      <c r="BS209" s="78"/>
      <c r="BT209" s="78"/>
    </row>
    <row r="210" spans="14:72" ht="14.25" customHeight="1"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  <c r="AJ210" s="78"/>
      <c r="AK210" s="78"/>
      <c r="AL210" s="78"/>
      <c r="AM210" s="78"/>
      <c r="AN210" s="78"/>
      <c r="AO210" s="78"/>
      <c r="AP210" s="78"/>
      <c r="AQ210" s="78"/>
      <c r="AR210" s="78"/>
      <c r="AS210" s="78"/>
      <c r="AT210" s="78"/>
      <c r="AU210" s="78"/>
      <c r="AV210" s="78"/>
      <c r="AW210" s="78"/>
      <c r="AX210" s="78"/>
      <c r="AY210" s="78"/>
      <c r="AZ210" s="78"/>
      <c r="BA210" s="78"/>
      <c r="BB210" s="78"/>
      <c r="BC210" s="78"/>
      <c r="BD210" s="78"/>
      <c r="BE210" s="78"/>
      <c r="BF210" s="78"/>
      <c r="BG210" s="78"/>
      <c r="BH210" s="78"/>
      <c r="BI210" s="78"/>
      <c r="BJ210" s="78"/>
      <c r="BK210" s="78"/>
      <c r="BL210" s="78"/>
      <c r="BM210" s="78"/>
      <c r="BN210" s="78"/>
      <c r="BO210" s="78"/>
      <c r="BP210" s="78"/>
      <c r="BQ210" s="78"/>
      <c r="BR210" s="78"/>
      <c r="BS210" s="78"/>
      <c r="BT210" s="78"/>
    </row>
    <row r="211" spans="14:72" ht="14.25" customHeight="1"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  <c r="AJ211" s="78"/>
      <c r="AK211" s="78"/>
      <c r="AL211" s="78"/>
      <c r="AM211" s="78"/>
      <c r="AN211" s="78"/>
      <c r="AO211" s="78"/>
      <c r="AP211" s="78"/>
      <c r="AQ211" s="78"/>
      <c r="AR211" s="78"/>
      <c r="AS211" s="78"/>
      <c r="AT211" s="78"/>
      <c r="AU211" s="78"/>
      <c r="AV211" s="78"/>
      <c r="AW211" s="78"/>
      <c r="AX211" s="78"/>
      <c r="AY211" s="78"/>
      <c r="AZ211" s="78"/>
      <c r="BA211" s="78"/>
      <c r="BB211" s="78"/>
      <c r="BC211" s="78"/>
      <c r="BD211" s="78"/>
      <c r="BE211" s="78"/>
      <c r="BF211" s="78"/>
      <c r="BG211" s="78"/>
      <c r="BH211" s="78"/>
      <c r="BI211" s="78"/>
      <c r="BJ211" s="78"/>
      <c r="BK211" s="78"/>
      <c r="BL211" s="78"/>
      <c r="BM211" s="78"/>
      <c r="BN211" s="78"/>
      <c r="BO211" s="78"/>
      <c r="BP211" s="78"/>
      <c r="BQ211" s="78"/>
      <c r="BR211" s="78"/>
      <c r="BS211" s="78"/>
      <c r="BT211" s="78"/>
    </row>
    <row r="212" spans="14:72" ht="14.25" customHeight="1"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  <c r="AJ212" s="78"/>
      <c r="AK212" s="78"/>
      <c r="AL212" s="78"/>
      <c r="AM212" s="78"/>
      <c r="AN212" s="78"/>
      <c r="AO212" s="78"/>
      <c r="AP212" s="78"/>
      <c r="AQ212" s="78"/>
      <c r="AR212" s="78"/>
      <c r="AS212" s="78"/>
      <c r="AT212" s="78"/>
      <c r="AU212" s="78"/>
      <c r="AV212" s="78"/>
      <c r="AW212" s="78"/>
      <c r="AX212" s="78"/>
      <c r="AY212" s="78"/>
      <c r="AZ212" s="78"/>
      <c r="BA212" s="78"/>
      <c r="BB212" s="78"/>
      <c r="BC212" s="78"/>
      <c r="BD212" s="78"/>
      <c r="BE212" s="78"/>
      <c r="BF212" s="78"/>
      <c r="BG212" s="78"/>
      <c r="BH212" s="78"/>
      <c r="BI212" s="78"/>
      <c r="BJ212" s="78"/>
      <c r="BK212" s="78"/>
      <c r="BL212" s="78"/>
      <c r="BM212" s="78"/>
      <c r="BN212" s="78"/>
      <c r="BO212" s="78"/>
      <c r="BP212" s="78"/>
      <c r="BQ212" s="78"/>
      <c r="BR212" s="78"/>
      <c r="BS212" s="78"/>
      <c r="BT212" s="78"/>
    </row>
  </sheetData>
  <autoFilter ref="A8:BQ40" xr:uid="{00000000-0009-0000-0000-000009000000}"/>
  <mergeCells count="7">
    <mergeCell ref="D41:K41"/>
    <mergeCell ref="K45:M45"/>
    <mergeCell ref="D2:BT2"/>
    <mergeCell ref="D3:BT3"/>
    <mergeCell ref="D4:BT4"/>
    <mergeCell ref="D5:BT5"/>
    <mergeCell ref="D6:BT6"/>
  </mergeCells>
  <conditionalFormatting sqref="K42:K1048576 K7 K1 J8:J40">
    <cfRule type="duplicateValues" dxfId="13" priority="7"/>
  </conditionalFormatting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</sheetPr>
  <dimension ref="A1:P285"/>
  <sheetViews>
    <sheetView topLeftCell="A271" zoomScale="110" zoomScaleNormal="110" zoomScaleSheetLayoutView="100" workbookViewId="0">
      <selection activeCell="B8" sqref="B8:P8"/>
    </sheetView>
  </sheetViews>
  <sheetFormatPr baseColWidth="10" defaultColWidth="9.140625" defaultRowHeight="14.25" customHeight="1" outlineLevelCol="1"/>
  <cols>
    <col min="1" max="1" width="4.85546875" style="77" customWidth="1" outlineLevel="1"/>
    <col min="2" max="2" width="3.5703125" style="438" customWidth="1" outlineLevel="1"/>
    <col min="3" max="3" width="11.7109375" style="438" customWidth="1" outlineLevel="1"/>
    <col min="4" max="4" width="12.140625" style="438" customWidth="1"/>
    <col min="5" max="5" width="21.5703125" style="438" customWidth="1"/>
    <col min="6" max="6" width="10.85546875" style="439" customWidth="1"/>
    <col min="7" max="7" width="20" style="440" customWidth="1"/>
    <col min="8" max="8" width="13.42578125" style="440" customWidth="1"/>
    <col min="9" max="9" width="16.7109375" style="441" customWidth="1"/>
    <col min="10" max="12" width="13.7109375" style="440" customWidth="1"/>
    <col min="13" max="13" width="14.85546875" style="440" customWidth="1"/>
    <col min="14" max="16" width="13.42578125" style="5" customWidth="1"/>
    <col min="17" max="16384" width="9.140625" style="5"/>
  </cols>
  <sheetData>
    <row r="1" spans="1:16" ht="14.25" customHeight="1">
      <c r="A1" s="1"/>
      <c r="B1" s="410"/>
      <c r="C1" s="410"/>
      <c r="D1" s="410"/>
      <c r="E1" s="410"/>
      <c r="F1" s="411"/>
      <c r="G1" s="412"/>
      <c r="H1" s="412"/>
      <c r="I1" s="413"/>
      <c r="J1" s="412"/>
      <c r="K1" s="412"/>
      <c r="L1" s="414"/>
      <c r="M1" s="414"/>
    </row>
    <row r="2" spans="1:16" ht="14.25" customHeight="1">
      <c r="A2" s="45"/>
      <c r="B2" s="588" t="s">
        <v>0</v>
      </c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</row>
    <row r="3" spans="1:16" ht="14.25" customHeight="1">
      <c r="A3" s="3"/>
      <c r="B3" s="588" t="s">
        <v>1</v>
      </c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</row>
    <row r="4" spans="1:16" ht="14.25" customHeight="1">
      <c r="A4" s="3"/>
      <c r="B4" s="588" t="s">
        <v>51</v>
      </c>
      <c r="C4" s="588"/>
      <c r="D4" s="588"/>
      <c r="E4" s="588"/>
      <c r="F4" s="588"/>
      <c r="G4" s="588"/>
      <c r="H4" s="588"/>
      <c r="I4" s="588"/>
      <c r="J4" s="588"/>
      <c r="K4" s="588"/>
      <c r="L4" s="588"/>
      <c r="M4" s="588"/>
    </row>
    <row r="5" spans="1:16" ht="14.25" customHeight="1">
      <c r="A5" s="3"/>
      <c r="B5" s="588" t="s">
        <v>415</v>
      </c>
      <c r="C5" s="588"/>
      <c r="D5" s="588"/>
      <c r="E5" s="588"/>
      <c r="F5" s="588"/>
      <c r="G5" s="588"/>
      <c r="H5" s="588"/>
      <c r="I5" s="588"/>
      <c r="J5" s="588"/>
      <c r="K5" s="588"/>
      <c r="L5" s="588"/>
      <c r="M5" s="588"/>
    </row>
    <row r="6" spans="1:16" ht="14.25" customHeight="1">
      <c r="A6" s="3"/>
      <c r="B6" s="588" t="s">
        <v>1363</v>
      </c>
      <c r="C6" s="588"/>
      <c r="D6" s="588"/>
      <c r="E6" s="588"/>
      <c r="F6" s="588"/>
      <c r="G6" s="588"/>
      <c r="H6" s="588"/>
      <c r="I6" s="588"/>
      <c r="J6" s="588"/>
      <c r="K6" s="588"/>
      <c r="L6" s="588"/>
      <c r="M6" s="588"/>
    </row>
    <row r="7" spans="1:16" ht="18" customHeight="1">
      <c r="A7" s="2"/>
      <c r="B7" s="415"/>
      <c r="C7" s="415"/>
      <c r="D7" s="415"/>
      <c r="E7" s="415"/>
      <c r="F7" s="415"/>
      <c r="G7" s="415"/>
      <c r="H7" s="415"/>
      <c r="I7" s="416"/>
      <c r="J7" s="415"/>
      <c r="K7" s="415"/>
      <c r="L7" s="414"/>
      <c r="M7" s="414"/>
    </row>
    <row r="8" spans="1:16" s="70" customFormat="1" ht="45" customHeight="1">
      <c r="A8" s="36"/>
      <c r="B8" s="256" t="s">
        <v>19</v>
      </c>
      <c r="C8" s="256" t="s">
        <v>20</v>
      </c>
      <c r="D8" s="256" t="s">
        <v>21</v>
      </c>
      <c r="E8" s="256" t="s">
        <v>22</v>
      </c>
      <c r="F8" s="256" t="s">
        <v>23</v>
      </c>
      <c r="G8" s="256" t="s">
        <v>24</v>
      </c>
      <c r="H8" s="256" t="s">
        <v>25</v>
      </c>
      <c r="I8" s="530" t="s">
        <v>26</v>
      </c>
      <c r="J8" s="258" t="s">
        <v>27</v>
      </c>
      <c r="K8" s="258" t="s">
        <v>28</v>
      </c>
      <c r="L8" s="258" t="s">
        <v>29</v>
      </c>
      <c r="M8" s="258" t="s">
        <v>30</v>
      </c>
      <c r="N8" s="483" t="s">
        <v>1358</v>
      </c>
      <c r="O8" s="258" t="s">
        <v>1362</v>
      </c>
      <c r="P8" s="483" t="s">
        <v>10</v>
      </c>
    </row>
    <row r="9" spans="1:16" s="303" customFormat="1" ht="13.5" customHeight="1">
      <c r="A9" s="300"/>
      <c r="B9" s="417">
        <v>1</v>
      </c>
      <c r="C9" s="304" t="s">
        <v>961</v>
      </c>
      <c r="D9" s="418">
        <v>39135</v>
      </c>
      <c r="E9" s="301" t="s">
        <v>432</v>
      </c>
      <c r="F9" s="417" t="s">
        <v>433</v>
      </c>
      <c r="G9" s="302" t="s">
        <v>434</v>
      </c>
      <c r="H9" s="302">
        <v>1197232</v>
      </c>
      <c r="I9" s="403" t="s">
        <v>435</v>
      </c>
      <c r="J9" s="310">
        <v>2322.15</v>
      </c>
      <c r="K9" s="419">
        <f t="shared" ref="K9:K57" si="0">J9*10%</f>
        <v>232.21500000000003</v>
      </c>
      <c r="L9" s="310">
        <f t="shared" ref="L9:L57" si="1">J9-K9</f>
        <v>2089.9349999999999</v>
      </c>
      <c r="M9" s="310">
        <f t="shared" ref="M9:M57" si="2">L9/5</f>
        <v>417.98699999999997</v>
      </c>
      <c r="N9" s="310"/>
      <c r="O9" s="310"/>
      <c r="P9" s="420">
        <v>232.19999999999982</v>
      </c>
    </row>
    <row r="10" spans="1:16" s="303" customFormat="1" ht="16.5" customHeight="1">
      <c r="A10" s="300"/>
      <c r="B10" s="417">
        <v>2</v>
      </c>
      <c r="C10" s="421" t="s">
        <v>452</v>
      </c>
      <c r="D10" s="418">
        <v>39307</v>
      </c>
      <c r="E10" s="301" t="s">
        <v>422</v>
      </c>
      <c r="F10" s="316" t="s">
        <v>423</v>
      </c>
      <c r="G10" s="301" t="s">
        <v>429</v>
      </c>
      <c r="H10" s="302" t="s">
        <v>453</v>
      </c>
      <c r="I10" s="403" t="s">
        <v>454</v>
      </c>
      <c r="J10" s="310">
        <v>1490</v>
      </c>
      <c r="K10" s="419">
        <f t="shared" si="0"/>
        <v>149</v>
      </c>
      <c r="L10" s="310">
        <f t="shared" si="1"/>
        <v>1341</v>
      </c>
      <c r="M10" s="310">
        <f t="shared" si="2"/>
        <v>268.2</v>
      </c>
      <c r="N10" s="310"/>
      <c r="O10" s="310"/>
      <c r="P10" s="422">
        <v>149</v>
      </c>
    </row>
    <row r="11" spans="1:16" s="300" customFormat="1" ht="13.5">
      <c r="B11" s="417">
        <v>3</v>
      </c>
      <c r="C11" s="421" t="s">
        <v>465</v>
      </c>
      <c r="D11" s="418">
        <v>39645</v>
      </c>
      <c r="E11" s="301" t="s">
        <v>466</v>
      </c>
      <c r="F11" s="316" t="s">
        <v>467</v>
      </c>
      <c r="G11" s="301" t="s">
        <v>468</v>
      </c>
      <c r="H11" s="302" t="s">
        <v>469</v>
      </c>
      <c r="I11" s="404" t="s">
        <v>240</v>
      </c>
      <c r="J11" s="310">
        <v>1323.04</v>
      </c>
      <c r="K11" s="419">
        <f t="shared" si="0"/>
        <v>132.304</v>
      </c>
      <c r="L11" s="310">
        <f t="shared" si="1"/>
        <v>1190.7359999999999</v>
      </c>
      <c r="M11" s="310">
        <f t="shared" si="2"/>
        <v>238.14719999999997</v>
      </c>
      <c r="N11" s="310"/>
      <c r="O11" s="310"/>
      <c r="P11" s="422">
        <v>132.28999999999996</v>
      </c>
    </row>
    <row r="12" spans="1:16" s="303" customFormat="1" ht="13.5">
      <c r="A12" s="300"/>
      <c r="B12" s="417">
        <v>4</v>
      </c>
      <c r="C12" s="421" t="s">
        <v>478</v>
      </c>
      <c r="D12" s="418">
        <v>40134</v>
      </c>
      <c r="E12" s="301" t="s">
        <v>422</v>
      </c>
      <c r="F12" s="316" t="s">
        <v>423</v>
      </c>
      <c r="G12" s="302" t="s">
        <v>471</v>
      </c>
      <c r="H12" s="302" t="s">
        <v>479</v>
      </c>
      <c r="I12" s="404" t="s">
        <v>426</v>
      </c>
      <c r="J12" s="310">
        <f>1185.94+37.29</f>
        <v>1223.23</v>
      </c>
      <c r="K12" s="419">
        <f t="shared" si="0"/>
        <v>122.32300000000001</v>
      </c>
      <c r="L12" s="310">
        <f t="shared" si="1"/>
        <v>1100.9069999999999</v>
      </c>
      <c r="M12" s="310">
        <f t="shared" si="2"/>
        <v>220.1814</v>
      </c>
      <c r="N12" s="310"/>
      <c r="O12" s="310"/>
      <c r="P12" s="422">
        <v>122.31999999999994</v>
      </c>
    </row>
    <row r="13" spans="1:16" s="303" customFormat="1" ht="17.25" customHeight="1">
      <c r="A13" s="300"/>
      <c r="B13" s="417">
        <v>5</v>
      </c>
      <c r="C13" s="421" t="s">
        <v>510</v>
      </c>
      <c r="D13" s="418">
        <v>40424</v>
      </c>
      <c r="E13" s="301" t="s">
        <v>511</v>
      </c>
      <c r="F13" s="417" t="s">
        <v>512</v>
      </c>
      <c r="G13" s="302" t="s">
        <v>513</v>
      </c>
      <c r="H13" s="301" t="s">
        <v>514</v>
      </c>
      <c r="I13" s="404" t="s">
        <v>240</v>
      </c>
      <c r="J13" s="310">
        <v>825.56</v>
      </c>
      <c r="K13" s="419">
        <f t="shared" si="0"/>
        <v>82.555999999999997</v>
      </c>
      <c r="L13" s="310">
        <f t="shared" si="1"/>
        <v>743.00399999999991</v>
      </c>
      <c r="M13" s="310">
        <f t="shared" si="2"/>
        <v>148.60079999999999</v>
      </c>
      <c r="N13" s="310"/>
      <c r="O13" s="310"/>
      <c r="P13" s="423">
        <v>82.549999999999955</v>
      </c>
    </row>
    <row r="14" spans="1:16" s="303" customFormat="1" ht="16.5" customHeight="1">
      <c r="A14" s="300"/>
      <c r="B14" s="417">
        <v>6</v>
      </c>
      <c r="C14" s="304" t="s">
        <v>515</v>
      </c>
      <c r="D14" s="424">
        <v>40429</v>
      </c>
      <c r="E14" s="301" t="s">
        <v>457</v>
      </c>
      <c r="F14" s="417" t="s">
        <v>467</v>
      </c>
      <c r="G14" s="301" t="s">
        <v>516</v>
      </c>
      <c r="H14" s="302" t="s">
        <v>517</v>
      </c>
      <c r="I14" s="403" t="s">
        <v>240</v>
      </c>
      <c r="J14" s="310">
        <v>1595.78</v>
      </c>
      <c r="K14" s="419">
        <f t="shared" si="0"/>
        <v>159.578</v>
      </c>
      <c r="L14" s="310">
        <f t="shared" si="1"/>
        <v>1436.202</v>
      </c>
      <c r="M14" s="310">
        <f t="shared" si="2"/>
        <v>287.24040000000002</v>
      </c>
      <c r="N14" s="310"/>
      <c r="O14" s="310"/>
      <c r="P14" s="423">
        <v>159.57999999999993</v>
      </c>
    </row>
    <row r="15" spans="1:16" s="303" customFormat="1" ht="17.25" customHeight="1">
      <c r="A15" s="300"/>
      <c r="B15" s="417">
        <v>7</v>
      </c>
      <c r="C15" s="304" t="s">
        <v>518</v>
      </c>
      <c r="D15" s="424">
        <v>40429</v>
      </c>
      <c r="E15" s="301" t="s">
        <v>457</v>
      </c>
      <c r="F15" s="417" t="s">
        <v>467</v>
      </c>
      <c r="G15" s="301" t="s">
        <v>516</v>
      </c>
      <c r="H15" s="302" t="s">
        <v>519</v>
      </c>
      <c r="I15" s="403" t="s">
        <v>240</v>
      </c>
      <c r="J15" s="310">
        <v>1595.78</v>
      </c>
      <c r="K15" s="419">
        <f t="shared" si="0"/>
        <v>159.578</v>
      </c>
      <c r="L15" s="310">
        <f t="shared" si="1"/>
        <v>1436.202</v>
      </c>
      <c r="M15" s="310">
        <f t="shared" si="2"/>
        <v>287.24040000000002</v>
      </c>
      <c r="N15" s="310"/>
      <c r="O15" s="310"/>
      <c r="P15" s="423">
        <v>159.57999999999993</v>
      </c>
    </row>
    <row r="16" spans="1:16" s="303" customFormat="1" ht="15.75" customHeight="1">
      <c r="A16" s="300"/>
      <c r="B16" s="417">
        <v>8</v>
      </c>
      <c r="C16" s="304" t="s">
        <v>520</v>
      </c>
      <c r="D16" s="424">
        <v>40429</v>
      </c>
      <c r="E16" s="301" t="s">
        <v>457</v>
      </c>
      <c r="F16" s="417" t="s">
        <v>467</v>
      </c>
      <c r="G16" s="301" t="s">
        <v>516</v>
      </c>
      <c r="H16" s="302" t="s">
        <v>521</v>
      </c>
      <c r="I16" s="403" t="s">
        <v>441</v>
      </c>
      <c r="J16" s="310">
        <v>1595.78</v>
      </c>
      <c r="K16" s="419">
        <f t="shared" si="0"/>
        <v>159.578</v>
      </c>
      <c r="L16" s="310">
        <f t="shared" si="1"/>
        <v>1436.202</v>
      </c>
      <c r="M16" s="310">
        <f t="shared" si="2"/>
        <v>287.24040000000002</v>
      </c>
      <c r="N16" s="310"/>
      <c r="O16" s="310"/>
      <c r="P16" s="423">
        <v>159.57999999999993</v>
      </c>
    </row>
    <row r="17" spans="1:16" s="303" customFormat="1" ht="15" customHeight="1">
      <c r="A17" s="300"/>
      <c r="B17" s="417">
        <v>9</v>
      </c>
      <c r="C17" s="304" t="s">
        <v>522</v>
      </c>
      <c r="D17" s="424">
        <v>40429</v>
      </c>
      <c r="E17" s="301" t="s">
        <v>457</v>
      </c>
      <c r="F17" s="417" t="s">
        <v>467</v>
      </c>
      <c r="G17" s="301" t="s">
        <v>516</v>
      </c>
      <c r="H17" s="302" t="s">
        <v>523</v>
      </c>
      <c r="I17" s="403" t="s">
        <v>240</v>
      </c>
      <c r="J17" s="310">
        <v>1595.78</v>
      </c>
      <c r="K17" s="419">
        <f t="shared" si="0"/>
        <v>159.578</v>
      </c>
      <c r="L17" s="310">
        <f t="shared" si="1"/>
        <v>1436.202</v>
      </c>
      <c r="M17" s="310">
        <f t="shared" si="2"/>
        <v>287.24040000000002</v>
      </c>
      <c r="N17" s="310"/>
      <c r="O17" s="310"/>
      <c r="P17" s="423">
        <v>159.57999999999993</v>
      </c>
    </row>
    <row r="18" spans="1:16" s="303" customFormat="1" ht="14.25" customHeight="1">
      <c r="A18" s="300"/>
      <c r="B18" s="417">
        <v>10</v>
      </c>
      <c r="C18" s="304" t="s">
        <v>524</v>
      </c>
      <c r="D18" s="418">
        <v>40429</v>
      </c>
      <c r="E18" s="301" t="s">
        <v>525</v>
      </c>
      <c r="F18" s="417" t="s">
        <v>526</v>
      </c>
      <c r="G18" s="301" t="s">
        <v>527</v>
      </c>
      <c r="H18" s="302" t="s">
        <v>528</v>
      </c>
      <c r="I18" s="403" t="s">
        <v>240</v>
      </c>
      <c r="J18" s="310">
        <f>632.44+5.65</f>
        <v>638.09</v>
      </c>
      <c r="K18" s="419">
        <f t="shared" si="0"/>
        <v>63.809000000000005</v>
      </c>
      <c r="L18" s="310">
        <f t="shared" si="1"/>
        <v>574.28100000000006</v>
      </c>
      <c r="M18" s="310">
        <f t="shared" si="2"/>
        <v>114.85620000000002</v>
      </c>
      <c r="N18" s="310"/>
      <c r="O18" s="310"/>
      <c r="P18" s="423">
        <v>63.789999999999964</v>
      </c>
    </row>
    <row r="19" spans="1:16" s="303" customFormat="1" ht="13.5">
      <c r="A19" s="300"/>
      <c r="B19" s="417">
        <v>11</v>
      </c>
      <c r="C19" s="304" t="s">
        <v>531</v>
      </c>
      <c r="D19" s="418">
        <v>40445</v>
      </c>
      <c r="E19" s="301" t="s">
        <v>422</v>
      </c>
      <c r="F19" s="417" t="s">
        <v>423</v>
      </c>
      <c r="G19" s="302" t="s">
        <v>529</v>
      </c>
      <c r="H19" s="302" t="s">
        <v>532</v>
      </c>
      <c r="I19" s="403" t="s">
        <v>482</v>
      </c>
      <c r="J19" s="310">
        <v>1275.77</v>
      </c>
      <c r="K19" s="419">
        <f t="shared" si="0"/>
        <v>127.577</v>
      </c>
      <c r="L19" s="310">
        <f t="shared" si="1"/>
        <v>1148.193</v>
      </c>
      <c r="M19" s="310">
        <f t="shared" si="2"/>
        <v>229.6386</v>
      </c>
      <c r="N19" s="310"/>
      <c r="O19" s="310"/>
      <c r="P19" s="422">
        <v>127.57000000000016</v>
      </c>
    </row>
    <row r="20" spans="1:16" s="300" customFormat="1" ht="13.5">
      <c r="B20" s="417">
        <v>12</v>
      </c>
      <c r="C20" s="304" t="s">
        <v>536</v>
      </c>
      <c r="D20" s="418">
        <v>40431</v>
      </c>
      <c r="E20" s="301" t="s">
        <v>422</v>
      </c>
      <c r="F20" s="417" t="s">
        <v>423</v>
      </c>
      <c r="G20" s="302" t="s">
        <v>529</v>
      </c>
      <c r="H20" s="302" t="s">
        <v>537</v>
      </c>
      <c r="I20" s="403" t="s">
        <v>240</v>
      </c>
      <c r="J20" s="310">
        <v>1979</v>
      </c>
      <c r="K20" s="425">
        <f t="shared" si="0"/>
        <v>197.9</v>
      </c>
      <c r="L20" s="310">
        <f t="shared" si="1"/>
        <v>1781.1</v>
      </c>
      <c r="M20" s="310">
        <f t="shared" si="2"/>
        <v>356.21999999999997</v>
      </c>
      <c r="N20" s="310"/>
      <c r="O20" s="310"/>
      <c r="P20" s="422">
        <v>197.89999999999986</v>
      </c>
    </row>
    <row r="21" spans="1:16" s="300" customFormat="1" ht="13.5">
      <c r="B21" s="417">
        <v>13</v>
      </c>
      <c r="C21" s="304" t="s">
        <v>538</v>
      </c>
      <c r="D21" s="418">
        <v>40632</v>
      </c>
      <c r="E21" s="301" t="s">
        <v>539</v>
      </c>
      <c r="F21" s="417" t="s">
        <v>467</v>
      </c>
      <c r="G21" s="301" t="s">
        <v>540</v>
      </c>
      <c r="H21" s="301" t="s">
        <v>541</v>
      </c>
      <c r="I21" s="403" t="s">
        <v>240</v>
      </c>
      <c r="J21" s="310">
        <v>979</v>
      </c>
      <c r="K21" s="425">
        <f t="shared" si="0"/>
        <v>97.9</v>
      </c>
      <c r="L21" s="310">
        <f t="shared" si="1"/>
        <v>881.1</v>
      </c>
      <c r="M21" s="310">
        <f t="shared" si="2"/>
        <v>176.22</v>
      </c>
      <c r="N21" s="310"/>
      <c r="O21" s="310"/>
      <c r="P21" s="422">
        <v>97.899999999999977</v>
      </c>
    </row>
    <row r="22" spans="1:16" s="300" customFormat="1" ht="13.5" customHeight="1">
      <c r="B22" s="417">
        <v>14</v>
      </c>
      <c r="C22" s="304" t="s">
        <v>542</v>
      </c>
      <c r="D22" s="426">
        <v>40932</v>
      </c>
      <c r="E22" s="301" t="s">
        <v>466</v>
      </c>
      <c r="F22" s="417" t="s">
        <v>423</v>
      </c>
      <c r="G22" s="301" t="s">
        <v>543</v>
      </c>
      <c r="H22" s="301" t="s">
        <v>544</v>
      </c>
      <c r="I22" s="403" t="s">
        <v>240</v>
      </c>
      <c r="J22" s="310">
        <v>24767</v>
      </c>
      <c r="K22" s="425">
        <f t="shared" si="0"/>
        <v>2476.7000000000003</v>
      </c>
      <c r="L22" s="310">
        <f t="shared" si="1"/>
        <v>22290.3</v>
      </c>
      <c r="M22" s="310">
        <f t="shared" si="2"/>
        <v>4458.0599999999995</v>
      </c>
      <c r="N22" s="310"/>
      <c r="O22" s="310"/>
      <c r="P22" s="422">
        <v>2476.6999999999971</v>
      </c>
    </row>
    <row r="23" spans="1:16" s="300" customFormat="1" ht="18" customHeight="1">
      <c r="B23" s="417">
        <v>15</v>
      </c>
      <c r="C23" s="304" t="s">
        <v>545</v>
      </c>
      <c r="D23" s="426">
        <v>40942</v>
      </c>
      <c r="E23" s="301" t="s">
        <v>546</v>
      </c>
      <c r="F23" s="417" t="s">
        <v>467</v>
      </c>
      <c r="G23" s="302" t="s">
        <v>547</v>
      </c>
      <c r="H23" s="302" t="s">
        <v>548</v>
      </c>
      <c r="I23" s="403" t="s">
        <v>240</v>
      </c>
      <c r="J23" s="310">
        <v>4169.7</v>
      </c>
      <c r="K23" s="425">
        <f t="shared" si="0"/>
        <v>416.97</v>
      </c>
      <c r="L23" s="310">
        <f t="shared" si="1"/>
        <v>3752.7299999999996</v>
      </c>
      <c r="M23" s="310">
        <f t="shared" si="2"/>
        <v>750.54599999999994</v>
      </c>
      <c r="N23" s="310"/>
      <c r="O23" s="310"/>
      <c r="P23" s="422">
        <v>416.94999999999936</v>
      </c>
    </row>
    <row r="24" spans="1:16" s="300" customFormat="1" ht="13.5">
      <c r="B24" s="417">
        <v>16</v>
      </c>
      <c r="C24" s="304" t="s">
        <v>549</v>
      </c>
      <c r="D24" s="426">
        <v>40942</v>
      </c>
      <c r="E24" s="301" t="s">
        <v>550</v>
      </c>
      <c r="F24" s="417" t="s">
        <v>467</v>
      </c>
      <c r="G24" s="302" t="s">
        <v>551</v>
      </c>
      <c r="H24" s="302" t="s">
        <v>552</v>
      </c>
      <c r="I24" s="403" t="s">
        <v>482</v>
      </c>
      <c r="J24" s="310">
        <v>1508.55</v>
      </c>
      <c r="K24" s="425">
        <f t="shared" si="0"/>
        <v>150.85499999999999</v>
      </c>
      <c r="L24" s="310">
        <f t="shared" si="1"/>
        <v>1357.6949999999999</v>
      </c>
      <c r="M24" s="310">
        <f t="shared" si="2"/>
        <v>271.53899999999999</v>
      </c>
      <c r="N24" s="310"/>
      <c r="O24" s="310"/>
      <c r="P24" s="422">
        <v>150.84999999999991</v>
      </c>
    </row>
    <row r="25" spans="1:16" s="300" customFormat="1" ht="13.5">
      <c r="B25" s="417">
        <v>17</v>
      </c>
      <c r="C25" s="304" t="s">
        <v>553</v>
      </c>
      <c r="D25" s="426">
        <v>41372</v>
      </c>
      <c r="E25" s="301" t="s">
        <v>525</v>
      </c>
      <c r="F25" s="417" t="s">
        <v>526</v>
      </c>
      <c r="G25" s="302" t="s">
        <v>554</v>
      </c>
      <c r="H25" s="302" t="s">
        <v>555</v>
      </c>
      <c r="I25" s="403" t="s">
        <v>482</v>
      </c>
      <c r="J25" s="310">
        <v>1870.15</v>
      </c>
      <c r="K25" s="425">
        <f t="shared" si="0"/>
        <v>187.01500000000001</v>
      </c>
      <c r="L25" s="310">
        <f t="shared" si="1"/>
        <v>1683.135</v>
      </c>
      <c r="M25" s="310">
        <f t="shared" si="2"/>
        <v>336.62700000000001</v>
      </c>
      <c r="N25" s="310"/>
      <c r="O25" s="310"/>
      <c r="P25" s="422">
        <v>187</v>
      </c>
    </row>
    <row r="26" spans="1:16" s="300" customFormat="1" ht="13.5">
      <c r="B26" s="417">
        <v>18</v>
      </c>
      <c r="C26" s="304" t="s">
        <v>556</v>
      </c>
      <c r="D26" s="426">
        <v>41611</v>
      </c>
      <c r="E26" s="301" t="s">
        <v>422</v>
      </c>
      <c r="F26" s="417" t="s">
        <v>423</v>
      </c>
      <c r="G26" s="302" t="s">
        <v>557</v>
      </c>
      <c r="H26" s="301" t="s">
        <v>558</v>
      </c>
      <c r="I26" s="403" t="s">
        <v>559</v>
      </c>
      <c r="J26" s="310">
        <v>997.79</v>
      </c>
      <c r="K26" s="425">
        <f t="shared" si="0"/>
        <v>99.778999999999996</v>
      </c>
      <c r="L26" s="310">
        <f t="shared" si="1"/>
        <v>898.01099999999997</v>
      </c>
      <c r="M26" s="310">
        <f t="shared" si="2"/>
        <v>179.60219999999998</v>
      </c>
      <c r="N26" s="310"/>
      <c r="O26" s="310"/>
      <c r="P26" s="422">
        <v>99.78999999999985</v>
      </c>
    </row>
    <row r="27" spans="1:16" s="300" customFormat="1" ht="13.5">
      <c r="B27" s="417">
        <v>19</v>
      </c>
      <c r="C27" s="304" t="s">
        <v>560</v>
      </c>
      <c r="D27" s="426">
        <v>41621</v>
      </c>
      <c r="E27" s="301" t="s">
        <v>539</v>
      </c>
      <c r="F27" s="417" t="s">
        <v>526</v>
      </c>
      <c r="G27" s="301" t="s">
        <v>561</v>
      </c>
      <c r="H27" s="301" t="s">
        <v>562</v>
      </c>
      <c r="I27" s="405" t="s">
        <v>240</v>
      </c>
      <c r="J27" s="310">
        <v>2164.04</v>
      </c>
      <c r="K27" s="425">
        <f t="shared" si="0"/>
        <v>216.404</v>
      </c>
      <c r="L27" s="310">
        <f t="shared" si="1"/>
        <v>1947.636</v>
      </c>
      <c r="M27" s="310">
        <f t="shared" si="2"/>
        <v>389.52719999999999</v>
      </c>
      <c r="N27" s="310"/>
      <c r="O27" s="310"/>
      <c r="P27" s="422">
        <v>216.3900000000001</v>
      </c>
    </row>
    <row r="28" spans="1:16" s="300" customFormat="1" ht="15.75" customHeight="1">
      <c r="B28" s="417">
        <v>20</v>
      </c>
      <c r="C28" s="304" t="s">
        <v>563</v>
      </c>
      <c r="D28" s="426">
        <v>41624</v>
      </c>
      <c r="E28" s="301" t="s">
        <v>564</v>
      </c>
      <c r="F28" s="417" t="s">
        <v>565</v>
      </c>
      <c r="G28" s="302" t="s">
        <v>566</v>
      </c>
      <c r="H28" s="312" t="s">
        <v>567</v>
      </c>
      <c r="I28" s="403" t="s">
        <v>216</v>
      </c>
      <c r="J28" s="310">
        <v>3039</v>
      </c>
      <c r="K28" s="425">
        <f t="shared" si="0"/>
        <v>303.90000000000003</v>
      </c>
      <c r="L28" s="310">
        <f t="shared" si="1"/>
        <v>2735.1</v>
      </c>
      <c r="M28" s="310">
        <f t="shared" si="2"/>
        <v>547.02</v>
      </c>
      <c r="N28" s="310"/>
      <c r="O28" s="310"/>
      <c r="P28" s="422">
        <v>303.90000000000009</v>
      </c>
    </row>
    <row r="29" spans="1:16" s="300" customFormat="1" ht="13.5">
      <c r="B29" s="417">
        <v>21</v>
      </c>
      <c r="C29" s="304" t="s">
        <v>568</v>
      </c>
      <c r="D29" s="426">
        <v>41625</v>
      </c>
      <c r="E29" s="301" t="s">
        <v>457</v>
      </c>
      <c r="F29" s="417" t="s">
        <v>467</v>
      </c>
      <c r="G29" s="302" t="s">
        <v>569</v>
      </c>
      <c r="H29" s="302" t="s">
        <v>570</v>
      </c>
      <c r="I29" s="403" t="s">
        <v>240</v>
      </c>
      <c r="J29" s="310">
        <v>1215</v>
      </c>
      <c r="K29" s="425">
        <f t="shared" si="0"/>
        <v>121.5</v>
      </c>
      <c r="L29" s="310">
        <f t="shared" si="1"/>
        <v>1093.5</v>
      </c>
      <c r="M29" s="310">
        <f t="shared" si="2"/>
        <v>218.7</v>
      </c>
      <c r="N29" s="310"/>
      <c r="O29" s="310"/>
      <c r="P29" s="422">
        <v>121.5</v>
      </c>
    </row>
    <row r="30" spans="1:16" s="300" customFormat="1" ht="13.5">
      <c r="B30" s="417">
        <v>22</v>
      </c>
      <c r="C30" s="304" t="s">
        <v>571</v>
      </c>
      <c r="D30" s="426">
        <v>41625</v>
      </c>
      <c r="E30" s="301" t="s">
        <v>457</v>
      </c>
      <c r="F30" s="417" t="s">
        <v>467</v>
      </c>
      <c r="G30" s="302" t="s">
        <v>569</v>
      </c>
      <c r="H30" s="302" t="s">
        <v>572</v>
      </c>
      <c r="I30" s="403" t="s">
        <v>240</v>
      </c>
      <c r="J30" s="310">
        <v>1215</v>
      </c>
      <c r="K30" s="425">
        <f t="shared" si="0"/>
        <v>121.5</v>
      </c>
      <c r="L30" s="310">
        <f t="shared" si="1"/>
        <v>1093.5</v>
      </c>
      <c r="M30" s="310">
        <f t="shared" si="2"/>
        <v>218.7</v>
      </c>
      <c r="N30" s="310"/>
      <c r="O30" s="310"/>
      <c r="P30" s="422">
        <v>121.5</v>
      </c>
    </row>
    <row r="31" spans="1:16" s="300" customFormat="1" ht="13.5">
      <c r="B31" s="417">
        <v>23</v>
      </c>
      <c r="C31" s="304" t="s">
        <v>573</v>
      </c>
      <c r="D31" s="426">
        <v>41625</v>
      </c>
      <c r="E31" s="301" t="s">
        <v>457</v>
      </c>
      <c r="F31" s="417" t="s">
        <v>467</v>
      </c>
      <c r="G31" s="302" t="s">
        <v>569</v>
      </c>
      <c r="H31" s="302" t="s">
        <v>574</v>
      </c>
      <c r="I31" s="403" t="s">
        <v>240</v>
      </c>
      <c r="J31" s="310">
        <v>1215</v>
      </c>
      <c r="K31" s="425">
        <f t="shared" si="0"/>
        <v>121.5</v>
      </c>
      <c r="L31" s="310">
        <f t="shared" si="1"/>
        <v>1093.5</v>
      </c>
      <c r="M31" s="310">
        <f t="shared" si="2"/>
        <v>218.7</v>
      </c>
      <c r="N31" s="310"/>
      <c r="O31" s="310"/>
      <c r="P31" s="422">
        <v>121.5</v>
      </c>
    </row>
    <row r="32" spans="1:16" s="300" customFormat="1" ht="13.5">
      <c r="B32" s="417">
        <v>24</v>
      </c>
      <c r="C32" s="305" t="s">
        <v>575</v>
      </c>
      <c r="D32" s="426">
        <v>41625</v>
      </c>
      <c r="E32" s="301" t="s">
        <v>457</v>
      </c>
      <c r="F32" s="417" t="s">
        <v>467</v>
      </c>
      <c r="G32" s="302" t="s">
        <v>576</v>
      </c>
      <c r="H32" s="302" t="s">
        <v>577</v>
      </c>
      <c r="I32" s="403" t="s">
        <v>240</v>
      </c>
      <c r="J32" s="310">
        <v>1372.73</v>
      </c>
      <c r="K32" s="425">
        <f t="shared" si="0"/>
        <v>137.273</v>
      </c>
      <c r="L32" s="310">
        <f t="shared" si="1"/>
        <v>1235.4570000000001</v>
      </c>
      <c r="M32" s="310">
        <f t="shared" si="2"/>
        <v>247.09140000000002</v>
      </c>
      <c r="N32" s="310"/>
      <c r="O32" s="310"/>
      <c r="P32" s="422">
        <v>137.27999999999997</v>
      </c>
    </row>
    <row r="33" spans="2:16" s="300" customFormat="1" ht="13.5">
      <c r="B33" s="417">
        <v>25</v>
      </c>
      <c r="C33" s="306" t="s">
        <v>578</v>
      </c>
      <c r="D33" s="426">
        <v>41627</v>
      </c>
      <c r="E33" s="301" t="s">
        <v>422</v>
      </c>
      <c r="F33" s="417" t="s">
        <v>423</v>
      </c>
      <c r="G33" s="302" t="s">
        <v>579</v>
      </c>
      <c r="H33" s="302" t="s">
        <v>580</v>
      </c>
      <c r="I33" s="403" t="s">
        <v>431</v>
      </c>
      <c r="J33" s="310">
        <v>849</v>
      </c>
      <c r="K33" s="425">
        <f t="shared" si="0"/>
        <v>84.9</v>
      </c>
      <c r="L33" s="310">
        <f t="shared" si="1"/>
        <v>764.1</v>
      </c>
      <c r="M33" s="310">
        <f t="shared" si="2"/>
        <v>152.82</v>
      </c>
      <c r="N33" s="310"/>
      <c r="O33" s="310"/>
      <c r="P33" s="422">
        <v>84.899999999999977</v>
      </c>
    </row>
    <row r="34" spans="2:16" s="300" customFormat="1" ht="13.5">
      <c r="B34" s="417">
        <v>26</v>
      </c>
      <c r="C34" s="306" t="s">
        <v>581</v>
      </c>
      <c r="D34" s="426">
        <v>41627</v>
      </c>
      <c r="E34" s="301" t="s">
        <v>422</v>
      </c>
      <c r="F34" s="417" t="s">
        <v>423</v>
      </c>
      <c r="G34" s="302" t="s">
        <v>579</v>
      </c>
      <c r="H34" s="302" t="s">
        <v>582</v>
      </c>
      <c r="I34" s="403" t="s">
        <v>482</v>
      </c>
      <c r="J34" s="310">
        <v>849</v>
      </c>
      <c r="K34" s="425">
        <f t="shared" si="0"/>
        <v>84.9</v>
      </c>
      <c r="L34" s="310">
        <f t="shared" si="1"/>
        <v>764.1</v>
      </c>
      <c r="M34" s="310">
        <f t="shared" si="2"/>
        <v>152.82</v>
      </c>
      <c r="N34" s="310"/>
      <c r="O34" s="310"/>
      <c r="P34" s="422">
        <v>84.899999999999977</v>
      </c>
    </row>
    <row r="35" spans="2:16" s="300" customFormat="1" ht="13.5">
      <c r="B35" s="417">
        <v>27</v>
      </c>
      <c r="C35" s="306" t="s">
        <v>583</v>
      </c>
      <c r="D35" s="426">
        <v>41627</v>
      </c>
      <c r="E35" s="301" t="s">
        <v>422</v>
      </c>
      <c r="F35" s="417" t="s">
        <v>423</v>
      </c>
      <c r="G35" s="302" t="s">
        <v>579</v>
      </c>
      <c r="H35" s="302" t="s">
        <v>584</v>
      </c>
      <c r="I35" s="403" t="s">
        <v>534</v>
      </c>
      <c r="J35" s="310">
        <v>849</v>
      </c>
      <c r="K35" s="425">
        <f t="shared" si="0"/>
        <v>84.9</v>
      </c>
      <c r="L35" s="310">
        <f t="shared" si="1"/>
        <v>764.1</v>
      </c>
      <c r="M35" s="310">
        <f t="shared" si="2"/>
        <v>152.82</v>
      </c>
      <c r="N35" s="310"/>
      <c r="O35" s="310"/>
      <c r="P35" s="422">
        <v>84.899999999999977</v>
      </c>
    </row>
    <row r="36" spans="2:16" s="300" customFormat="1" ht="15.75" customHeight="1">
      <c r="B36" s="417">
        <v>28</v>
      </c>
      <c r="C36" s="306" t="s">
        <v>585</v>
      </c>
      <c r="D36" s="426">
        <v>41627</v>
      </c>
      <c r="E36" s="301" t="s">
        <v>422</v>
      </c>
      <c r="F36" s="417" t="s">
        <v>423</v>
      </c>
      <c r="G36" s="302" t="s">
        <v>579</v>
      </c>
      <c r="H36" s="302" t="s">
        <v>586</v>
      </c>
      <c r="I36" s="403" t="s">
        <v>587</v>
      </c>
      <c r="J36" s="310">
        <v>849</v>
      </c>
      <c r="K36" s="425">
        <f t="shared" si="0"/>
        <v>84.9</v>
      </c>
      <c r="L36" s="310">
        <f t="shared" si="1"/>
        <v>764.1</v>
      </c>
      <c r="M36" s="310">
        <f t="shared" si="2"/>
        <v>152.82</v>
      </c>
      <c r="N36" s="310"/>
      <c r="O36" s="310"/>
      <c r="P36" s="422">
        <v>84.899999999999977</v>
      </c>
    </row>
    <row r="37" spans="2:16" s="300" customFormat="1" ht="13.5">
      <c r="B37" s="417">
        <v>29</v>
      </c>
      <c r="C37" s="306" t="s">
        <v>588</v>
      </c>
      <c r="D37" s="426">
        <v>41627</v>
      </c>
      <c r="E37" s="301" t="s">
        <v>422</v>
      </c>
      <c r="F37" s="417" t="s">
        <v>423</v>
      </c>
      <c r="G37" s="302" t="s">
        <v>579</v>
      </c>
      <c r="H37" s="302" t="s">
        <v>589</v>
      </c>
      <c r="I37" s="403" t="s">
        <v>623</v>
      </c>
      <c r="J37" s="310">
        <v>849</v>
      </c>
      <c r="K37" s="425">
        <f t="shared" si="0"/>
        <v>84.9</v>
      </c>
      <c r="L37" s="310">
        <f t="shared" si="1"/>
        <v>764.1</v>
      </c>
      <c r="M37" s="310">
        <f t="shared" si="2"/>
        <v>152.82</v>
      </c>
      <c r="N37" s="310"/>
      <c r="O37" s="310"/>
      <c r="P37" s="422">
        <v>84.899999999999977</v>
      </c>
    </row>
    <row r="38" spans="2:16" s="300" customFormat="1" ht="13.5">
      <c r="B38" s="417">
        <v>30</v>
      </c>
      <c r="C38" s="306" t="s">
        <v>591</v>
      </c>
      <c r="D38" s="426">
        <v>41627</v>
      </c>
      <c r="E38" s="301" t="s">
        <v>422</v>
      </c>
      <c r="F38" s="417" t="s">
        <v>423</v>
      </c>
      <c r="G38" s="302" t="s">
        <v>579</v>
      </c>
      <c r="H38" s="302" t="s">
        <v>592</v>
      </c>
      <c r="I38" s="403" t="s">
        <v>485</v>
      </c>
      <c r="J38" s="310">
        <v>849</v>
      </c>
      <c r="K38" s="425">
        <f t="shared" si="0"/>
        <v>84.9</v>
      </c>
      <c r="L38" s="310">
        <f t="shared" si="1"/>
        <v>764.1</v>
      </c>
      <c r="M38" s="310">
        <f t="shared" si="2"/>
        <v>152.82</v>
      </c>
      <c r="N38" s="310"/>
      <c r="O38" s="310"/>
      <c r="P38" s="422">
        <v>84.899999999999977</v>
      </c>
    </row>
    <row r="39" spans="2:16" s="300" customFormat="1" ht="13.5">
      <c r="B39" s="417">
        <v>31</v>
      </c>
      <c r="C39" s="306" t="s">
        <v>593</v>
      </c>
      <c r="D39" s="426">
        <v>41627</v>
      </c>
      <c r="E39" s="301" t="s">
        <v>422</v>
      </c>
      <c r="F39" s="417" t="s">
        <v>423</v>
      </c>
      <c r="G39" s="302" t="s">
        <v>579</v>
      </c>
      <c r="H39" s="302" t="s">
        <v>594</v>
      </c>
      <c r="I39" s="403" t="s">
        <v>595</v>
      </c>
      <c r="J39" s="310">
        <v>849</v>
      </c>
      <c r="K39" s="425">
        <f t="shared" si="0"/>
        <v>84.9</v>
      </c>
      <c r="L39" s="310">
        <f t="shared" si="1"/>
        <v>764.1</v>
      </c>
      <c r="M39" s="310">
        <f t="shared" si="2"/>
        <v>152.82</v>
      </c>
      <c r="N39" s="310"/>
      <c r="O39" s="310"/>
      <c r="P39" s="422">
        <v>84.899999999999977</v>
      </c>
    </row>
    <row r="40" spans="2:16" s="300" customFormat="1" ht="13.5">
      <c r="B40" s="417">
        <v>32</v>
      </c>
      <c r="C40" s="306" t="s">
        <v>596</v>
      </c>
      <c r="D40" s="426">
        <v>41627</v>
      </c>
      <c r="E40" s="301" t="s">
        <v>422</v>
      </c>
      <c r="F40" s="417" t="s">
        <v>423</v>
      </c>
      <c r="G40" s="302" t="s">
        <v>579</v>
      </c>
      <c r="H40" s="302" t="s">
        <v>597</v>
      </c>
      <c r="I40" s="403" t="s">
        <v>426</v>
      </c>
      <c r="J40" s="310">
        <v>849</v>
      </c>
      <c r="K40" s="425">
        <f t="shared" si="0"/>
        <v>84.9</v>
      </c>
      <c r="L40" s="310">
        <f t="shared" si="1"/>
        <v>764.1</v>
      </c>
      <c r="M40" s="310">
        <f t="shared" si="2"/>
        <v>152.82</v>
      </c>
      <c r="N40" s="310"/>
      <c r="O40" s="310"/>
      <c r="P40" s="422">
        <v>84.899999999999977</v>
      </c>
    </row>
    <row r="41" spans="2:16" s="300" customFormat="1" ht="13.5">
      <c r="B41" s="417">
        <v>33</v>
      </c>
      <c r="C41" s="306" t="s">
        <v>598</v>
      </c>
      <c r="D41" s="426">
        <v>41627</v>
      </c>
      <c r="E41" s="301" t="s">
        <v>422</v>
      </c>
      <c r="F41" s="417" t="s">
        <v>423</v>
      </c>
      <c r="G41" s="302" t="s">
        <v>579</v>
      </c>
      <c r="H41" s="302" t="s">
        <v>599</v>
      </c>
      <c r="I41" s="403" t="s">
        <v>535</v>
      </c>
      <c r="J41" s="310">
        <v>849</v>
      </c>
      <c r="K41" s="425">
        <f t="shared" si="0"/>
        <v>84.9</v>
      </c>
      <c r="L41" s="310">
        <f t="shared" si="1"/>
        <v>764.1</v>
      </c>
      <c r="M41" s="310">
        <f t="shared" si="2"/>
        <v>152.82</v>
      </c>
      <c r="N41" s="310"/>
      <c r="O41" s="310"/>
      <c r="P41" s="422">
        <v>84.899999999999977</v>
      </c>
    </row>
    <row r="42" spans="2:16" s="300" customFormat="1" ht="13.5">
      <c r="B42" s="417">
        <v>34</v>
      </c>
      <c r="C42" s="306" t="s">
        <v>600</v>
      </c>
      <c r="D42" s="426">
        <v>41627</v>
      </c>
      <c r="E42" s="301" t="s">
        <v>422</v>
      </c>
      <c r="F42" s="417" t="s">
        <v>423</v>
      </c>
      <c r="G42" s="302" t="s">
        <v>579</v>
      </c>
      <c r="H42" s="302" t="s">
        <v>601</v>
      </c>
      <c r="I42" s="403" t="s">
        <v>485</v>
      </c>
      <c r="J42" s="310">
        <v>849</v>
      </c>
      <c r="K42" s="425">
        <f t="shared" si="0"/>
        <v>84.9</v>
      </c>
      <c r="L42" s="310">
        <f t="shared" si="1"/>
        <v>764.1</v>
      </c>
      <c r="M42" s="310">
        <f t="shared" si="2"/>
        <v>152.82</v>
      </c>
      <c r="N42" s="310"/>
      <c r="O42" s="310"/>
      <c r="P42" s="422">
        <v>84.899999999999977</v>
      </c>
    </row>
    <row r="43" spans="2:16" s="300" customFormat="1" ht="13.5">
      <c r="B43" s="417">
        <v>35</v>
      </c>
      <c r="C43" s="306" t="s">
        <v>604</v>
      </c>
      <c r="D43" s="426">
        <v>41627</v>
      </c>
      <c r="E43" s="301" t="s">
        <v>422</v>
      </c>
      <c r="F43" s="417" t="s">
        <v>423</v>
      </c>
      <c r="G43" s="302" t="s">
        <v>557</v>
      </c>
      <c r="H43" s="302" t="s">
        <v>605</v>
      </c>
      <c r="I43" s="403" t="s">
        <v>240</v>
      </c>
      <c r="J43" s="310">
        <v>1840</v>
      </c>
      <c r="K43" s="425">
        <f t="shared" si="0"/>
        <v>184</v>
      </c>
      <c r="L43" s="310">
        <f t="shared" si="1"/>
        <v>1656</v>
      </c>
      <c r="M43" s="310">
        <f t="shared" si="2"/>
        <v>331.2</v>
      </c>
      <c r="N43" s="310"/>
      <c r="O43" s="310"/>
      <c r="P43" s="422">
        <v>184</v>
      </c>
    </row>
    <row r="44" spans="2:16" s="300" customFormat="1" ht="13.5">
      <c r="B44" s="417">
        <v>36</v>
      </c>
      <c r="C44" s="427" t="s">
        <v>606</v>
      </c>
      <c r="D44" s="426">
        <v>41802</v>
      </c>
      <c r="E44" s="301" t="s">
        <v>422</v>
      </c>
      <c r="F44" s="417" t="s">
        <v>423</v>
      </c>
      <c r="G44" s="302" t="s">
        <v>607</v>
      </c>
      <c r="H44" s="302" t="s">
        <v>608</v>
      </c>
      <c r="I44" s="403" t="s">
        <v>240</v>
      </c>
      <c r="J44" s="310">
        <v>1135</v>
      </c>
      <c r="K44" s="425">
        <f t="shared" si="0"/>
        <v>113.5</v>
      </c>
      <c r="L44" s="310">
        <f t="shared" si="1"/>
        <v>1021.5</v>
      </c>
      <c r="M44" s="310">
        <f t="shared" si="2"/>
        <v>204.3</v>
      </c>
      <c r="N44" s="310"/>
      <c r="O44" s="310"/>
      <c r="P44" s="422">
        <v>113.50000000000011</v>
      </c>
    </row>
    <row r="45" spans="2:16" s="300" customFormat="1" ht="13.5">
      <c r="B45" s="417">
        <v>37</v>
      </c>
      <c r="C45" s="421" t="s">
        <v>609</v>
      </c>
      <c r="D45" s="426">
        <v>41887</v>
      </c>
      <c r="E45" s="301" t="s">
        <v>422</v>
      </c>
      <c r="F45" s="417" t="s">
        <v>423</v>
      </c>
      <c r="G45" s="302" t="s">
        <v>607</v>
      </c>
      <c r="H45" s="302" t="s">
        <v>610</v>
      </c>
      <c r="I45" s="406" t="s">
        <v>535</v>
      </c>
      <c r="J45" s="310">
        <v>1099</v>
      </c>
      <c r="K45" s="425">
        <f t="shared" si="0"/>
        <v>109.9</v>
      </c>
      <c r="L45" s="310">
        <f t="shared" si="1"/>
        <v>989.1</v>
      </c>
      <c r="M45" s="310">
        <f t="shared" si="2"/>
        <v>197.82</v>
      </c>
      <c r="N45" s="310"/>
      <c r="O45" s="310"/>
      <c r="P45" s="422">
        <v>109.89999999999998</v>
      </c>
    </row>
    <row r="46" spans="2:16" s="300" customFormat="1" ht="13.5">
      <c r="B46" s="417">
        <v>38</v>
      </c>
      <c r="C46" s="421" t="s">
        <v>611</v>
      </c>
      <c r="D46" s="426">
        <v>41887</v>
      </c>
      <c r="E46" s="301" t="s">
        <v>422</v>
      </c>
      <c r="F46" s="417" t="s">
        <v>423</v>
      </c>
      <c r="G46" s="302" t="s">
        <v>607</v>
      </c>
      <c r="H46" s="312" t="s">
        <v>612</v>
      </c>
      <c r="I46" s="406" t="s">
        <v>473</v>
      </c>
      <c r="J46" s="310">
        <v>1099</v>
      </c>
      <c r="K46" s="425">
        <f t="shared" si="0"/>
        <v>109.9</v>
      </c>
      <c r="L46" s="310">
        <f t="shared" si="1"/>
        <v>989.1</v>
      </c>
      <c r="M46" s="310">
        <f t="shared" si="2"/>
        <v>197.82</v>
      </c>
      <c r="N46" s="310"/>
      <c r="O46" s="310"/>
      <c r="P46" s="422">
        <v>109.89999999999998</v>
      </c>
    </row>
    <row r="47" spans="2:16" s="300" customFormat="1" ht="13.5">
      <c r="B47" s="417">
        <v>39</v>
      </c>
      <c r="C47" s="421" t="s">
        <v>613</v>
      </c>
      <c r="D47" s="426">
        <v>41989</v>
      </c>
      <c r="E47" s="301" t="s">
        <v>422</v>
      </c>
      <c r="F47" s="417" t="s">
        <v>423</v>
      </c>
      <c r="G47" s="302" t="s">
        <v>607</v>
      </c>
      <c r="H47" s="302" t="s">
        <v>614</v>
      </c>
      <c r="I47" s="406" t="s">
        <v>449</v>
      </c>
      <c r="J47" s="310">
        <v>1099</v>
      </c>
      <c r="K47" s="425">
        <f t="shared" si="0"/>
        <v>109.9</v>
      </c>
      <c r="L47" s="310">
        <f t="shared" si="1"/>
        <v>989.1</v>
      </c>
      <c r="M47" s="310">
        <f t="shared" si="2"/>
        <v>197.82</v>
      </c>
      <c r="N47" s="310"/>
      <c r="O47" s="310"/>
      <c r="P47" s="422">
        <v>109.9000000000002</v>
      </c>
    </row>
    <row r="48" spans="2:16" s="300" customFormat="1" ht="13.5">
      <c r="B48" s="417">
        <v>40</v>
      </c>
      <c r="C48" s="421" t="s">
        <v>615</v>
      </c>
      <c r="D48" s="426">
        <v>41989</v>
      </c>
      <c r="E48" s="301" t="s">
        <v>422</v>
      </c>
      <c r="F48" s="417" t="s">
        <v>423</v>
      </c>
      <c r="G48" s="302" t="s">
        <v>607</v>
      </c>
      <c r="H48" s="302" t="s">
        <v>616</v>
      </c>
      <c r="I48" s="406" t="s">
        <v>449</v>
      </c>
      <c r="J48" s="310">
        <v>1099</v>
      </c>
      <c r="K48" s="425">
        <f t="shared" si="0"/>
        <v>109.9</v>
      </c>
      <c r="L48" s="310">
        <f t="shared" si="1"/>
        <v>989.1</v>
      </c>
      <c r="M48" s="310">
        <f t="shared" si="2"/>
        <v>197.82</v>
      </c>
      <c r="N48" s="310"/>
      <c r="O48" s="310"/>
      <c r="P48" s="422">
        <v>109.9000000000002</v>
      </c>
    </row>
    <row r="49" spans="2:16" s="300" customFormat="1" ht="13.5">
      <c r="B49" s="417">
        <v>41</v>
      </c>
      <c r="C49" s="421" t="s">
        <v>617</v>
      </c>
      <c r="D49" s="426">
        <v>41989</v>
      </c>
      <c r="E49" s="301" t="s">
        <v>422</v>
      </c>
      <c r="F49" s="417" t="s">
        <v>423</v>
      </c>
      <c r="G49" s="302" t="s">
        <v>607</v>
      </c>
      <c r="H49" s="302" t="s">
        <v>618</v>
      </c>
      <c r="I49" s="406" t="s">
        <v>240</v>
      </c>
      <c r="J49" s="310">
        <v>1099</v>
      </c>
      <c r="K49" s="425">
        <f t="shared" si="0"/>
        <v>109.9</v>
      </c>
      <c r="L49" s="310">
        <f t="shared" si="1"/>
        <v>989.1</v>
      </c>
      <c r="M49" s="310">
        <f t="shared" si="2"/>
        <v>197.82</v>
      </c>
      <c r="N49" s="310"/>
      <c r="O49" s="310"/>
      <c r="P49" s="422">
        <v>109.9000000000002</v>
      </c>
    </row>
    <row r="50" spans="2:16" s="300" customFormat="1" ht="13.5">
      <c r="B50" s="417">
        <v>42</v>
      </c>
      <c r="C50" s="421" t="s">
        <v>619</v>
      </c>
      <c r="D50" s="426">
        <v>41989</v>
      </c>
      <c r="E50" s="301" t="s">
        <v>422</v>
      </c>
      <c r="F50" s="417" t="s">
        <v>423</v>
      </c>
      <c r="G50" s="302" t="s">
        <v>607</v>
      </c>
      <c r="H50" s="302" t="s">
        <v>620</v>
      </c>
      <c r="I50" s="406" t="s">
        <v>485</v>
      </c>
      <c r="J50" s="310">
        <v>1099</v>
      </c>
      <c r="K50" s="425">
        <f t="shared" si="0"/>
        <v>109.9</v>
      </c>
      <c r="L50" s="310">
        <f t="shared" si="1"/>
        <v>989.1</v>
      </c>
      <c r="M50" s="310">
        <f t="shared" si="2"/>
        <v>197.82</v>
      </c>
      <c r="N50" s="310"/>
      <c r="O50" s="310"/>
      <c r="P50" s="422">
        <v>109.9000000000002</v>
      </c>
    </row>
    <row r="51" spans="2:16" s="300" customFormat="1" ht="13.5">
      <c r="B51" s="417">
        <v>43</v>
      </c>
      <c r="C51" s="421" t="s">
        <v>621</v>
      </c>
      <c r="D51" s="426">
        <v>41989</v>
      </c>
      <c r="E51" s="301" t="s">
        <v>422</v>
      </c>
      <c r="F51" s="417" t="s">
        <v>423</v>
      </c>
      <c r="G51" s="302" t="s">
        <v>607</v>
      </c>
      <c r="H51" s="302" t="s">
        <v>622</v>
      </c>
      <c r="I51" s="406" t="s">
        <v>446</v>
      </c>
      <c r="J51" s="310">
        <v>1099</v>
      </c>
      <c r="K51" s="425">
        <f t="shared" si="0"/>
        <v>109.9</v>
      </c>
      <c r="L51" s="310">
        <f t="shared" si="1"/>
        <v>989.1</v>
      </c>
      <c r="M51" s="310">
        <f t="shared" si="2"/>
        <v>197.82</v>
      </c>
      <c r="N51" s="310"/>
      <c r="O51" s="310"/>
      <c r="P51" s="422">
        <v>109.9000000000002</v>
      </c>
    </row>
    <row r="52" spans="2:16" s="300" customFormat="1" ht="13.5">
      <c r="B52" s="417">
        <v>44</v>
      </c>
      <c r="C52" s="421" t="s">
        <v>624</v>
      </c>
      <c r="D52" s="426">
        <v>41989</v>
      </c>
      <c r="E52" s="301" t="s">
        <v>422</v>
      </c>
      <c r="F52" s="417" t="s">
        <v>423</v>
      </c>
      <c r="G52" s="302" t="s">
        <v>607</v>
      </c>
      <c r="H52" s="302" t="s">
        <v>625</v>
      </c>
      <c r="I52" s="406" t="s">
        <v>426</v>
      </c>
      <c r="J52" s="310">
        <v>1099</v>
      </c>
      <c r="K52" s="425">
        <f t="shared" si="0"/>
        <v>109.9</v>
      </c>
      <c r="L52" s="310">
        <f t="shared" si="1"/>
        <v>989.1</v>
      </c>
      <c r="M52" s="310">
        <f t="shared" si="2"/>
        <v>197.82</v>
      </c>
      <c r="N52" s="310"/>
      <c r="O52" s="310"/>
      <c r="P52" s="422">
        <v>109.9000000000002</v>
      </c>
    </row>
    <row r="53" spans="2:16" s="300" customFormat="1" ht="13.5">
      <c r="B53" s="417">
        <v>45</v>
      </c>
      <c r="C53" s="421" t="s">
        <v>626</v>
      </c>
      <c r="D53" s="426">
        <v>41989</v>
      </c>
      <c r="E53" s="301" t="s">
        <v>422</v>
      </c>
      <c r="F53" s="417" t="s">
        <v>423</v>
      </c>
      <c r="G53" s="302" t="s">
        <v>607</v>
      </c>
      <c r="H53" s="302" t="s">
        <v>627</v>
      </c>
      <c r="I53" s="406" t="s">
        <v>446</v>
      </c>
      <c r="J53" s="310">
        <v>1099</v>
      </c>
      <c r="K53" s="425">
        <f t="shared" si="0"/>
        <v>109.9</v>
      </c>
      <c r="L53" s="310">
        <f t="shared" si="1"/>
        <v>989.1</v>
      </c>
      <c r="M53" s="310">
        <f t="shared" si="2"/>
        <v>197.82</v>
      </c>
      <c r="N53" s="310"/>
      <c r="O53" s="310"/>
      <c r="P53" s="422">
        <v>109.9000000000002</v>
      </c>
    </row>
    <row r="54" spans="2:16" s="300" customFormat="1" ht="15" customHeight="1">
      <c r="B54" s="417">
        <v>46</v>
      </c>
      <c r="C54" s="421" t="s">
        <v>630</v>
      </c>
      <c r="D54" s="426">
        <v>42188</v>
      </c>
      <c r="E54" s="301" t="s">
        <v>422</v>
      </c>
      <c r="F54" s="417" t="s">
        <v>467</v>
      </c>
      <c r="G54" s="302" t="s">
        <v>631</v>
      </c>
      <c r="H54" s="302" t="s">
        <v>632</v>
      </c>
      <c r="I54" s="406" t="s">
        <v>431</v>
      </c>
      <c r="J54" s="310">
        <v>1450</v>
      </c>
      <c r="K54" s="425">
        <f t="shared" si="0"/>
        <v>145</v>
      </c>
      <c r="L54" s="310">
        <f t="shared" si="1"/>
        <v>1305</v>
      </c>
      <c r="M54" s="310">
        <f t="shared" si="2"/>
        <v>261</v>
      </c>
      <c r="N54" s="310"/>
      <c r="O54" s="310"/>
      <c r="P54" s="420">
        <v>145</v>
      </c>
    </row>
    <row r="55" spans="2:16" s="300" customFormat="1" ht="15" customHeight="1">
      <c r="B55" s="417">
        <v>47</v>
      </c>
      <c r="C55" s="421" t="s">
        <v>633</v>
      </c>
      <c r="D55" s="426">
        <v>42188</v>
      </c>
      <c r="E55" s="301" t="s">
        <v>422</v>
      </c>
      <c r="F55" s="417" t="s">
        <v>467</v>
      </c>
      <c r="G55" s="302" t="s">
        <v>631</v>
      </c>
      <c r="H55" s="302" t="s">
        <v>634</v>
      </c>
      <c r="I55" s="406" t="s">
        <v>595</v>
      </c>
      <c r="J55" s="310">
        <v>1450</v>
      </c>
      <c r="K55" s="425">
        <f t="shared" si="0"/>
        <v>145</v>
      </c>
      <c r="L55" s="310">
        <f t="shared" si="1"/>
        <v>1305</v>
      </c>
      <c r="M55" s="310">
        <f t="shared" si="2"/>
        <v>261</v>
      </c>
      <c r="N55" s="310"/>
      <c r="O55" s="310"/>
      <c r="P55" s="420">
        <v>145</v>
      </c>
    </row>
    <row r="56" spans="2:16" s="300" customFormat="1" ht="25.5">
      <c r="B56" s="417">
        <v>48</v>
      </c>
      <c r="C56" s="428" t="s">
        <v>636</v>
      </c>
      <c r="D56" s="426">
        <v>42188</v>
      </c>
      <c r="E56" s="301" t="s">
        <v>539</v>
      </c>
      <c r="F56" s="417" t="s">
        <v>467</v>
      </c>
      <c r="G56" s="301" t="s">
        <v>635</v>
      </c>
      <c r="H56" s="301" t="s">
        <v>637</v>
      </c>
      <c r="I56" s="404" t="s">
        <v>485</v>
      </c>
      <c r="J56" s="310">
        <v>600</v>
      </c>
      <c r="K56" s="425">
        <f t="shared" si="0"/>
        <v>60</v>
      </c>
      <c r="L56" s="310">
        <f t="shared" si="1"/>
        <v>540</v>
      </c>
      <c r="M56" s="310">
        <f t="shared" si="2"/>
        <v>108</v>
      </c>
      <c r="N56" s="310"/>
      <c r="O56" s="310"/>
      <c r="P56" s="420">
        <v>60</v>
      </c>
    </row>
    <row r="57" spans="2:16" s="300" customFormat="1" ht="25.5">
      <c r="B57" s="417">
        <v>49</v>
      </c>
      <c r="C57" s="428" t="s">
        <v>638</v>
      </c>
      <c r="D57" s="426">
        <v>42188</v>
      </c>
      <c r="E57" s="301" t="s">
        <v>539</v>
      </c>
      <c r="F57" s="417" t="s">
        <v>467</v>
      </c>
      <c r="G57" s="301" t="s">
        <v>635</v>
      </c>
      <c r="H57" s="301" t="s">
        <v>639</v>
      </c>
      <c r="I57" s="404" t="s">
        <v>533</v>
      </c>
      <c r="J57" s="310">
        <v>600</v>
      </c>
      <c r="K57" s="425">
        <f t="shared" si="0"/>
        <v>60</v>
      </c>
      <c r="L57" s="310">
        <f t="shared" si="1"/>
        <v>540</v>
      </c>
      <c r="M57" s="310">
        <f t="shared" si="2"/>
        <v>108</v>
      </c>
      <c r="N57" s="310"/>
      <c r="O57" s="310"/>
      <c r="P57" s="420">
        <v>60</v>
      </c>
    </row>
    <row r="58" spans="2:16" s="300" customFormat="1" ht="25.5">
      <c r="B58" s="417">
        <v>50</v>
      </c>
      <c r="C58" s="428" t="s">
        <v>640</v>
      </c>
      <c r="D58" s="426">
        <v>42188</v>
      </c>
      <c r="E58" s="301" t="s">
        <v>539</v>
      </c>
      <c r="F58" s="417" t="s">
        <v>467</v>
      </c>
      <c r="G58" s="301" t="s">
        <v>635</v>
      </c>
      <c r="H58" s="301" t="s">
        <v>641</v>
      </c>
      <c r="I58" s="404" t="s">
        <v>240</v>
      </c>
      <c r="J58" s="310">
        <v>600</v>
      </c>
      <c r="K58" s="425">
        <f t="shared" ref="K58:K120" si="3">J58*10%</f>
        <v>60</v>
      </c>
      <c r="L58" s="310">
        <f t="shared" ref="L58:L120" si="4">J58-K58</f>
        <v>540</v>
      </c>
      <c r="M58" s="310">
        <f t="shared" ref="M58:M120" si="5">L58/5</f>
        <v>108</v>
      </c>
      <c r="N58" s="310"/>
      <c r="O58" s="310"/>
      <c r="P58" s="420">
        <v>60</v>
      </c>
    </row>
    <row r="59" spans="2:16" s="300" customFormat="1" ht="25.5">
      <c r="B59" s="417">
        <v>51</v>
      </c>
      <c r="C59" s="428" t="s">
        <v>642</v>
      </c>
      <c r="D59" s="426">
        <v>42188</v>
      </c>
      <c r="E59" s="301" t="s">
        <v>539</v>
      </c>
      <c r="F59" s="417" t="s">
        <v>467</v>
      </c>
      <c r="G59" s="301" t="s">
        <v>635</v>
      </c>
      <c r="H59" s="301" t="s">
        <v>643</v>
      </c>
      <c r="I59" s="404" t="s">
        <v>240</v>
      </c>
      <c r="J59" s="310">
        <v>600</v>
      </c>
      <c r="K59" s="425">
        <f t="shared" si="3"/>
        <v>60</v>
      </c>
      <c r="L59" s="310">
        <f t="shared" si="4"/>
        <v>540</v>
      </c>
      <c r="M59" s="310">
        <f t="shared" si="5"/>
        <v>108</v>
      </c>
      <c r="N59" s="310"/>
      <c r="O59" s="310"/>
      <c r="P59" s="420">
        <v>60</v>
      </c>
    </row>
    <row r="60" spans="2:16" s="300" customFormat="1" ht="25.5">
      <c r="B60" s="417">
        <v>52</v>
      </c>
      <c r="C60" s="428" t="s">
        <v>644</v>
      </c>
      <c r="D60" s="426">
        <v>42188</v>
      </c>
      <c r="E60" s="301" t="s">
        <v>539</v>
      </c>
      <c r="F60" s="417" t="s">
        <v>467</v>
      </c>
      <c r="G60" s="301" t="s">
        <v>635</v>
      </c>
      <c r="H60" s="301" t="s">
        <v>645</v>
      </c>
      <c r="I60" s="404" t="s">
        <v>446</v>
      </c>
      <c r="J60" s="310">
        <v>600</v>
      </c>
      <c r="K60" s="425">
        <f t="shared" si="3"/>
        <v>60</v>
      </c>
      <c r="L60" s="310">
        <f t="shared" si="4"/>
        <v>540</v>
      </c>
      <c r="M60" s="310">
        <f t="shared" si="5"/>
        <v>108</v>
      </c>
      <c r="N60" s="310"/>
      <c r="O60" s="310"/>
      <c r="P60" s="420">
        <v>60</v>
      </c>
    </row>
    <row r="61" spans="2:16" s="300" customFormat="1" ht="25.5">
      <c r="B61" s="417">
        <v>53</v>
      </c>
      <c r="C61" s="428" t="s">
        <v>646</v>
      </c>
      <c r="D61" s="426">
        <v>42188</v>
      </c>
      <c r="E61" s="301" t="s">
        <v>539</v>
      </c>
      <c r="F61" s="417" t="s">
        <v>467</v>
      </c>
      <c r="G61" s="301" t="s">
        <v>635</v>
      </c>
      <c r="H61" s="301" t="s">
        <v>647</v>
      </c>
      <c r="I61" s="404" t="s">
        <v>240</v>
      </c>
      <c r="J61" s="310">
        <v>600</v>
      </c>
      <c r="K61" s="425">
        <f t="shared" si="3"/>
        <v>60</v>
      </c>
      <c r="L61" s="310">
        <f t="shared" si="4"/>
        <v>540</v>
      </c>
      <c r="M61" s="310">
        <f t="shared" si="5"/>
        <v>108</v>
      </c>
      <c r="N61" s="310"/>
      <c r="O61" s="310"/>
      <c r="P61" s="420">
        <v>60</v>
      </c>
    </row>
    <row r="62" spans="2:16" s="300" customFormat="1" ht="17.25" customHeight="1">
      <c r="B62" s="417">
        <v>54</v>
      </c>
      <c r="C62" s="428" t="s">
        <v>648</v>
      </c>
      <c r="D62" s="426">
        <v>42188</v>
      </c>
      <c r="E62" s="301" t="s">
        <v>539</v>
      </c>
      <c r="F62" s="417" t="s">
        <v>467</v>
      </c>
      <c r="G62" s="301" t="s">
        <v>635</v>
      </c>
      <c r="H62" s="301" t="s">
        <v>649</v>
      </c>
      <c r="I62" s="404" t="s">
        <v>216</v>
      </c>
      <c r="J62" s="310">
        <v>600</v>
      </c>
      <c r="K62" s="425">
        <f t="shared" si="3"/>
        <v>60</v>
      </c>
      <c r="L62" s="310">
        <f t="shared" si="4"/>
        <v>540</v>
      </c>
      <c r="M62" s="310">
        <f t="shared" si="5"/>
        <v>108</v>
      </c>
      <c r="N62" s="310"/>
      <c r="O62" s="310"/>
      <c r="P62" s="420">
        <v>60</v>
      </c>
    </row>
    <row r="63" spans="2:16" s="300" customFormat="1" ht="13.5">
      <c r="B63" s="417">
        <v>55</v>
      </c>
      <c r="C63" s="305" t="s">
        <v>650</v>
      </c>
      <c r="D63" s="426">
        <v>42227</v>
      </c>
      <c r="E63" s="301" t="s">
        <v>457</v>
      </c>
      <c r="F63" s="417" t="s">
        <v>651</v>
      </c>
      <c r="G63" s="301" t="s">
        <v>652</v>
      </c>
      <c r="H63" s="302" t="s">
        <v>653</v>
      </c>
      <c r="I63" s="404" t="s">
        <v>559</v>
      </c>
      <c r="J63" s="310">
        <v>1435.1</v>
      </c>
      <c r="K63" s="425">
        <f t="shared" si="3"/>
        <v>143.51</v>
      </c>
      <c r="L63" s="310">
        <f t="shared" si="4"/>
        <v>1291.5899999999999</v>
      </c>
      <c r="M63" s="310">
        <f t="shared" si="5"/>
        <v>258.31799999999998</v>
      </c>
      <c r="N63" s="310"/>
      <c r="O63" s="310"/>
      <c r="P63" s="420">
        <v>143.51000000000022</v>
      </c>
    </row>
    <row r="64" spans="2:16" s="300" customFormat="1" ht="13.5">
      <c r="B64" s="417">
        <v>56</v>
      </c>
      <c r="C64" s="305" t="s">
        <v>654</v>
      </c>
      <c r="D64" s="426">
        <v>42227</v>
      </c>
      <c r="E64" s="301" t="s">
        <v>457</v>
      </c>
      <c r="F64" s="417" t="s">
        <v>651</v>
      </c>
      <c r="G64" s="301" t="s">
        <v>652</v>
      </c>
      <c r="H64" s="302" t="s">
        <v>655</v>
      </c>
      <c r="I64" s="404" t="s">
        <v>559</v>
      </c>
      <c r="J64" s="310">
        <v>1435.1</v>
      </c>
      <c r="K64" s="425">
        <f t="shared" si="3"/>
        <v>143.51</v>
      </c>
      <c r="L64" s="310">
        <f t="shared" si="4"/>
        <v>1291.5899999999999</v>
      </c>
      <c r="M64" s="310">
        <f t="shared" si="5"/>
        <v>258.31799999999998</v>
      </c>
      <c r="N64" s="310"/>
      <c r="O64" s="310"/>
      <c r="P64" s="420">
        <v>143.51000000000022</v>
      </c>
    </row>
    <row r="65" spans="1:16" s="300" customFormat="1" ht="13.5">
      <c r="B65" s="417">
        <v>57</v>
      </c>
      <c r="C65" s="309" t="s">
        <v>656</v>
      </c>
      <c r="D65" s="429">
        <v>42528</v>
      </c>
      <c r="E65" s="301" t="s">
        <v>422</v>
      </c>
      <c r="F65" s="417" t="s">
        <v>423</v>
      </c>
      <c r="G65" s="302" t="s">
        <v>657</v>
      </c>
      <c r="H65" s="308" t="s">
        <v>658</v>
      </c>
      <c r="I65" s="404" t="s">
        <v>240</v>
      </c>
      <c r="J65" s="310">
        <v>1150</v>
      </c>
      <c r="K65" s="425">
        <f t="shared" si="3"/>
        <v>115</v>
      </c>
      <c r="L65" s="310">
        <f t="shared" si="4"/>
        <v>1035</v>
      </c>
      <c r="M65" s="310">
        <f t="shared" si="5"/>
        <v>207</v>
      </c>
      <c r="N65" s="310"/>
      <c r="O65" s="310"/>
      <c r="P65" s="422">
        <v>115</v>
      </c>
    </row>
    <row r="66" spans="1:16" s="300" customFormat="1" ht="13.5">
      <c r="B66" s="417">
        <v>58</v>
      </c>
      <c r="C66" s="309" t="s">
        <v>659</v>
      </c>
      <c r="D66" s="429">
        <v>42691</v>
      </c>
      <c r="E66" s="301" t="s">
        <v>422</v>
      </c>
      <c r="F66" s="417" t="s">
        <v>423</v>
      </c>
      <c r="G66" s="302" t="s">
        <v>660</v>
      </c>
      <c r="H66" s="308" t="s">
        <v>661</v>
      </c>
      <c r="I66" s="404" t="s">
        <v>535</v>
      </c>
      <c r="J66" s="310">
        <v>1100</v>
      </c>
      <c r="K66" s="425">
        <f t="shared" si="3"/>
        <v>110</v>
      </c>
      <c r="L66" s="310">
        <f t="shared" si="4"/>
        <v>990</v>
      </c>
      <c r="M66" s="310">
        <f t="shared" si="5"/>
        <v>198</v>
      </c>
      <c r="N66" s="310"/>
      <c r="O66" s="310"/>
      <c r="P66" s="422">
        <v>110</v>
      </c>
    </row>
    <row r="67" spans="1:16" s="300" customFormat="1" ht="13.5">
      <c r="B67" s="417">
        <v>59</v>
      </c>
      <c r="C67" s="309" t="s">
        <v>662</v>
      </c>
      <c r="D67" s="429">
        <v>42691</v>
      </c>
      <c r="E67" s="301" t="s">
        <v>422</v>
      </c>
      <c r="F67" s="417" t="s">
        <v>423</v>
      </c>
      <c r="G67" s="302" t="s">
        <v>660</v>
      </c>
      <c r="H67" s="308" t="s">
        <v>663</v>
      </c>
      <c r="I67" s="404" t="s">
        <v>535</v>
      </c>
      <c r="J67" s="310">
        <v>1100</v>
      </c>
      <c r="K67" s="425">
        <f t="shared" si="3"/>
        <v>110</v>
      </c>
      <c r="L67" s="310">
        <f t="shared" si="4"/>
        <v>990</v>
      </c>
      <c r="M67" s="310">
        <f t="shared" si="5"/>
        <v>198</v>
      </c>
      <c r="N67" s="310"/>
      <c r="O67" s="310"/>
      <c r="P67" s="422">
        <v>110</v>
      </c>
    </row>
    <row r="68" spans="1:16" s="300" customFormat="1" ht="13.5">
      <c r="B68" s="417">
        <v>60</v>
      </c>
      <c r="C68" s="309" t="s">
        <v>664</v>
      </c>
      <c r="D68" s="429">
        <v>42691</v>
      </c>
      <c r="E68" s="301" t="s">
        <v>422</v>
      </c>
      <c r="F68" s="417" t="s">
        <v>423</v>
      </c>
      <c r="G68" s="302" t="s">
        <v>660</v>
      </c>
      <c r="H68" s="308" t="s">
        <v>665</v>
      </c>
      <c r="I68" s="404" t="s">
        <v>535</v>
      </c>
      <c r="J68" s="310">
        <v>1100</v>
      </c>
      <c r="K68" s="425">
        <f t="shared" si="3"/>
        <v>110</v>
      </c>
      <c r="L68" s="310">
        <f t="shared" si="4"/>
        <v>990</v>
      </c>
      <c r="M68" s="310">
        <f t="shared" si="5"/>
        <v>198</v>
      </c>
      <c r="N68" s="310"/>
      <c r="O68" s="310"/>
      <c r="P68" s="422">
        <v>110</v>
      </c>
    </row>
    <row r="69" spans="1:16" s="300" customFormat="1" ht="13.5">
      <c r="B69" s="417">
        <v>61</v>
      </c>
      <c r="C69" s="309" t="s">
        <v>904</v>
      </c>
      <c r="D69" s="429">
        <v>42265</v>
      </c>
      <c r="E69" s="301" t="s">
        <v>539</v>
      </c>
      <c r="F69" s="417" t="s">
        <v>702</v>
      </c>
      <c r="G69" s="302" t="s">
        <v>703</v>
      </c>
      <c r="H69" s="308" t="s">
        <v>905</v>
      </c>
      <c r="I69" s="404" t="s">
        <v>485</v>
      </c>
      <c r="J69" s="310">
        <v>2248.6999999999998</v>
      </c>
      <c r="K69" s="425">
        <f t="shared" si="3"/>
        <v>224.87</v>
      </c>
      <c r="L69" s="310">
        <f t="shared" si="4"/>
        <v>2023.83</v>
      </c>
      <c r="M69" s="310">
        <f t="shared" si="5"/>
        <v>404.76599999999996</v>
      </c>
      <c r="N69" s="310"/>
      <c r="O69" s="310"/>
      <c r="P69" s="422">
        <v>224.86999999999989</v>
      </c>
    </row>
    <row r="70" spans="1:16" s="300" customFormat="1" ht="13.5">
      <c r="B70" s="417">
        <v>62</v>
      </c>
      <c r="C70" s="309" t="s">
        <v>666</v>
      </c>
      <c r="D70" s="429">
        <v>42691</v>
      </c>
      <c r="E70" s="301" t="s">
        <v>422</v>
      </c>
      <c r="F70" s="417" t="s">
        <v>423</v>
      </c>
      <c r="G70" s="302" t="s">
        <v>660</v>
      </c>
      <c r="H70" s="308" t="s">
        <v>667</v>
      </c>
      <c r="I70" s="404" t="s">
        <v>535</v>
      </c>
      <c r="J70" s="310">
        <v>1100</v>
      </c>
      <c r="K70" s="425">
        <f t="shared" si="3"/>
        <v>110</v>
      </c>
      <c r="L70" s="310">
        <f t="shared" si="4"/>
        <v>990</v>
      </c>
      <c r="M70" s="310">
        <f t="shared" si="5"/>
        <v>198</v>
      </c>
      <c r="N70" s="310"/>
      <c r="O70" s="310"/>
      <c r="P70" s="422">
        <v>110</v>
      </c>
    </row>
    <row r="71" spans="1:16" s="300" customFormat="1" ht="13.5">
      <c r="B71" s="417">
        <v>63</v>
      </c>
      <c r="C71" s="309" t="s">
        <v>668</v>
      </c>
      <c r="D71" s="429">
        <v>42691</v>
      </c>
      <c r="E71" s="301" t="s">
        <v>422</v>
      </c>
      <c r="F71" s="417" t="s">
        <v>423</v>
      </c>
      <c r="G71" s="302" t="s">
        <v>660</v>
      </c>
      <c r="H71" s="308" t="s">
        <v>669</v>
      </c>
      <c r="I71" s="404" t="s">
        <v>535</v>
      </c>
      <c r="J71" s="310">
        <v>1100</v>
      </c>
      <c r="K71" s="425">
        <f t="shared" si="3"/>
        <v>110</v>
      </c>
      <c r="L71" s="310">
        <f t="shared" si="4"/>
        <v>990</v>
      </c>
      <c r="M71" s="310">
        <f t="shared" si="5"/>
        <v>198</v>
      </c>
      <c r="N71" s="310"/>
      <c r="O71" s="310"/>
      <c r="P71" s="422">
        <v>110</v>
      </c>
    </row>
    <row r="72" spans="1:16" s="300" customFormat="1" ht="13.5">
      <c r="B72" s="417">
        <v>64</v>
      </c>
      <c r="C72" s="309" t="s">
        <v>670</v>
      </c>
      <c r="D72" s="429">
        <v>42691</v>
      </c>
      <c r="E72" s="301" t="s">
        <v>422</v>
      </c>
      <c r="F72" s="417" t="s">
        <v>423</v>
      </c>
      <c r="G72" s="302" t="s">
        <v>660</v>
      </c>
      <c r="H72" s="308" t="s">
        <v>671</v>
      </c>
      <c r="I72" s="404" t="s">
        <v>535</v>
      </c>
      <c r="J72" s="310">
        <v>1100</v>
      </c>
      <c r="K72" s="425">
        <f t="shared" si="3"/>
        <v>110</v>
      </c>
      <c r="L72" s="310">
        <f t="shared" si="4"/>
        <v>990</v>
      </c>
      <c r="M72" s="310">
        <f t="shared" si="5"/>
        <v>198</v>
      </c>
      <c r="N72" s="310"/>
      <c r="O72" s="310"/>
      <c r="P72" s="422">
        <v>110</v>
      </c>
    </row>
    <row r="73" spans="1:16" s="300" customFormat="1" ht="27" customHeight="1">
      <c r="B73" s="417">
        <v>65</v>
      </c>
      <c r="C73" s="428" t="s">
        <v>672</v>
      </c>
      <c r="D73" s="429">
        <v>42902</v>
      </c>
      <c r="E73" s="301" t="s">
        <v>457</v>
      </c>
      <c r="F73" s="417" t="s">
        <v>467</v>
      </c>
      <c r="G73" s="302" t="s">
        <v>673</v>
      </c>
      <c r="H73" s="308" t="s">
        <v>674</v>
      </c>
      <c r="I73" s="404" t="s">
        <v>240</v>
      </c>
      <c r="J73" s="310">
        <v>609</v>
      </c>
      <c r="K73" s="425">
        <f t="shared" si="3"/>
        <v>60.900000000000006</v>
      </c>
      <c r="L73" s="310">
        <f t="shared" si="4"/>
        <v>548.1</v>
      </c>
      <c r="M73" s="310">
        <f t="shared" si="5"/>
        <v>109.62</v>
      </c>
      <c r="N73" s="310"/>
      <c r="O73" s="310"/>
      <c r="P73" s="422">
        <v>60.899999999999977</v>
      </c>
    </row>
    <row r="74" spans="1:16" s="300" customFormat="1" ht="13.5">
      <c r="A74" s="307"/>
      <c r="B74" s="417">
        <v>66</v>
      </c>
      <c r="C74" s="417">
        <v>1600010</v>
      </c>
      <c r="D74" s="430">
        <v>42902</v>
      </c>
      <c r="E74" s="301" t="s">
        <v>511</v>
      </c>
      <c r="F74" s="417" t="s">
        <v>512</v>
      </c>
      <c r="G74" s="302" t="s">
        <v>675</v>
      </c>
      <c r="H74" s="308" t="s">
        <v>676</v>
      </c>
      <c r="I74" s="407" t="s">
        <v>595</v>
      </c>
      <c r="J74" s="310">
        <v>659</v>
      </c>
      <c r="K74" s="425">
        <f t="shared" si="3"/>
        <v>65.900000000000006</v>
      </c>
      <c r="L74" s="310">
        <f t="shared" si="4"/>
        <v>593.1</v>
      </c>
      <c r="M74" s="310">
        <f t="shared" si="5"/>
        <v>118.62</v>
      </c>
      <c r="N74" s="310"/>
      <c r="O74" s="310"/>
      <c r="P74" s="422">
        <v>65.899999999999977</v>
      </c>
    </row>
    <row r="75" spans="1:16" s="300" customFormat="1" ht="30.75" customHeight="1">
      <c r="B75" s="417">
        <v>67</v>
      </c>
      <c r="C75" s="428" t="s">
        <v>677</v>
      </c>
      <c r="D75" s="429">
        <v>42972</v>
      </c>
      <c r="E75" s="301" t="s">
        <v>539</v>
      </c>
      <c r="F75" s="417" t="s">
        <v>467</v>
      </c>
      <c r="G75" s="301" t="s">
        <v>678</v>
      </c>
      <c r="H75" s="308" t="s">
        <v>679</v>
      </c>
      <c r="I75" s="404" t="s">
        <v>431</v>
      </c>
      <c r="J75" s="310">
        <v>630</v>
      </c>
      <c r="K75" s="425">
        <f t="shared" si="3"/>
        <v>63</v>
      </c>
      <c r="L75" s="310">
        <f t="shared" si="4"/>
        <v>567</v>
      </c>
      <c r="M75" s="310">
        <f t="shared" si="5"/>
        <v>113.4</v>
      </c>
      <c r="N75" s="310"/>
      <c r="O75" s="310"/>
      <c r="P75" s="422">
        <v>62.690000000000055</v>
      </c>
    </row>
    <row r="76" spans="1:16" s="300" customFormat="1" ht="30.75" customHeight="1">
      <c r="B76" s="417">
        <v>68</v>
      </c>
      <c r="C76" s="428" t="s">
        <v>680</v>
      </c>
      <c r="D76" s="429">
        <v>42972</v>
      </c>
      <c r="E76" s="301" t="s">
        <v>539</v>
      </c>
      <c r="F76" s="417" t="s">
        <v>467</v>
      </c>
      <c r="G76" s="301" t="s">
        <v>678</v>
      </c>
      <c r="H76" s="308" t="s">
        <v>681</v>
      </c>
      <c r="I76" s="404" t="s">
        <v>216</v>
      </c>
      <c r="J76" s="310">
        <v>630</v>
      </c>
      <c r="K76" s="425">
        <f t="shared" si="3"/>
        <v>63</v>
      </c>
      <c r="L76" s="310">
        <f t="shared" si="4"/>
        <v>567</v>
      </c>
      <c r="M76" s="310">
        <f t="shared" si="5"/>
        <v>113.4</v>
      </c>
      <c r="N76" s="310"/>
      <c r="O76" s="310"/>
      <c r="P76" s="422">
        <v>63</v>
      </c>
    </row>
    <row r="77" spans="1:16" s="300" customFormat="1" ht="30.75" customHeight="1">
      <c r="B77" s="417">
        <v>69</v>
      </c>
      <c r="C77" s="428" t="s">
        <v>682</v>
      </c>
      <c r="D77" s="429">
        <v>42972</v>
      </c>
      <c r="E77" s="301" t="s">
        <v>539</v>
      </c>
      <c r="F77" s="417" t="s">
        <v>467</v>
      </c>
      <c r="G77" s="301" t="s">
        <v>678</v>
      </c>
      <c r="H77" s="308" t="s">
        <v>683</v>
      </c>
      <c r="I77" s="404" t="s">
        <v>441</v>
      </c>
      <c r="J77" s="310">
        <v>630</v>
      </c>
      <c r="K77" s="425">
        <f t="shared" si="3"/>
        <v>63</v>
      </c>
      <c r="L77" s="310">
        <f t="shared" si="4"/>
        <v>567</v>
      </c>
      <c r="M77" s="310">
        <f t="shared" si="5"/>
        <v>113.4</v>
      </c>
      <c r="N77" s="310"/>
      <c r="O77" s="310"/>
      <c r="P77" s="422">
        <v>63</v>
      </c>
    </row>
    <row r="78" spans="1:16" s="300" customFormat="1" ht="30.75" customHeight="1">
      <c r="B78" s="417">
        <v>70</v>
      </c>
      <c r="C78" s="428" t="s">
        <v>684</v>
      </c>
      <c r="D78" s="429">
        <v>42972</v>
      </c>
      <c r="E78" s="301" t="s">
        <v>539</v>
      </c>
      <c r="F78" s="417" t="s">
        <v>467</v>
      </c>
      <c r="G78" s="301" t="s">
        <v>678</v>
      </c>
      <c r="H78" s="308" t="s">
        <v>685</v>
      </c>
      <c r="I78" s="404" t="s">
        <v>535</v>
      </c>
      <c r="J78" s="310">
        <v>630</v>
      </c>
      <c r="K78" s="425">
        <f t="shared" si="3"/>
        <v>63</v>
      </c>
      <c r="L78" s="310">
        <f t="shared" si="4"/>
        <v>567</v>
      </c>
      <c r="M78" s="310">
        <f t="shared" si="5"/>
        <v>113.4</v>
      </c>
      <c r="N78" s="310"/>
      <c r="O78" s="310"/>
      <c r="P78" s="422">
        <v>63</v>
      </c>
    </row>
    <row r="79" spans="1:16" s="300" customFormat="1" ht="30.75" customHeight="1">
      <c r="B79" s="417">
        <v>71</v>
      </c>
      <c r="C79" s="428" t="s">
        <v>686</v>
      </c>
      <c r="D79" s="429">
        <v>42972</v>
      </c>
      <c r="E79" s="301" t="s">
        <v>539</v>
      </c>
      <c r="F79" s="417" t="s">
        <v>467</v>
      </c>
      <c r="G79" s="301" t="s">
        <v>678</v>
      </c>
      <c r="H79" s="308" t="s">
        <v>687</v>
      </c>
      <c r="I79" s="404" t="s">
        <v>623</v>
      </c>
      <c r="J79" s="310">
        <v>630</v>
      </c>
      <c r="K79" s="425">
        <f t="shared" si="3"/>
        <v>63</v>
      </c>
      <c r="L79" s="310">
        <f t="shared" si="4"/>
        <v>567</v>
      </c>
      <c r="M79" s="310">
        <f t="shared" si="5"/>
        <v>113.4</v>
      </c>
      <c r="N79" s="310"/>
      <c r="O79" s="310"/>
      <c r="P79" s="422">
        <v>63</v>
      </c>
    </row>
    <row r="80" spans="1:16" s="300" customFormat="1" ht="30.75" customHeight="1">
      <c r="B80" s="417">
        <v>72</v>
      </c>
      <c r="C80" s="428" t="s">
        <v>688</v>
      </c>
      <c r="D80" s="429">
        <v>42972</v>
      </c>
      <c r="E80" s="301" t="s">
        <v>539</v>
      </c>
      <c r="F80" s="417" t="s">
        <v>467</v>
      </c>
      <c r="G80" s="301" t="s">
        <v>678</v>
      </c>
      <c r="H80" s="308" t="s">
        <v>689</v>
      </c>
      <c r="I80" s="404" t="s">
        <v>454</v>
      </c>
      <c r="J80" s="310">
        <v>630</v>
      </c>
      <c r="K80" s="425">
        <f t="shared" si="3"/>
        <v>63</v>
      </c>
      <c r="L80" s="310">
        <f t="shared" si="4"/>
        <v>567</v>
      </c>
      <c r="M80" s="310">
        <f t="shared" si="5"/>
        <v>113.4</v>
      </c>
      <c r="N80" s="310"/>
      <c r="O80" s="310"/>
      <c r="P80" s="422">
        <v>63</v>
      </c>
    </row>
    <row r="81" spans="2:16" s="300" customFormat="1" ht="30.75" customHeight="1">
      <c r="B81" s="417">
        <v>73</v>
      </c>
      <c r="C81" s="309" t="s">
        <v>690</v>
      </c>
      <c r="D81" s="429">
        <v>42975</v>
      </c>
      <c r="E81" s="301" t="s">
        <v>457</v>
      </c>
      <c r="F81" s="417" t="s">
        <v>423</v>
      </c>
      <c r="G81" s="301" t="s">
        <v>691</v>
      </c>
      <c r="H81" s="308" t="s">
        <v>692</v>
      </c>
      <c r="I81" s="404" t="s">
        <v>441</v>
      </c>
      <c r="J81" s="310">
        <v>1211.47</v>
      </c>
      <c r="K81" s="425">
        <f t="shared" si="3"/>
        <v>121.14700000000001</v>
      </c>
      <c r="L81" s="310">
        <f t="shared" si="4"/>
        <v>1090.3230000000001</v>
      </c>
      <c r="M81" s="310">
        <f t="shared" si="5"/>
        <v>218.06460000000001</v>
      </c>
      <c r="N81" s="310"/>
      <c r="O81" s="310"/>
      <c r="P81" s="422">
        <v>121.15000000000009</v>
      </c>
    </row>
    <row r="82" spans="2:16" s="300" customFormat="1" ht="30.75" customHeight="1">
      <c r="B82" s="417">
        <v>74</v>
      </c>
      <c r="C82" s="421" t="s">
        <v>693</v>
      </c>
      <c r="D82" s="429">
        <v>42975</v>
      </c>
      <c r="E82" s="301" t="s">
        <v>457</v>
      </c>
      <c r="F82" s="417" t="s">
        <v>423</v>
      </c>
      <c r="G82" s="301" t="s">
        <v>691</v>
      </c>
      <c r="H82" s="301" t="s">
        <v>694</v>
      </c>
      <c r="I82" s="404" t="s">
        <v>246</v>
      </c>
      <c r="J82" s="310">
        <v>1211.47</v>
      </c>
      <c r="K82" s="425">
        <f t="shared" si="3"/>
        <v>121.14700000000001</v>
      </c>
      <c r="L82" s="310">
        <f t="shared" si="4"/>
        <v>1090.3230000000001</v>
      </c>
      <c r="M82" s="310">
        <f t="shared" si="5"/>
        <v>218.06460000000001</v>
      </c>
      <c r="N82" s="310"/>
      <c r="O82" s="310"/>
      <c r="P82" s="422">
        <v>121.15000000000009</v>
      </c>
    </row>
    <row r="83" spans="2:16" s="300" customFormat="1" ht="30.75" customHeight="1">
      <c r="B83" s="417">
        <v>75</v>
      </c>
      <c r="C83" s="421" t="s">
        <v>695</v>
      </c>
      <c r="D83" s="429">
        <v>42975</v>
      </c>
      <c r="E83" s="301" t="s">
        <v>457</v>
      </c>
      <c r="F83" s="417" t="s">
        <v>423</v>
      </c>
      <c r="G83" s="301" t="s">
        <v>691</v>
      </c>
      <c r="H83" s="308" t="s">
        <v>696</v>
      </c>
      <c r="I83" s="404" t="s">
        <v>534</v>
      </c>
      <c r="J83" s="310">
        <v>1211.47</v>
      </c>
      <c r="K83" s="425">
        <f t="shared" si="3"/>
        <v>121.14700000000001</v>
      </c>
      <c r="L83" s="310">
        <f t="shared" si="4"/>
        <v>1090.3230000000001</v>
      </c>
      <c r="M83" s="310">
        <f t="shared" si="5"/>
        <v>218.06460000000001</v>
      </c>
      <c r="N83" s="310"/>
      <c r="O83" s="310"/>
      <c r="P83" s="422">
        <v>121.15000000000009</v>
      </c>
    </row>
    <row r="84" spans="2:16" s="300" customFormat="1" ht="30.75" customHeight="1">
      <c r="B84" s="417">
        <v>76</v>
      </c>
      <c r="C84" s="428" t="s">
        <v>697</v>
      </c>
      <c r="D84" s="429">
        <v>42975</v>
      </c>
      <c r="E84" s="301" t="s">
        <v>457</v>
      </c>
      <c r="F84" s="417" t="s">
        <v>423</v>
      </c>
      <c r="G84" s="301" t="s">
        <v>691</v>
      </c>
      <c r="H84" s="308" t="s">
        <v>698</v>
      </c>
      <c r="I84" s="404" t="s">
        <v>240</v>
      </c>
      <c r="J84" s="310">
        <v>1211.47</v>
      </c>
      <c r="K84" s="425">
        <f t="shared" si="3"/>
        <v>121.14700000000001</v>
      </c>
      <c r="L84" s="310">
        <f t="shared" si="4"/>
        <v>1090.3230000000001</v>
      </c>
      <c r="M84" s="310">
        <f t="shared" si="5"/>
        <v>218.06460000000001</v>
      </c>
      <c r="N84" s="310"/>
      <c r="O84" s="310"/>
      <c r="P84" s="422">
        <v>121.15000000000009</v>
      </c>
    </row>
    <row r="85" spans="2:16" s="300" customFormat="1" ht="16.5" customHeight="1">
      <c r="B85" s="417">
        <v>77</v>
      </c>
      <c r="C85" s="421" t="s">
        <v>699</v>
      </c>
      <c r="D85" s="429">
        <v>42975</v>
      </c>
      <c r="E85" s="301" t="s">
        <v>466</v>
      </c>
      <c r="F85" s="417" t="s">
        <v>467</v>
      </c>
      <c r="G85" s="301" t="s">
        <v>700</v>
      </c>
      <c r="H85" s="308" t="s">
        <v>701</v>
      </c>
      <c r="I85" s="404" t="s">
        <v>240</v>
      </c>
      <c r="J85" s="310">
        <v>2800.86</v>
      </c>
      <c r="K85" s="425">
        <f t="shared" si="3"/>
        <v>280.08600000000001</v>
      </c>
      <c r="L85" s="310">
        <f t="shared" si="4"/>
        <v>2520.7740000000003</v>
      </c>
      <c r="M85" s="310">
        <f t="shared" si="5"/>
        <v>504.15480000000008</v>
      </c>
      <c r="N85" s="310"/>
      <c r="O85" s="310"/>
      <c r="P85" s="422">
        <v>278.69255452054767</v>
      </c>
    </row>
    <row r="86" spans="2:16" s="300" customFormat="1" ht="15.75" customHeight="1">
      <c r="B86" s="417">
        <v>78</v>
      </c>
      <c r="C86" s="421" t="s">
        <v>704</v>
      </c>
      <c r="D86" s="429">
        <v>43074</v>
      </c>
      <c r="E86" s="301" t="s">
        <v>422</v>
      </c>
      <c r="F86" s="417" t="s">
        <v>705</v>
      </c>
      <c r="G86" s="301" t="s">
        <v>706</v>
      </c>
      <c r="H86" s="308" t="s">
        <v>707</v>
      </c>
      <c r="I86" s="404" t="s">
        <v>533</v>
      </c>
      <c r="J86" s="310">
        <v>1262.95</v>
      </c>
      <c r="K86" s="425">
        <f t="shared" si="3"/>
        <v>126.29500000000002</v>
      </c>
      <c r="L86" s="310">
        <f t="shared" si="4"/>
        <v>1136.655</v>
      </c>
      <c r="M86" s="310">
        <f t="shared" si="5"/>
        <v>227.33099999999999</v>
      </c>
      <c r="N86" s="310"/>
      <c r="O86" s="310"/>
      <c r="P86" s="422">
        <v>125.67690958904109</v>
      </c>
    </row>
    <row r="87" spans="2:16" s="300" customFormat="1" ht="15.75" customHeight="1">
      <c r="B87" s="417">
        <v>79</v>
      </c>
      <c r="C87" s="421" t="s">
        <v>708</v>
      </c>
      <c r="D87" s="429">
        <v>43224</v>
      </c>
      <c r="E87" s="301" t="s">
        <v>422</v>
      </c>
      <c r="F87" s="417" t="s">
        <v>467</v>
      </c>
      <c r="G87" s="301" t="s">
        <v>709</v>
      </c>
      <c r="H87" s="308" t="s">
        <v>710</v>
      </c>
      <c r="I87" s="404" t="s">
        <v>449</v>
      </c>
      <c r="J87" s="310">
        <v>1048</v>
      </c>
      <c r="K87" s="425">
        <f t="shared" si="3"/>
        <v>104.80000000000001</v>
      </c>
      <c r="L87" s="310">
        <f t="shared" si="4"/>
        <v>943.2</v>
      </c>
      <c r="M87" s="310">
        <f t="shared" si="5"/>
        <v>188.64000000000001</v>
      </c>
      <c r="N87" s="310"/>
      <c r="O87" s="310"/>
      <c r="P87" s="422">
        <v>104.80227397260285</v>
      </c>
    </row>
    <row r="88" spans="2:16" s="300" customFormat="1" ht="15.75" customHeight="1">
      <c r="B88" s="417">
        <v>80</v>
      </c>
      <c r="C88" s="421" t="s">
        <v>711</v>
      </c>
      <c r="D88" s="429">
        <v>43224</v>
      </c>
      <c r="E88" s="301" t="s">
        <v>422</v>
      </c>
      <c r="F88" s="417" t="s">
        <v>467</v>
      </c>
      <c r="G88" s="301" t="s">
        <v>709</v>
      </c>
      <c r="H88" s="308" t="s">
        <v>712</v>
      </c>
      <c r="I88" s="404" t="s">
        <v>449</v>
      </c>
      <c r="J88" s="310">
        <v>1048</v>
      </c>
      <c r="K88" s="425">
        <f t="shared" si="3"/>
        <v>104.80000000000001</v>
      </c>
      <c r="L88" s="310">
        <f t="shared" si="4"/>
        <v>943.2</v>
      </c>
      <c r="M88" s="310">
        <f t="shared" si="5"/>
        <v>188.64000000000001</v>
      </c>
      <c r="N88" s="310"/>
      <c r="O88" s="310"/>
      <c r="P88" s="422">
        <v>104.80000000000007</v>
      </c>
    </row>
    <row r="89" spans="2:16" s="300" customFormat="1" ht="15.75" customHeight="1">
      <c r="B89" s="417">
        <v>81</v>
      </c>
      <c r="C89" s="421" t="s">
        <v>713</v>
      </c>
      <c r="D89" s="429">
        <v>43427</v>
      </c>
      <c r="E89" s="301" t="s">
        <v>457</v>
      </c>
      <c r="F89" s="417" t="s">
        <v>467</v>
      </c>
      <c r="G89" s="301" t="s">
        <v>714</v>
      </c>
      <c r="H89" s="301" t="s">
        <v>715</v>
      </c>
      <c r="I89" s="404" t="s">
        <v>559</v>
      </c>
      <c r="J89" s="310">
        <v>728</v>
      </c>
      <c r="K89" s="425">
        <f t="shared" si="3"/>
        <v>72.8</v>
      </c>
      <c r="L89" s="310">
        <f t="shared" si="4"/>
        <v>655.20000000000005</v>
      </c>
      <c r="M89" s="310">
        <f t="shared" si="5"/>
        <v>131.04000000000002</v>
      </c>
      <c r="N89" s="310"/>
      <c r="O89" s="310"/>
      <c r="P89" s="422">
        <v>72.800000000000068</v>
      </c>
    </row>
    <row r="90" spans="2:16" s="300" customFormat="1" ht="15.75" customHeight="1">
      <c r="B90" s="417">
        <v>82</v>
      </c>
      <c r="C90" s="421" t="s">
        <v>716</v>
      </c>
      <c r="D90" s="429">
        <v>43425</v>
      </c>
      <c r="E90" s="301" t="s">
        <v>422</v>
      </c>
      <c r="F90" s="417" t="s">
        <v>467</v>
      </c>
      <c r="G90" s="301" t="s">
        <v>717</v>
      </c>
      <c r="H90" s="308" t="s">
        <v>718</v>
      </c>
      <c r="I90" s="404" t="s">
        <v>533</v>
      </c>
      <c r="J90" s="310">
        <v>1377</v>
      </c>
      <c r="K90" s="425">
        <f t="shared" si="3"/>
        <v>137.70000000000002</v>
      </c>
      <c r="L90" s="310">
        <f t="shared" si="4"/>
        <v>1239.3</v>
      </c>
      <c r="M90" s="310">
        <f t="shared" si="5"/>
        <v>247.85999999999999</v>
      </c>
      <c r="N90" s="310"/>
      <c r="O90" s="310"/>
      <c r="P90" s="422">
        <v>137.70000000000005</v>
      </c>
    </row>
    <row r="91" spans="2:16" s="300" customFormat="1" ht="15.75" customHeight="1">
      <c r="B91" s="417">
        <v>83</v>
      </c>
      <c r="C91" s="421" t="s">
        <v>719</v>
      </c>
      <c r="D91" s="429">
        <v>43439</v>
      </c>
      <c r="E91" s="301" t="s">
        <v>422</v>
      </c>
      <c r="F91" s="417" t="s">
        <v>423</v>
      </c>
      <c r="G91" s="301" t="s">
        <v>720</v>
      </c>
      <c r="H91" s="302" t="s">
        <v>721</v>
      </c>
      <c r="I91" s="404" t="s">
        <v>623</v>
      </c>
      <c r="J91" s="310">
        <v>1442.6</v>
      </c>
      <c r="K91" s="425">
        <f t="shared" si="3"/>
        <v>144.26</v>
      </c>
      <c r="L91" s="310">
        <f t="shared" si="4"/>
        <v>1298.3399999999999</v>
      </c>
      <c r="M91" s="310">
        <f t="shared" si="5"/>
        <v>259.66800000000001</v>
      </c>
      <c r="N91" s="310"/>
      <c r="O91" s="310"/>
      <c r="P91" s="422">
        <v>144.26</v>
      </c>
    </row>
    <row r="92" spans="2:16" s="300" customFormat="1" ht="15.75" customHeight="1">
      <c r="B92" s="417">
        <v>84</v>
      </c>
      <c r="C92" s="428" t="s">
        <v>722</v>
      </c>
      <c r="D92" s="429">
        <v>43439</v>
      </c>
      <c r="E92" s="301" t="s">
        <v>422</v>
      </c>
      <c r="F92" s="417" t="s">
        <v>423</v>
      </c>
      <c r="G92" s="301" t="s">
        <v>720</v>
      </c>
      <c r="H92" s="308" t="s">
        <v>723</v>
      </c>
      <c r="I92" s="404" t="s">
        <v>240</v>
      </c>
      <c r="J92" s="310">
        <v>1442.6</v>
      </c>
      <c r="K92" s="425">
        <f t="shared" si="3"/>
        <v>144.26</v>
      </c>
      <c r="L92" s="310">
        <f t="shared" si="4"/>
        <v>1298.3399999999999</v>
      </c>
      <c r="M92" s="310">
        <f t="shared" si="5"/>
        <v>259.66800000000001</v>
      </c>
      <c r="N92" s="310"/>
      <c r="O92" s="310"/>
      <c r="P92" s="422">
        <v>144.26</v>
      </c>
    </row>
    <row r="93" spans="2:16" s="300" customFormat="1" ht="15.75" customHeight="1">
      <c r="B93" s="417">
        <v>85</v>
      </c>
      <c r="C93" s="421" t="s">
        <v>724</v>
      </c>
      <c r="D93" s="429">
        <v>43439</v>
      </c>
      <c r="E93" s="301" t="s">
        <v>422</v>
      </c>
      <c r="F93" s="417" t="s">
        <v>423</v>
      </c>
      <c r="G93" s="301" t="s">
        <v>720</v>
      </c>
      <c r="H93" s="308" t="s">
        <v>725</v>
      </c>
      <c r="I93" s="404" t="s">
        <v>438</v>
      </c>
      <c r="J93" s="310">
        <v>1442.6</v>
      </c>
      <c r="K93" s="425">
        <f t="shared" si="3"/>
        <v>144.26</v>
      </c>
      <c r="L93" s="310">
        <f t="shared" si="4"/>
        <v>1298.3399999999999</v>
      </c>
      <c r="M93" s="310">
        <f t="shared" si="5"/>
        <v>259.66800000000001</v>
      </c>
      <c r="N93" s="310"/>
      <c r="O93" s="310"/>
      <c r="P93" s="422">
        <v>144.26</v>
      </c>
    </row>
    <row r="94" spans="2:16" s="477" customFormat="1" ht="15.75" customHeight="1">
      <c r="B94" s="469">
        <v>86</v>
      </c>
      <c r="C94" s="470" t="s">
        <v>726</v>
      </c>
      <c r="D94" s="471">
        <v>43439</v>
      </c>
      <c r="E94" s="472" t="s">
        <v>422</v>
      </c>
      <c r="F94" s="469" t="s">
        <v>423</v>
      </c>
      <c r="G94" s="472" t="s">
        <v>720</v>
      </c>
      <c r="H94" s="473" t="s">
        <v>727</v>
      </c>
      <c r="I94" s="474" t="s">
        <v>431</v>
      </c>
      <c r="J94" s="475">
        <v>1442.6</v>
      </c>
      <c r="K94" s="476">
        <f t="shared" si="3"/>
        <v>144.26</v>
      </c>
      <c r="L94" s="475">
        <f t="shared" si="4"/>
        <v>1298.3399999999999</v>
      </c>
      <c r="M94" s="475">
        <f t="shared" si="5"/>
        <v>259.66800000000001</v>
      </c>
      <c r="N94" s="475"/>
      <c r="O94" s="475"/>
      <c r="P94" s="423">
        <v>144.26</v>
      </c>
    </row>
    <row r="95" spans="2:16" s="300" customFormat="1" ht="24" customHeight="1">
      <c r="B95" s="417">
        <v>87</v>
      </c>
      <c r="C95" s="428" t="s">
        <v>728</v>
      </c>
      <c r="D95" s="429">
        <v>43614</v>
      </c>
      <c r="E95" s="301" t="s">
        <v>539</v>
      </c>
      <c r="F95" s="417" t="s">
        <v>467</v>
      </c>
      <c r="G95" s="301" t="s">
        <v>678</v>
      </c>
      <c r="H95" s="308" t="s">
        <v>729</v>
      </c>
      <c r="I95" s="404" t="s">
        <v>559</v>
      </c>
      <c r="J95" s="310">
        <v>627.54999999999995</v>
      </c>
      <c r="K95" s="425">
        <f>J95*10%</f>
        <v>62.754999999999995</v>
      </c>
      <c r="L95" s="310">
        <f t="shared" si="4"/>
        <v>564.79499999999996</v>
      </c>
      <c r="M95" s="310">
        <f t="shared" si="5"/>
        <v>112.95899999999999</v>
      </c>
      <c r="N95" s="310">
        <v>45.795999999999935</v>
      </c>
      <c r="O95" s="310">
        <v>564.79499999999996</v>
      </c>
      <c r="P95" s="422">
        <v>62.754999999999995</v>
      </c>
    </row>
    <row r="96" spans="2:16" s="300" customFormat="1" ht="15.75" customHeight="1">
      <c r="B96" s="417">
        <v>88</v>
      </c>
      <c r="C96" s="421" t="s">
        <v>730</v>
      </c>
      <c r="D96" s="429">
        <v>43614</v>
      </c>
      <c r="E96" s="301" t="s">
        <v>422</v>
      </c>
      <c r="F96" s="417" t="s">
        <v>423</v>
      </c>
      <c r="G96" s="301" t="s">
        <v>731</v>
      </c>
      <c r="H96" s="301" t="s">
        <v>732</v>
      </c>
      <c r="I96" s="404" t="s">
        <v>559</v>
      </c>
      <c r="J96" s="310">
        <v>1230.3</v>
      </c>
      <c r="K96" s="425">
        <f t="shared" si="3"/>
        <v>123.03</v>
      </c>
      <c r="L96" s="310">
        <f t="shared" si="4"/>
        <v>1107.27</v>
      </c>
      <c r="M96" s="310">
        <f t="shared" si="5"/>
        <v>221.45400000000001</v>
      </c>
      <c r="N96" s="310">
        <v>89.80600000000004</v>
      </c>
      <c r="O96" s="310">
        <v>1107.27</v>
      </c>
      <c r="P96" s="422">
        <v>123.02999999999997</v>
      </c>
    </row>
    <row r="97" spans="2:16" s="300" customFormat="1" ht="15.75" customHeight="1">
      <c r="B97" s="417">
        <v>89</v>
      </c>
      <c r="C97" s="421" t="s">
        <v>733</v>
      </c>
      <c r="D97" s="429">
        <v>43798</v>
      </c>
      <c r="E97" s="301" t="s">
        <v>466</v>
      </c>
      <c r="F97" s="417" t="s">
        <v>467</v>
      </c>
      <c r="G97" s="301" t="s">
        <v>734</v>
      </c>
      <c r="H97" s="308" t="s">
        <v>735</v>
      </c>
      <c r="I97" s="404" t="s">
        <v>240</v>
      </c>
      <c r="J97" s="310">
        <v>3599.95</v>
      </c>
      <c r="K97" s="425">
        <f t="shared" si="3"/>
        <v>359.995</v>
      </c>
      <c r="L97" s="310">
        <f t="shared" si="4"/>
        <v>3239.9549999999999</v>
      </c>
      <c r="M97" s="310">
        <f t="shared" si="5"/>
        <v>647.99099999999999</v>
      </c>
      <c r="N97" s="310">
        <v>431.99399999999997</v>
      </c>
      <c r="O97" s="310">
        <v>3082.5450000000005</v>
      </c>
      <c r="P97" s="422">
        <v>517.40499999999929</v>
      </c>
    </row>
    <row r="98" spans="2:16" s="300" customFormat="1" ht="15.75" customHeight="1">
      <c r="B98" s="417">
        <v>90</v>
      </c>
      <c r="C98" s="421" t="s">
        <v>736</v>
      </c>
      <c r="D98" s="429">
        <v>43811</v>
      </c>
      <c r="E98" s="301" t="s">
        <v>422</v>
      </c>
      <c r="F98" s="417" t="s">
        <v>467</v>
      </c>
      <c r="G98" s="301" t="s">
        <v>737</v>
      </c>
      <c r="H98" s="308" t="s">
        <v>738</v>
      </c>
      <c r="I98" s="404" t="s">
        <v>482</v>
      </c>
      <c r="J98" s="310">
        <v>1285</v>
      </c>
      <c r="K98" s="425">
        <f t="shared" si="3"/>
        <v>128.5</v>
      </c>
      <c r="L98" s="310">
        <f t="shared" si="4"/>
        <v>1156.5</v>
      </c>
      <c r="M98" s="310">
        <f t="shared" si="5"/>
        <v>231.3</v>
      </c>
      <c r="N98" s="310">
        <v>154.20000000000002</v>
      </c>
      <c r="O98" s="310">
        <v>1092.7076712328767</v>
      </c>
      <c r="P98" s="422">
        <v>192.29232876712331</v>
      </c>
    </row>
    <row r="99" spans="2:16" s="300" customFormat="1" ht="15.75" customHeight="1">
      <c r="B99" s="417">
        <v>91</v>
      </c>
      <c r="C99" s="421" t="s">
        <v>739</v>
      </c>
      <c r="D99" s="429">
        <v>43811</v>
      </c>
      <c r="E99" s="301" t="s">
        <v>422</v>
      </c>
      <c r="F99" s="417" t="s">
        <v>467</v>
      </c>
      <c r="G99" s="301" t="s">
        <v>737</v>
      </c>
      <c r="H99" s="308" t="s">
        <v>740</v>
      </c>
      <c r="I99" s="404" t="s">
        <v>438</v>
      </c>
      <c r="J99" s="310">
        <v>1285</v>
      </c>
      <c r="K99" s="425">
        <f t="shared" si="3"/>
        <v>128.5</v>
      </c>
      <c r="L99" s="310">
        <f t="shared" si="4"/>
        <v>1156.5</v>
      </c>
      <c r="M99" s="310">
        <f t="shared" si="5"/>
        <v>231.3</v>
      </c>
      <c r="N99" s="310">
        <v>154.20000000000002</v>
      </c>
      <c r="O99" s="310">
        <v>1092.7076712328767</v>
      </c>
      <c r="P99" s="422">
        <v>192.29232876712331</v>
      </c>
    </row>
    <row r="100" spans="2:16" s="300" customFormat="1" ht="15.75" customHeight="1">
      <c r="B100" s="417">
        <v>92</v>
      </c>
      <c r="C100" s="421" t="s">
        <v>741</v>
      </c>
      <c r="D100" s="429">
        <v>43811</v>
      </c>
      <c r="E100" s="301" t="s">
        <v>422</v>
      </c>
      <c r="F100" s="417" t="s">
        <v>467</v>
      </c>
      <c r="G100" s="301" t="s">
        <v>742</v>
      </c>
      <c r="H100" s="308" t="s">
        <v>743</v>
      </c>
      <c r="I100" s="404" t="s">
        <v>623</v>
      </c>
      <c r="J100" s="310">
        <v>1385</v>
      </c>
      <c r="K100" s="425">
        <f t="shared" si="3"/>
        <v>138.5</v>
      </c>
      <c r="L100" s="310">
        <f t="shared" si="4"/>
        <v>1246.5</v>
      </c>
      <c r="M100" s="310">
        <f t="shared" si="5"/>
        <v>249.3</v>
      </c>
      <c r="N100" s="310">
        <v>166.20000000000002</v>
      </c>
      <c r="O100" s="310">
        <v>1177.743287671233</v>
      </c>
      <c r="P100" s="422">
        <v>207.25671232876698</v>
      </c>
    </row>
    <row r="101" spans="2:16" s="300" customFormat="1" ht="15.75" customHeight="1">
      <c r="B101" s="417">
        <v>93</v>
      </c>
      <c r="C101" s="421" t="s">
        <v>744</v>
      </c>
      <c r="D101" s="429">
        <v>43811</v>
      </c>
      <c r="E101" s="301" t="s">
        <v>457</v>
      </c>
      <c r="F101" s="417" t="s">
        <v>467</v>
      </c>
      <c r="G101" s="301" t="s">
        <v>745</v>
      </c>
      <c r="H101" s="308" t="s">
        <v>746</v>
      </c>
      <c r="I101" s="404" t="s">
        <v>240</v>
      </c>
      <c r="J101" s="310">
        <v>890.5</v>
      </c>
      <c r="K101" s="425">
        <f t="shared" si="3"/>
        <v>89.050000000000011</v>
      </c>
      <c r="L101" s="310">
        <f t="shared" si="4"/>
        <v>801.45</v>
      </c>
      <c r="M101" s="310">
        <f t="shared" si="5"/>
        <v>160.29000000000002</v>
      </c>
      <c r="N101" s="310">
        <v>106.86000000000001</v>
      </c>
      <c r="O101" s="310">
        <v>757.24216438356177</v>
      </c>
      <c r="P101" s="422">
        <v>133.25783561643823</v>
      </c>
    </row>
    <row r="102" spans="2:16" s="300" customFormat="1" ht="15.75" customHeight="1">
      <c r="B102" s="417">
        <v>94</v>
      </c>
      <c r="C102" s="421" t="s">
        <v>747</v>
      </c>
      <c r="D102" s="429">
        <v>43811</v>
      </c>
      <c r="E102" s="301" t="s">
        <v>457</v>
      </c>
      <c r="F102" s="417" t="s">
        <v>467</v>
      </c>
      <c r="G102" s="301" t="s">
        <v>745</v>
      </c>
      <c r="H102" s="308" t="s">
        <v>748</v>
      </c>
      <c r="I102" s="404" t="s">
        <v>441</v>
      </c>
      <c r="J102" s="310">
        <v>890.5</v>
      </c>
      <c r="K102" s="425">
        <f t="shared" si="3"/>
        <v>89.050000000000011</v>
      </c>
      <c r="L102" s="310">
        <f t="shared" si="4"/>
        <v>801.45</v>
      </c>
      <c r="M102" s="310">
        <f t="shared" si="5"/>
        <v>160.29000000000002</v>
      </c>
      <c r="N102" s="310">
        <v>106.86000000000001</v>
      </c>
      <c r="O102" s="310">
        <v>757.24216438356177</v>
      </c>
      <c r="P102" s="422">
        <v>133.25783561643823</v>
      </c>
    </row>
    <row r="103" spans="2:16" s="300" customFormat="1" ht="22.5" customHeight="1">
      <c r="B103" s="417">
        <v>95</v>
      </c>
      <c r="C103" s="428" t="s">
        <v>749</v>
      </c>
      <c r="D103" s="429">
        <v>43811</v>
      </c>
      <c r="E103" s="301" t="s">
        <v>539</v>
      </c>
      <c r="F103" s="417" t="s">
        <v>467</v>
      </c>
      <c r="G103" s="301" t="s">
        <v>750</v>
      </c>
      <c r="H103" s="308" t="s">
        <v>751</v>
      </c>
      <c r="I103" s="404" t="s">
        <v>485</v>
      </c>
      <c r="J103" s="310">
        <v>660</v>
      </c>
      <c r="K103" s="425">
        <f t="shared" si="3"/>
        <v>66</v>
      </c>
      <c r="L103" s="310">
        <f t="shared" si="4"/>
        <v>594</v>
      </c>
      <c r="M103" s="310">
        <f t="shared" si="5"/>
        <v>118.8</v>
      </c>
      <c r="N103" s="310">
        <v>79.2</v>
      </c>
      <c r="O103" s="310">
        <v>561.23506849315072</v>
      </c>
      <c r="P103" s="422">
        <v>98.76493150684928</v>
      </c>
    </row>
    <row r="104" spans="2:16" s="300" customFormat="1" ht="22.5" customHeight="1">
      <c r="B104" s="417">
        <v>96</v>
      </c>
      <c r="C104" s="428" t="s">
        <v>752</v>
      </c>
      <c r="D104" s="429">
        <v>43811</v>
      </c>
      <c r="E104" s="301" t="s">
        <v>539</v>
      </c>
      <c r="F104" s="417" t="s">
        <v>467</v>
      </c>
      <c r="G104" s="301" t="s">
        <v>750</v>
      </c>
      <c r="H104" s="308" t="s">
        <v>753</v>
      </c>
      <c r="I104" s="404" t="s">
        <v>962</v>
      </c>
      <c r="J104" s="310">
        <v>660</v>
      </c>
      <c r="K104" s="425">
        <f t="shared" si="3"/>
        <v>66</v>
      </c>
      <c r="L104" s="310">
        <f t="shared" si="4"/>
        <v>594</v>
      </c>
      <c r="M104" s="310">
        <f t="shared" si="5"/>
        <v>118.8</v>
      </c>
      <c r="N104" s="310">
        <v>79.2</v>
      </c>
      <c r="O104" s="310">
        <v>561.23506849315072</v>
      </c>
      <c r="P104" s="422">
        <v>98.76493150684928</v>
      </c>
    </row>
    <row r="105" spans="2:16" s="300" customFormat="1" ht="22.5" customHeight="1">
      <c r="B105" s="417">
        <v>97</v>
      </c>
      <c r="C105" s="428" t="s">
        <v>754</v>
      </c>
      <c r="D105" s="429">
        <v>43811</v>
      </c>
      <c r="E105" s="301" t="s">
        <v>539</v>
      </c>
      <c r="F105" s="417" t="s">
        <v>467</v>
      </c>
      <c r="G105" s="301" t="s">
        <v>750</v>
      </c>
      <c r="H105" s="308" t="s">
        <v>755</v>
      </c>
      <c r="I105" s="404" t="s">
        <v>590</v>
      </c>
      <c r="J105" s="310">
        <v>660</v>
      </c>
      <c r="K105" s="425">
        <f t="shared" si="3"/>
        <v>66</v>
      </c>
      <c r="L105" s="310">
        <f t="shared" si="4"/>
        <v>594</v>
      </c>
      <c r="M105" s="310">
        <f t="shared" si="5"/>
        <v>118.8</v>
      </c>
      <c r="N105" s="310">
        <v>79.2</v>
      </c>
      <c r="O105" s="310">
        <v>561.23506849315072</v>
      </c>
      <c r="P105" s="422">
        <v>98.76493150684928</v>
      </c>
    </row>
    <row r="106" spans="2:16" s="300" customFormat="1" ht="22.5" customHeight="1">
      <c r="B106" s="417">
        <v>98</v>
      </c>
      <c r="C106" s="428" t="s">
        <v>756</v>
      </c>
      <c r="D106" s="429">
        <v>43811</v>
      </c>
      <c r="E106" s="301" t="s">
        <v>539</v>
      </c>
      <c r="F106" s="417" t="s">
        <v>467</v>
      </c>
      <c r="G106" s="301" t="s">
        <v>750</v>
      </c>
      <c r="H106" s="308" t="s">
        <v>757</v>
      </c>
      <c r="I106" s="404" t="s">
        <v>758</v>
      </c>
      <c r="J106" s="310">
        <v>660</v>
      </c>
      <c r="K106" s="425">
        <f t="shared" si="3"/>
        <v>66</v>
      </c>
      <c r="L106" s="310">
        <f t="shared" si="4"/>
        <v>594</v>
      </c>
      <c r="M106" s="310">
        <f t="shared" si="5"/>
        <v>118.8</v>
      </c>
      <c r="N106" s="310">
        <v>79.2</v>
      </c>
      <c r="O106" s="310">
        <v>561.23506849315072</v>
      </c>
      <c r="P106" s="422">
        <v>98.76493150684928</v>
      </c>
    </row>
    <row r="107" spans="2:16" s="300" customFormat="1" ht="13.5">
      <c r="B107" s="417">
        <v>99</v>
      </c>
      <c r="C107" s="421" t="s">
        <v>759</v>
      </c>
      <c r="D107" s="429">
        <v>43811</v>
      </c>
      <c r="E107" s="301" t="s">
        <v>760</v>
      </c>
      <c r="F107" s="417" t="s">
        <v>423</v>
      </c>
      <c r="G107" s="301" t="s">
        <v>761</v>
      </c>
      <c r="H107" s="308" t="s">
        <v>762</v>
      </c>
      <c r="I107" s="404" t="s">
        <v>240</v>
      </c>
      <c r="J107" s="310">
        <v>695</v>
      </c>
      <c r="K107" s="425">
        <f t="shared" si="3"/>
        <v>69.5</v>
      </c>
      <c r="L107" s="310">
        <f t="shared" si="4"/>
        <v>625.5</v>
      </c>
      <c r="M107" s="310">
        <f t="shared" si="5"/>
        <v>125.1</v>
      </c>
      <c r="N107" s="310">
        <v>83.399999999999991</v>
      </c>
      <c r="O107" s="310">
        <v>590.99753424657536</v>
      </c>
      <c r="P107" s="422">
        <v>104.00246575342464</v>
      </c>
    </row>
    <row r="108" spans="2:16" s="300" customFormat="1" ht="13.5">
      <c r="B108" s="417">
        <v>100</v>
      </c>
      <c r="C108" s="421" t="s">
        <v>763</v>
      </c>
      <c r="D108" s="429">
        <v>43811</v>
      </c>
      <c r="E108" s="301" t="s">
        <v>760</v>
      </c>
      <c r="F108" s="417" t="s">
        <v>423</v>
      </c>
      <c r="G108" s="301" t="s">
        <v>761</v>
      </c>
      <c r="H108" s="308" t="s">
        <v>764</v>
      </c>
      <c r="I108" s="404" t="s">
        <v>240</v>
      </c>
      <c r="J108" s="310">
        <v>695</v>
      </c>
      <c r="K108" s="425">
        <f t="shared" si="3"/>
        <v>69.5</v>
      </c>
      <c r="L108" s="310">
        <f t="shared" si="4"/>
        <v>625.5</v>
      </c>
      <c r="M108" s="310">
        <f t="shared" si="5"/>
        <v>125.1</v>
      </c>
      <c r="N108" s="310">
        <v>83.399999999999991</v>
      </c>
      <c r="O108" s="310">
        <v>590.99753424657536</v>
      </c>
      <c r="P108" s="422">
        <v>104.00246575342464</v>
      </c>
    </row>
    <row r="109" spans="2:16" s="300" customFormat="1" ht="13.5">
      <c r="B109" s="417">
        <v>101</v>
      </c>
      <c r="C109" s="421" t="s">
        <v>765</v>
      </c>
      <c r="D109" s="429">
        <v>43811</v>
      </c>
      <c r="E109" s="301" t="s">
        <v>760</v>
      </c>
      <c r="F109" s="417" t="s">
        <v>423</v>
      </c>
      <c r="G109" s="301" t="s">
        <v>761</v>
      </c>
      <c r="H109" s="308" t="s">
        <v>766</v>
      </c>
      <c r="I109" s="404" t="s">
        <v>240</v>
      </c>
      <c r="J109" s="310">
        <v>695</v>
      </c>
      <c r="K109" s="425">
        <f t="shared" si="3"/>
        <v>69.5</v>
      </c>
      <c r="L109" s="310">
        <f t="shared" si="4"/>
        <v>625.5</v>
      </c>
      <c r="M109" s="310">
        <f t="shared" si="5"/>
        <v>125.1</v>
      </c>
      <c r="N109" s="310">
        <v>83.399999999999991</v>
      </c>
      <c r="O109" s="310">
        <v>590.99753424657536</v>
      </c>
      <c r="P109" s="422">
        <v>104.00246575342464</v>
      </c>
    </row>
    <row r="110" spans="2:16" s="300" customFormat="1" ht="13.5">
      <c r="B110" s="417">
        <v>102</v>
      </c>
      <c r="C110" s="421" t="s">
        <v>767</v>
      </c>
      <c r="D110" s="429">
        <v>43811</v>
      </c>
      <c r="E110" s="301" t="s">
        <v>760</v>
      </c>
      <c r="F110" s="417" t="s">
        <v>423</v>
      </c>
      <c r="G110" s="301" t="s">
        <v>761</v>
      </c>
      <c r="H110" s="308" t="s">
        <v>768</v>
      </c>
      <c r="I110" s="404" t="s">
        <v>240</v>
      </c>
      <c r="J110" s="310">
        <v>695</v>
      </c>
      <c r="K110" s="425">
        <f t="shared" si="3"/>
        <v>69.5</v>
      </c>
      <c r="L110" s="310">
        <f t="shared" si="4"/>
        <v>625.5</v>
      </c>
      <c r="M110" s="310">
        <f t="shared" si="5"/>
        <v>125.1</v>
      </c>
      <c r="N110" s="310">
        <v>83.399999999999991</v>
      </c>
      <c r="O110" s="310">
        <v>590.99753424657536</v>
      </c>
      <c r="P110" s="422">
        <v>104.00246575342464</v>
      </c>
    </row>
    <row r="111" spans="2:16" s="300" customFormat="1" ht="13.5">
      <c r="B111" s="417">
        <v>103</v>
      </c>
      <c r="C111" s="421" t="s">
        <v>769</v>
      </c>
      <c r="D111" s="429">
        <v>43811</v>
      </c>
      <c r="E111" s="301" t="s">
        <v>422</v>
      </c>
      <c r="F111" s="417" t="s">
        <v>467</v>
      </c>
      <c r="G111" s="301" t="s">
        <v>737</v>
      </c>
      <c r="H111" s="308" t="s">
        <v>770</v>
      </c>
      <c r="I111" s="404" t="s">
        <v>431</v>
      </c>
      <c r="J111" s="310">
        <v>1285</v>
      </c>
      <c r="K111" s="425">
        <f t="shared" si="3"/>
        <v>128.5</v>
      </c>
      <c r="L111" s="310">
        <f t="shared" si="4"/>
        <v>1156.5</v>
      </c>
      <c r="M111" s="310">
        <f t="shared" si="5"/>
        <v>231.3</v>
      </c>
      <c r="N111" s="310">
        <v>154.20000000000002</v>
      </c>
      <c r="O111" s="310">
        <v>1092.7076712328767</v>
      </c>
      <c r="P111" s="422">
        <v>192.29232876712331</v>
      </c>
    </row>
    <row r="112" spans="2:16" s="300" customFormat="1" ht="13.5">
      <c r="B112" s="417">
        <v>104</v>
      </c>
      <c r="C112" s="421" t="s">
        <v>771</v>
      </c>
      <c r="D112" s="429">
        <v>43811</v>
      </c>
      <c r="E112" s="301" t="s">
        <v>422</v>
      </c>
      <c r="F112" s="417" t="s">
        <v>467</v>
      </c>
      <c r="G112" s="301" t="s">
        <v>737</v>
      </c>
      <c r="H112" s="308" t="s">
        <v>772</v>
      </c>
      <c r="I112" s="404" t="s">
        <v>446</v>
      </c>
      <c r="J112" s="310">
        <v>1285</v>
      </c>
      <c r="K112" s="425">
        <f t="shared" si="3"/>
        <v>128.5</v>
      </c>
      <c r="L112" s="310">
        <f t="shared" si="4"/>
        <v>1156.5</v>
      </c>
      <c r="M112" s="310">
        <f t="shared" si="5"/>
        <v>231.3</v>
      </c>
      <c r="N112" s="310">
        <v>154.20000000000002</v>
      </c>
      <c r="O112" s="310">
        <v>1092.7076712328767</v>
      </c>
      <c r="P112" s="422">
        <v>192.29232876712331</v>
      </c>
    </row>
    <row r="113" spans="2:16" s="300" customFormat="1" ht="13.5">
      <c r="B113" s="417">
        <v>105</v>
      </c>
      <c r="C113" s="421" t="s">
        <v>773</v>
      </c>
      <c r="D113" s="429">
        <v>43811</v>
      </c>
      <c r="E113" s="301" t="s">
        <v>422</v>
      </c>
      <c r="F113" s="417" t="s">
        <v>467</v>
      </c>
      <c r="G113" s="301" t="s">
        <v>737</v>
      </c>
      <c r="H113" s="308" t="s">
        <v>774</v>
      </c>
      <c r="I113" s="404" t="s">
        <v>438</v>
      </c>
      <c r="J113" s="310">
        <v>1285</v>
      </c>
      <c r="K113" s="425">
        <f t="shared" si="3"/>
        <v>128.5</v>
      </c>
      <c r="L113" s="310">
        <f t="shared" si="4"/>
        <v>1156.5</v>
      </c>
      <c r="M113" s="310">
        <f t="shared" si="5"/>
        <v>231.3</v>
      </c>
      <c r="N113" s="310">
        <v>154.20000000000002</v>
      </c>
      <c r="O113" s="310">
        <v>1092.7076712328767</v>
      </c>
      <c r="P113" s="422">
        <v>192.29232876712331</v>
      </c>
    </row>
    <row r="114" spans="2:16" s="300" customFormat="1" ht="13.5">
      <c r="B114" s="417">
        <v>106</v>
      </c>
      <c r="C114" s="421" t="s">
        <v>775</v>
      </c>
      <c r="D114" s="429">
        <v>43811</v>
      </c>
      <c r="E114" s="301" t="s">
        <v>457</v>
      </c>
      <c r="F114" s="417" t="s">
        <v>467</v>
      </c>
      <c r="G114" s="301" t="s">
        <v>745</v>
      </c>
      <c r="H114" s="308" t="s">
        <v>776</v>
      </c>
      <c r="I114" s="404" t="s">
        <v>431</v>
      </c>
      <c r="J114" s="310">
        <v>890.5</v>
      </c>
      <c r="K114" s="425">
        <f t="shared" si="3"/>
        <v>89.050000000000011</v>
      </c>
      <c r="L114" s="310">
        <f t="shared" si="4"/>
        <v>801.45</v>
      </c>
      <c r="M114" s="310">
        <f t="shared" si="5"/>
        <v>160.29000000000002</v>
      </c>
      <c r="N114" s="310">
        <v>106.86000000000001</v>
      </c>
      <c r="O114" s="310">
        <v>757.24216438356177</v>
      </c>
      <c r="P114" s="422">
        <v>133.25783561643823</v>
      </c>
    </row>
    <row r="115" spans="2:16" s="300" customFormat="1" ht="13.5">
      <c r="B115" s="417">
        <v>107</v>
      </c>
      <c r="C115" s="421" t="s">
        <v>777</v>
      </c>
      <c r="D115" s="429">
        <v>43811</v>
      </c>
      <c r="E115" s="301" t="s">
        <v>457</v>
      </c>
      <c r="F115" s="417" t="s">
        <v>467</v>
      </c>
      <c r="G115" s="301" t="s">
        <v>745</v>
      </c>
      <c r="H115" s="301" t="s">
        <v>778</v>
      </c>
      <c r="I115" s="404" t="s">
        <v>426</v>
      </c>
      <c r="J115" s="310">
        <v>890.5</v>
      </c>
      <c r="K115" s="425">
        <f t="shared" si="3"/>
        <v>89.050000000000011</v>
      </c>
      <c r="L115" s="310">
        <f t="shared" si="4"/>
        <v>801.45</v>
      </c>
      <c r="M115" s="310">
        <f t="shared" si="5"/>
        <v>160.29000000000002</v>
      </c>
      <c r="N115" s="310">
        <v>106.86000000000001</v>
      </c>
      <c r="O115" s="310">
        <v>757.24216438356177</v>
      </c>
      <c r="P115" s="422">
        <v>133.25783561643823</v>
      </c>
    </row>
    <row r="116" spans="2:16" s="300" customFormat="1" ht="25.5">
      <c r="B116" s="417">
        <v>108</v>
      </c>
      <c r="C116" s="428" t="s">
        <v>779</v>
      </c>
      <c r="D116" s="429">
        <v>43811</v>
      </c>
      <c r="E116" s="301" t="s">
        <v>539</v>
      </c>
      <c r="F116" s="417" t="s">
        <v>467</v>
      </c>
      <c r="G116" s="301" t="s">
        <v>750</v>
      </c>
      <c r="H116" s="308" t="s">
        <v>780</v>
      </c>
      <c r="I116" s="404" t="s">
        <v>431</v>
      </c>
      <c r="J116" s="310">
        <v>660</v>
      </c>
      <c r="K116" s="425">
        <f t="shared" si="3"/>
        <v>66</v>
      </c>
      <c r="L116" s="310">
        <f t="shared" si="4"/>
        <v>594</v>
      </c>
      <c r="M116" s="310">
        <f t="shared" si="5"/>
        <v>118.8</v>
      </c>
      <c r="N116" s="310">
        <v>79.2</v>
      </c>
      <c r="O116" s="310">
        <v>561.23506849315072</v>
      </c>
      <c r="P116" s="422">
        <v>98.76493150684928</v>
      </c>
    </row>
    <row r="117" spans="2:16" s="300" customFormat="1" ht="25.5">
      <c r="B117" s="417">
        <v>109</v>
      </c>
      <c r="C117" s="428" t="s">
        <v>781</v>
      </c>
      <c r="D117" s="429">
        <v>43811</v>
      </c>
      <c r="E117" s="301" t="s">
        <v>539</v>
      </c>
      <c r="F117" s="417" t="s">
        <v>467</v>
      </c>
      <c r="G117" s="301" t="s">
        <v>750</v>
      </c>
      <c r="H117" s="308" t="s">
        <v>782</v>
      </c>
      <c r="I117" s="404" t="s">
        <v>426</v>
      </c>
      <c r="J117" s="310">
        <v>660</v>
      </c>
      <c r="K117" s="425">
        <f t="shared" si="3"/>
        <v>66</v>
      </c>
      <c r="L117" s="310">
        <f t="shared" si="4"/>
        <v>594</v>
      </c>
      <c r="M117" s="310">
        <f t="shared" si="5"/>
        <v>118.8</v>
      </c>
      <c r="N117" s="310">
        <v>79.2</v>
      </c>
      <c r="O117" s="310">
        <v>561.23506849315072</v>
      </c>
      <c r="P117" s="422">
        <v>98.76493150684928</v>
      </c>
    </row>
    <row r="118" spans="2:16" s="300" customFormat="1" ht="13.5">
      <c r="B118" s="417">
        <v>110</v>
      </c>
      <c r="C118" s="421" t="s">
        <v>783</v>
      </c>
      <c r="D118" s="429">
        <v>43819</v>
      </c>
      <c r="E118" s="431" t="s">
        <v>422</v>
      </c>
      <c r="F118" s="417" t="s">
        <v>467</v>
      </c>
      <c r="G118" s="301" t="s">
        <v>737</v>
      </c>
      <c r="H118" s="308" t="s">
        <v>784</v>
      </c>
      <c r="I118" s="404" t="s">
        <v>535</v>
      </c>
      <c r="J118" s="310">
        <v>1285</v>
      </c>
      <c r="K118" s="425">
        <f t="shared" si="3"/>
        <v>128.5</v>
      </c>
      <c r="L118" s="310">
        <f t="shared" si="4"/>
        <v>1156.5</v>
      </c>
      <c r="M118" s="310">
        <f t="shared" si="5"/>
        <v>231.3</v>
      </c>
      <c r="N118" s="310">
        <v>154.20000000000002</v>
      </c>
      <c r="O118" s="310">
        <v>1087.638082191781</v>
      </c>
      <c r="P118" s="422">
        <v>197.361917808219</v>
      </c>
    </row>
    <row r="119" spans="2:16" s="300" customFormat="1" ht="13.5">
      <c r="B119" s="417">
        <v>111</v>
      </c>
      <c r="C119" s="421" t="s">
        <v>785</v>
      </c>
      <c r="D119" s="432">
        <v>43895</v>
      </c>
      <c r="E119" s="301" t="s">
        <v>457</v>
      </c>
      <c r="F119" s="316" t="s">
        <v>467</v>
      </c>
      <c r="G119" s="301" t="s">
        <v>786</v>
      </c>
      <c r="H119" s="301" t="s">
        <v>787</v>
      </c>
      <c r="I119" s="404" t="s">
        <v>427</v>
      </c>
      <c r="J119" s="310">
        <v>980</v>
      </c>
      <c r="K119" s="425">
        <f t="shared" si="3"/>
        <v>98</v>
      </c>
      <c r="L119" s="310">
        <f t="shared" si="4"/>
        <v>882</v>
      </c>
      <c r="M119" s="310">
        <f t="shared" si="5"/>
        <v>176.4</v>
      </c>
      <c r="N119" s="310">
        <v>117.60000000000001</v>
      </c>
      <c r="O119" s="310">
        <v>792.75</v>
      </c>
      <c r="P119" s="422">
        <v>187.25</v>
      </c>
    </row>
    <row r="120" spans="2:16" s="300" customFormat="1" ht="13.5">
      <c r="B120" s="417">
        <v>112</v>
      </c>
      <c r="C120" s="421" t="s">
        <v>788</v>
      </c>
      <c r="D120" s="432">
        <v>43895</v>
      </c>
      <c r="E120" s="301" t="s">
        <v>457</v>
      </c>
      <c r="F120" s="316" t="s">
        <v>467</v>
      </c>
      <c r="G120" s="301" t="s">
        <v>786</v>
      </c>
      <c r="H120" s="301" t="s">
        <v>789</v>
      </c>
      <c r="I120" s="404" t="s">
        <v>590</v>
      </c>
      <c r="J120" s="310">
        <v>980</v>
      </c>
      <c r="K120" s="425">
        <f t="shared" si="3"/>
        <v>98</v>
      </c>
      <c r="L120" s="310">
        <f t="shared" si="4"/>
        <v>882</v>
      </c>
      <c r="M120" s="310">
        <f t="shared" si="5"/>
        <v>176.4</v>
      </c>
      <c r="N120" s="310">
        <v>117.60000000000001</v>
      </c>
      <c r="O120" s="310">
        <v>792.75</v>
      </c>
      <c r="P120" s="422">
        <v>187.25</v>
      </c>
    </row>
    <row r="121" spans="2:16" s="300" customFormat="1" ht="13.5">
      <c r="B121" s="417">
        <v>113</v>
      </c>
      <c r="C121" s="421" t="s">
        <v>790</v>
      </c>
      <c r="D121" s="432">
        <v>43895</v>
      </c>
      <c r="E121" s="301" t="s">
        <v>457</v>
      </c>
      <c r="F121" s="316" t="s">
        <v>467</v>
      </c>
      <c r="G121" s="301" t="s">
        <v>786</v>
      </c>
      <c r="H121" s="301" t="s">
        <v>791</v>
      </c>
      <c r="I121" s="404" t="s">
        <v>590</v>
      </c>
      <c r="J121" s="310">
        <v>980</v>
      </c>
      <c r="K121" s="425">
        <f t="shared" ref="K121:K184" si="6">J121*10%</f>
        <v>98</v>
      </c>
      <c r="L121" s="310">
        <f t="shared" ref="L121:L184" si="7">J121-K121</f>
        <v>882</v>
      </c>
      <c r="M121" s="310">
        <f t="shared" ref="M121:M184" si="8">L121/5</f>
        <v>176.4</v>
      </c>
      <c r="N121" s="310">
        <v>117.60000000000001</v>
      </c>
      <c r="O121" s="310">
        <v>792.75</v>
      </c>
      <c r="P121" s="422">
        <v>187.25</v>
      </c>
    </row>
    <row r="122" spans="2:16" s="300" customFormat="1" ht="13.5">
      <c r="B122" s="417">
        <v>114</v>
      </c>
      <c r="C122" s="421" t="s">
        <v>792</v>
      </c>
      <c r="D122" s="432">
        <v>43895</v>
      </c>
      <c r="E122" s="301" t="s">
        <v>457</v>
      </c>
      <c r="F122" s="316" t="s">
        <v>467</v>
      </c>
      <c r="G122" s="301" t="s">
        <v>786</v>
      </c>
      <c r="H122" s="301" t="s">
        <v>793</v>
      </c>
      <c r="I122" s="404" t="s">
        <v>590</v>
      </c>
      <c r="J122" s="310">
        <v>980</v>
      </c>
      <c r="K122" s="425">
        <f t="shared" si="6"/>
        <v>98</v>
      </c>
      <c r="L122" s="310">
        <f t="shared" si="7"/>
        <v>882</v>
      </c>
      <c r="M122" s="310">
        <f t="shared" si="8"/>
        <v>176.4</v>
      </c>
      <c r="N122" s="310">
        <v>117.60000000000001</v>
      </c>
      <c r="O122" s="310">
        <v>792.75</v>
      </c>
      <c r="P122" s="422">
        <v>187.25</v>
      </c>
    </row>
    <row r="123" spans="2:16" s="300" customFormat="1" ht="13.5">
      <c r="B123" s="417">
        <v>115</v>
      </c>
      <c r="C123" s="421" t="s">
        <v>794</v>
      </c>
      <c r="D123" s="432">
        <v>43895</v>
      </c>
      <c r="E123" s="301" t="s">
        <v>457</v>
      </c>
      <c r="F123" s="316" t="s">
        <v>467</v>
      </c>
      <c r="G123" s="301" t="s">
        <v>786</v>
      </c>
      <c r="H123" s="301" t="s">
        <v>795</v>
      </c>
      <c r="I123" s="404" t="s">
        <v>590</v>
      </c>
      <c r="J123" s="310">
        <v>980</v>
      </c>
      <c r="K123" s="425">
        <f t="shared" si="6"/>
        <v>98</v>
      </c>
      <c r="L123" s="310">
        <f t="shared" si="7"/>
        <v>882</v>
      </c>
      <c r="M123" s="310">
        <f t="shared" si="8"/>
        <v>176.4</v>
      </c>
      <c r="N123" s="310">
        <v>117.60000000000001</v>
      </c>
      <c r="O123" s="310">
        <v>792.75</v>
      </c>
      <c r="P123" s="422">
        <v>187.25</v>
      </c>
    </row>
    <row r="124" spans="2:16" s="300" customFormat="1" ht="13.5" customHeight="1">
      <c r="B124" s="417">
        <v>116</v>
      </c>
      <c r="C124" s="421" t="s">
        <v>796</v>
      </c>
      <c r="D124" s="432">
        <v>43895</v>
      </c>
      <c r="E124" s="301" t="s">
        <v>457</v>
      </c>
      <c r="F124" s="316" t="s">
        <v>467</v>
      </c>
      <c r="G124" s="301" t="s">
        <v>786</v>
      </c>
      <c r="H124" s="301" t="s">
        <v>797</v>
      </c>
      <c r="I124" s="404" t="s">
        <v>216</v>
      </c>
      <c r="J124" s="310">
        <v>980</v>
      </c>
      <c r="K124" s="425">
        <f t="shared" si="6"/>
        <v>98</v>
      </c>
      <c r="L124" s="310">
        <f t="shared" si="7"/>
        <v>882</v>
      </c>
      <c r="M124" s="310">
        <f t="shared" si="8"/>
        <v>176.4</v>
      </c>
      <c r="N124" s="310">
        <v>117.60000000000001</v>
      </c>
      <c r="O124" s="310">
        <v>792.75</v>
      </c>
      <c r="P124" s="422">
        <v>187.25</v>
      </c>
    </row>
    <row r="125" spans="2:16" s="300" customFormat="1" ht="13.5">
      <c r="B125" s="417">
        <v>117</v>
      </c>
      <c r="C125" s="421" t="s">
        <v>798</v>
      </c>
      <c r="D125" s="432">
        <v>43895</v>
      </c>
      <c r="E125" s="301" t="s">
        <v>457</v>
      </c>
      <c r="F125" s="316" t="s">
        <v>467</v>
      </c>
      <c r="G125" s="301" t="s">
        <v>786</v>
      </c>
      <c r="H125" s="301" t="s">
        <v>799</v>
      </c>
      <c r="I125" s="404" t="s">
        <v>590</v>
      </c>
      <c r="J125" s="310">
        <v>980</v>
      </c>
      <c r="K125" s="425">
        <f t="shared" si="6"/>
        <v>98</v>
      </c>
      <c r="L125" s="310">
        <f t="shared" si="7"/>
        <v>882</v>
      </c>
      <c r="M125" s="310">
        <f t="shared" si="8"/>
        <v>176.4</v>
      </c>
      <c r="N125" s="310">
        <v>117.60000000000001</v>
      </c>
      <c r="O125" s="310">
        <v>792.75</v>
      </c>
      <c r="P125" s="422">
        <v>187.25</v>
      </c>
    </row>
    <row r="126" spans="2:16" s="300" customFormat="1" ht="13.5">
      <c r="B126" s="417">
        <v>118</v>
      </c>
      <c r="C126" s="421" t="s">
        <v>800</v>
      </c>
      <c r="D126" s="432">
        <v>43895</v>
      </c>
      <c r="E126" s="301" t="s">
        <v>457</v>
      </c>
      <c r="F126" s="316" t="s">
        <v>467</v>
      </c>
      <c r="G126" s="301" t="s">
        <v>786</v>
      </c>
      <c r="H126" s="301" t="s">
        <v>801</v>
      </c>
      <c r="I126" s="404" t="s">
        <v>590</v>
      </c>
      <c r="J126" s="310">
        <v>980</v>
      </c>
      <c r="K126" s="425">
        <f t="shared" si="6"/>
        <v>98</v>
      </c>
      <c r="L126" s="310">
        <f t="shared" si="7"/>
        <v>882</v>
      </c>
      <c r="M126" s="310">
        <f t="shared" si="8"/>
        <v>176.4</v>
      </c>
      <c r="N126" s="310">
        <v>117.60000000000001</v>
      </c>
      <c r="O126" s="310">
        <v>792.75</v>
      </c>
      <c r="P126" s="422">
        <v>187.25</v>
      </c>
    </row>
    <row r="127" spans="2:16" s="300" customFormat="1" ht="13.5">
      <c r="B127" s="417">
        <v>119</v>
      </c>
      <c r="C127" s="421" t="s">
        <v>802</v>
      </c>
      <c r="D127" s="432">
        <v>43895</v>
      </c>
      <c r="E127" s="301" t="s">
        <v>457</v>
      </c>
      <c r="F127" s="316" t="s">
        <v>467</v>
      </c>
      <c r="G127" s="301" t="s">
        <v>786</v>
      </c>
      <c r="H127" s="301" t="s">
        <v>803</v>
      </c>
      <c r="I127" s="404" t="s">
        <v>590</v>
      </c>
      <c r="J127" s="310">
        <v>980</v>
      </c>
      <c r="K127" s="425">
        <f t="shared" si="6"/>
        <v>98</v>
      </c>
      <c r="L127" s="310">
        <f t="shared" si="7"/>
        <v>882</v>
      </c>
      <c r="M127" s="310">
        <f t="shared" si="8"/>
        <v>176.4</v>
      </c>
      <c r="N127" s="310">
        <v>117.60000000000001</v>
      </c>
      <c r="O127" s="310">
        <v>792.75</v>
      </c>
      <c r="P127" s="422">
        <v>187.25</v>
      </c>
    </row>
    <row r="128" spans="2:16" s="300" customFormat="1" ht="13.5">
      <c r="B128" s="417">
        <v>120</v>
      </c>
      <c r="C128" s="421" t="s">
        <v>804</v>
      </c>
      <c r="D128" s="432">
        <v>43895</v>
      </c>
      <c r="E128" s="301" t="s">
        <v>457</v>
      </c>
      <c r="F128" s="316" t="s">
        <v>467</v>
      </c>
      <c r="G128" s="301" t="s">
        <v>786</v>
      </c>
      <c r="H128" s="301" t="s">
        <v>805</v>
      </c>
      <c r="I128" s="404" t="s">
        <v>590</v>
      </c>
      <c r="J128" s="310">
        <v>980</v>
      </c>
      <c r="K128" s="425">
        <f t="shared" si="6"/>
        <v>98</v>
      </c>
      <c r="L128" s="310">
        <f t="shared" si="7"/>
        <v>882</v>
      </c>
      <c r="M128" s="310">
        <f t="shared" si="8"/>
        <v>176.4</v>
      </c>
      <c r="N128" s="310">
        <v>117.60000000000001</v>
      </c>
      <c r="O128" s="310">
        <v>792.75</v>
      </c>
      <c r="P128" s="422">
        <v>187.25</v>
      </c>
    </row>
    <row r="129" spans="1:16" s="300" customFormat="1" ht="13.5">
      <c r="B129" s="417">
        <v>121</v>
      </c>
      <c r="C129" s="421" t="s">
        <v>806</v>
      </c>
      <c r="D129" s="432">
        <v>43895</v>
      </c>
      <c r="E129" s="301" t="s">
        <v>457</v>
      </c>
      <c r="F129" s="316" t="s">
        <v>467</v>
      </c>
      <c r="G129" s="301" t="s">
        <v>786</v>
      </c>
      <c r="H129" s="301" t="s">
        <v>807</v>
      </c>
      <c r="I129" s="404" t="s">
        <v>590</v>
      </c>
      <c r="J129" s="310">
        <v>980</v>
      </c>
      <c r="K129" s="425">
        <f t="shared" si="6"/>
        <v>98</v>
      </c>
      <c r="L129" s="310">
        <f t="shared" si="7"/>
        <v>882</v>
      </c>
      <c r="M129" s="310">
        <f t="shared" si="8"/>
        <v>176.4</v>
      </c>
      <c r="N129" s="310">
        <v>117.60000000000001</v>
      </c>
      <c r="O129" s="310">
        <v>792.75</v>
      </c>
      <c r="P129" s="422">
        <v>187.25</v>
      </c>
    </row>
    <row r="130" spans="1:16" s="300" customFormat="1" ht="13.5">
      <c r="B130" s="417">
        <v>122</v>
      </c>
      <c r="C130" s="421" t="s">
        <v>808</v>
      </c>
      <c r="D130" s="432">
        <v>43895</v>
      </c>
      <c r="E130" s="301" t="s">
        <v>457</v>
      </c>
      <c r="F130" s="316" t="s">
        <v>467</v>
      </c>
      <c r="G130" s="301" t="s">
        <v>786</v>
      </c>
      <c r="H130" s="301" t="s">
        <v>809</v>
      </c>
      <c r="I130" s="404" t="s">
        <v>590</v>
      </c>
      <c r="J130" s="310">
        <v>980</v>
      </c>
      <c r="K130" s="425">
        <f t="shared" si="6"/>
        <v>98</v>
      </c>
      <c r="L130" s="310">
        <f t="shared" si="7"/>
        <v>882</v>
      </c>
      <c r="M130" s="310">
        <f t="shared" si="8"/>
        <v>176.4</v>
      </c>
      <c r="N130" s="310">
        <v>117.60000000000001</v>
      </c>
      <c r="O130" s="310">
        <v>792.75</v>
      </c>
      <c r="P130" s="422">
        <v>187.25</v>
      </c>
    </row>
    <row r="131" spans="1:16" s="300" customFormat="1" ht="13.5">
      <c r="B131" s="417">
        <v>123</v>
      </c>
      <c r="C131" s="421" t="s">
        <v>810</v>
      </c>
      <c r="D131" s="432">
        <v>43895</v>
      </c>
      <c r="E131" s="301" t="s">
        <v>457</v>
      </c>
      <c r="F131" s="316" t="s">
        <v>467</v>
      </c>
      <c r="G131" s="301" t="s">
        <v>786</v>
      </c>
      <c r="H131" s="301" t="s">
        <v>811</v>
      </c>
      <c r="I131" s="404" t="s">
        <v>240</v>
      </c>
      <c r="J131" s="310">
        <v>980</v>
      </c>
      <c r="K131" s="425">
        <f t="shared" si="6"/>
        <v>98</v>
      </c>
      <c r="L131" s="310">
        <f t="shared" si="7"/>
        <v>882</v>
      </c>
      <c r="M131" s="310">
        <f t="shared" si="8"/>
        <v>176.4</v>
      </c>
      <c r="N131" s="310">
        <v>117.60000000000001</v>
      </c>
      <c r="O131" s="310">
        <v>792.75</v>
      </c>
      <c r="P131" s="422">
        <v>187.25</v>
      </c>
    </row>
    <row r="132" spans="1:16" s="300" customFormat="1" ht="13.5">
      <c r="B132" s="417">
        <v>124</v>
      </c>
      <c r="C132" s="421" t="s">
        <v>812</v>
      </c>
      <c r="D132" s="432">
        <v>43895</v>
      </c>
      <c r="E132" s="301" t="s">
        <v>457</v>
      </c>
      <c r="F132" s="316" t="s">
        <v>467</v>
      </c>
      <c r="G132" s="301" t="s">
        <v>786</v>
      </c>
      <c r="H132" s="301" t="s">
        <v>813</v>
      </c>
      <c r="I132" s="404" t="s">
        <v>590</v>
      </c>
      <c r="J132" s="310">
        <v>980</v>
      </c>
      <c r="K132" s="425">
        <f t="shared" si="6"/>
        <v>98</v>
      </c>
      <c r="L132" s="310">
        <f t="shared" si="7"/>
        <v>882</v>
      </c>
      <c r="M132" s="310">
        <f t="shared" si="8"/>
        <v>176.4</v>
      </c>
      <c r="N132" s="310">
        <v>117.60000000000001</v>
      </c>
      <c r="O132" s="310">
        <v>792.75</v>
      </c>
      <c r="P132" s="422">
        <v>187.25</v>
      </c>
    </row>
    <row r="133" spans="1:16" s="300" customFormat="1" ht="13.5">
      <c r="B133" s="417">
        <v>125</v>
      </c>
      <c r="C133" s="421" t="s">
        <v>814</v>
      </c>
      <c r="D133" s="432">
        <v>43895</v>
      </c>
      <c r="E133" s="301" t="s">
        <v>457</v>
      </c>
      <c r="F133" s="316" t="s">
        <v>467</v>
      </c>
      <c r="G133" s="301" t="s">
        <v>786</v>
      </c>
      <c r="H133" s="301" t="s">
        <v>815</v>
      </c>
      <c r="I133" s="404" t="s">
        <v>590</v>
      </c>
      <c r="J133" s="310">
        <v>980</v>
      </c>
      <c r="K133" s="425">
        <f t="shared" si="6"/>
        <v>98</v>
      </c>
      <c r="L133" s="310">
        <f t="shared" si="7"/>
        <v>882</v>
      </c>
      <c r="M133" s="310">
        <f t="shared" si="8"/>
        <v>176.4</v>
      </c>
      <c r="N133" s="310">
        <v>117.60000000000001</v>
      </c>
      <c r="O133" s="310">
        <v>792.75</v>
      </c>
      <c r="P133" s="422">
        <v>187.25</v>
      </c>
    </row>
    <row r="134" spans="1:16" s="300" customFormat="1" ht="13.5">
      <c r="B134" s="417">
        <v>126</v>
      </c>
      <c r="C134" s="421" t="s">
        <v>816</v>
      </c>
      <c r="D134" s="432">
        <v>43895</v>
      </c>
      <c r="E134" s="301" t="s">
        <v>457</v>
      </c>
      <c r="F134" s="316" t="s">
        <v>467</v>
      </c>
      <c r="G134" s="301" t="s">
        <v>786</v>
      </c>
      <c r="H134" s="301" t="s">
        <v>817</v>
      </c>
      <c r="I134" s="404" t="s">
        <v>854</v>
      </c>
      <c r="J134" s="310">
        <v>980</v>
      </c>
      <c r="K134" s="425">
        <f t="shared" si="6"/>
        <v>98</v>
      </c>
      <c r="L134" s="310">
        <f t="shared" si="7"/>
        <v>882</v>
      </c>
      <c r="M134" s="310">
        <f t="shared" si="8"/>
        <v>176.4</v>
      </c>
      <c r="N134" s="310">
        <v>117.60000000000001</v>
      </c>
      <c r="O134" s="310">
        <v>792.75</v>
      </c>
      <c r="P134" s="422">
        <v>187.25</v>
      </c>
    </row>
    <row r="135" spans="1:16" s="300" customFormat="1" ht="13.5">
      <c r="B135" s="417">
        <v>127</v>
      </c>
      <c r="C135" s="421" t="s">
        <v>818</v>
      </c>
      <c r="D135" s="432">
        <v>43895</v>
      </c>
      <c r="E135" s="301" t="s">
        <v>457</v>
      </c>
      <c r="F135" s="316" t="s">
        <v>467</v>
      </c>
      <c r="G135" s="301" t="s">
        <v>786</v>
      </c>
      <c r="H135" s="301" t="s">
        <v>819</v>
      </c>
      <c r="I135" s="404" t="s">
        <v>590</v>
      </c>
      <c r="J135" s="310">
        <v>980</v>
      </c>
      <c r="K135" s="425">
        <f t="shared" si="6"/>
        <v>98</v>
      </c>
      <c r="L135" s="310">
        <f t="shared" si="7"/>
        <v>882</v>
      </c>
      <c r="M135" s="310">
        <f t="shared" si="8"/>
        <v>176.4</v>
      </c>
      <c r="N135" s="310">
        <v>117.60000000000001</v>
      </c>
      <c r="O135" s="310">
        <v>792.75</v>
      </c>
      <c r="P135" s="422">
        <v>187.25</v>
      </c>
    </row>
    <row r="136" spans="1:16" s="300" customFormat="1" ht="18" customHeight="1">
      <c r="B136" s="417">
        <v>128</v>
      </c>
      <c r="C136" s="421" t="s">
        <v>820</v>
      </c>
      <c r="D136" s="432">
        <v>43895</v>
      </c>
      <c r="E136" s="301" t="s">
        <v>457</v>
      </c>
      <c r="F136" s="316" t="s">
        <v>467</v>
      </c>
      <c r="G136" s="301" t="s">
        <v>786</v>
      </c>
      <c r="H136" s="301" t="s">
        <v>821</v>
      </c>
      <c r="I136" s="404" t="s">
        <v>216</v>
      </c>
      <c r="J136" s="310">
        <v>980</v>
      </c>
      <c r="K136" s="425">
        <f t="shared" si="6"/>
        <v>98</v>
      </c>
      <c r="L136" s="310">
        <f t="shared" si="7"/>
        <v>882</v>
      </c>
      <c r="M136" s="310">
        <f t="shared" si="8"/>
        <v>176.4</v>
      </c>
      <c r="N136" s="310">
        <v>117.60000000000001</v>
      </c>
      <c r="O136" s="310">
        <v>792.75</v>
      </c>
      <c r="P136" s="422">
        <v>187.25</v>
      </c>
    </row>
    <row r="137" spans="1:16" s="300" customFormat="1" ht="13.5">
      <c r="B137" s="417">
        <v>129</v>
      </c>
      <c r="C137" s="421" t="s">
        <v>822</v>
      </c>
      <c r="D137" s="432">
        <v>43895</v>
      </c>
      <c r="E137" s="301" t="s">
        <v>457</v>
      </c>
      <c r="F137" s="316" t="s">
        <v>467</v>
      </c>
      <c r="G137" s="301" t="s">
        <v>786</v>
      </c>
      <c r="H137" s="301" t="s">
        <v>823</v>
      </c>
      <c r="I137" s="404" t="s">
        <v>530</v>
      </c>
      <c r="J137" s="310">
        <v>980</v>
      </c>
      <c r="K137" s="425">
        <f t="shared" si="6"/>
        <v>98</v>
      </c>
      <c r="L137" s="310">
        <f t="shared" si="7"/>
        <v>882</v>
      </c>
      <c r="M137" s="310">
        <f t="shared" si="8"/>
        <v>176.4</v>
      </c>
      <c r="N137" s="310">
        <v>117.60000000000001</v>
      </c>
      <c r="O137" s="310">
        <v>792.75</v>
      </c>
      <c r="P137" s="422">
        <v>187.25</v>
      </c>
    </row>
    <row r="138" spans="1:16" s="300" customFormat="1" ht="13.5">
      <c r="B138" s="417">
        <v>130</v>
      </c>
      <c r="C138" s="421" t="s">
        <v>824</v>
      </c>
      <c r="D138" s="432">
        <v>43895</v>
      </c>
      <c r="E138" s="301" t="s">
        <v>422</v>
      </c>
      <c r="F138" s="316" t="s">
        <v>467</v>
      </c>
      <c r="G138" s="301" t="s">
        <v>825</v>
      </c>
      <c r="H138" s="301" t="s">
        <v>826</v>
      </c>
      <c r="I138" s="404" t="s">
        <v>854</v>
      </c>
      <c r="J138" s="310">
        <v>1289.95</v>
      </c>
      <c r="K138" s="425">
        <f t="shared" si="6"/>
        <v>128.995</v>
      </c>
      <c r="L138" s="310">
        <f t="shared" si="7"/>
        <v>1160.9549999999999</v>
      </c>
      <c r="M138" s="310">
        <f t="shared" si="8"/>
        <v>232.19099999999997</v>
      </c>
      <c r="N138" s="310">
        <v>154.79399999999998</v>
      </c>
      <c r="O138" s="310">
        <v>1043.4760000000001</v>
      </c>
      <c r="P138" s="422">
        <v>246.47399999999993</v>
      </c>
    </row>
    <row r="139" spans="1:16" s="300" customFormat="1" ht="13.5">
      <c r="B139" s="417">
        <v>131</v>
      </c>
      <c r="C139" s="421" t="s">
        <v>827</v>
      </c>
      <c r="D139" s="432">
        <v>43895</v>
      </c>
      <c r="E139" s="301" t="s">
        <v>422</v>
      </c>
      <c r="F139" s="316" t="s">
        <v>467</v>
      </c>
      <c r="G139" s="301" t="s">
        <v>825</v>
      </c>
      <c r="H139" s="301" t="s">
        <v>828</v>
      </c>
      <c r="I139" s="404" t="s">
        <v>485</v>
      </c>
      <c r="J139" s="310">
        <v>1289.95</v>
      </c>
      <c r="K139" s="425">
        <f>J139*10%</f>
        <v>128.995</v>
      </c>
      <c r="L139" s="310">
        <f>J139-K139</f>
        <v>1160.9549999999999</v>
      </c>
      <c r="M139" s="310">
        <f t="shared" si="8"/>
        <v>232.19099999999997</v>
      </c>
      <c r="N139" s="310">
        <v>154.79399999999998</v>
      </c>
      <c r="O139" s="310">
        <v>1043.4760000000001</v>
      </c>
      <c r="P139" s="422">
        <v>246.47399999999993</v>
      </c>
    </row>
    <row r="140" spans="1:16" s="300" customFormat="1" ht="13.5">
      <c r="B140" s="417">
        <v>132</v>
      </c>
      <c r="C140" s="421" t="s">
        <v>829</v>
      </c>
      <c r="D140" s="432">
        <v>43895</v>
      </c>
      <c r="E140" s="301" t="s">
        <v>422</v>
      </c>
      <c r="F140" s="316" t="s">
        <v>467</v>
      </c>
      <c r="G140" s="301" t="s">
        <v>825</v>
      </c>
      <c r="H140" s="301" t="s">
        <v>830</v>
      </c>
      <c r="I140" s="404" t="s">
        <v>590</v>
      </c>
      <c r="J140" s="310">
        <v>1289.95</v>
      </c>
      <c r="K140" s="425">
        <f t="shared" si="6"/>
        <v>128.995</v>
      </c>
      <c r="L140" s="310">
        <f t="shared" si="7"/>
        <v>1160.9549999999999</v>
      </c>
      <c r="M140" s="310">
        <f t="shared" si="8"/>
        <v>232.19099999999997</v>
      </c>
      <c r="N140" s="310">
        <v>154.79399999999998</v>
      </c>
      <c r="O140" s="310">
        <v>1043.4760000000001</v>
      </c>
      <c r="P140" s="422">
        <v>246.47399999999993</v>
      </c>
    </row>
    <row r="141" spans="1:16" s="300" customFormat="1" ht="13.5">
      <c r="B141" s="417">
        <v>133</v>
      </c>
      <c r="C141" s="421" t="s">
        <v>831</v>
      </c>
      <c r="D141" s="432">
        <v>43895</v>
      </c>
      <c r="E141" s="301" t="s">
        <v>422</v>
      </c>
      <c r="F141" s="316" t="s">
        <v>467</v>
      </c>
      <c r="G141" s="301" t="s">
        <v>825</v>
      </c>
      <c r="H141" s="301" t="s">
        <v>832</v>
      </c>
      <c r="I141" s="404" t="s">
        <v>623</v>
      </c>
      <c r="J141" s="310">
        <v>1289.95</v>
      </c>
      <c r="K141" s="425">
        <f t="shared" si="6"/>
        <v>128.995</v>
      </c>
      <c r="L141" s="310">
        <f t="shared" si="7"/>
        <v>1160.9549999999999</v>
      </c>
      <c r="M141" s="310">
        <f t="shared" si="8"/>
        <v>232.19099999999997</v>
      </c>
      <c r="N141" s="310">
        <v>154.79399999999998</v>
      </c>
      <c r="O141" s="310">
        <v>1043.4760000000001</v>
      </c>
      <c r="P141" s="422">
        <v>246.47399999999993</v>
      </c>
    </row>
    <row r="142" spans="1:16" s="300" customFormat="1" ht="15" customHeight="1">
      <c r="A142" s="311"/>
      <c r="B142" s="417">
        <v>134</v>
      </c>
      <c r="C142" s="421" t="s">
        <v>833</v>
      </c>
      <c r="D142" s="432">
        <v>43955</v>
      </c>
      <c r="E142" s="301" t="s">
        <v>834</v>
      </c>
      <c r="F142" s="316" t="s">
        <v>835</v>
      </c>
      <c r="G142" s="301" t="s">
        <v>836</v>
      </c>
      <c r="H142" s="312" t="s">
        <v>837</v>
      </c>
      <c r="I142" s="404" t="s">
        <v>485</v>
      </c>
      <c r="J142" s="310">
        <v>717.55</v>
      </c>
      <c r="K142" s="425">
        <f t="shared" si="6"/>
        <v>71.754999999999995</v>
      </c>
      <c r="L142" s="310">
        <f t="shared" si="7"/>
        <v>645.79499999999996</v>
      </c>
      <c r="M142" s="310">
        <f t="shared" si="8"/>
        <v>129.15899999999999</v>
      </c>
      <c r="N142" s="310">
        <v>86.105999999999995</v>
      </c>
      <c r="O142" s="310">
        <v>559.21399999999994</v>
      </c>
      <c r="P142" s="422">
        <v>158.33600000000001</v>
      </c>
    </row>
    <row r="143" spans="1:16" s="300" customFormat="1" ht="13.5">
      <c r="B143" s="417">
        <v>135</v>
      </c>
      <c r="C143" s="421" t="s">
        <v>838</v>
      </c>
      <c r="D143" s="432">
        <v>44182</v>
      </c>
      <c r="E143" s="301" t="s">
        <v>457</v>
      </c>
      <c r="F143" s="316" t="s">
        <v>467</v>
      </c>
      <c r="G143" s="301" t="s">
        <v>839</v>
      </c>
      <c r="H143" s="301" t="s">
        <v>840</v>
      </c>
      <c r="I143" s="404" t="s">
        <v>449</v>
      </c>
      <c r="J143" s="310">
        <v>1349.45</v>
      </c>
      <c r="K143" s="425">
        <f t="shared" si="6"/>
        <v>134.94500000000002</v>
      </c>
      <c r="L143" s="310">
        <f t="shared" si="7"/>
        <v>1214.5050000000001</v>
      </c>
      <c r="M143" s="310">
        <f t="shared" si="8"/>
        <v>242.90100000000001</v>
      </c>
      <c r="N143" s="310">
        <v>161.934</v>
      </c>
      <c r="O143" s="310">
        <v>900.61599999999999</v>
      </c>
      <c r="P143" s="422">
        <v>448.83400000000006</v>
      </c>
    </row>
    <row r="144" spans="1:16" s="300" customFormat="1" ht="13.5">
      <c r="B144" s="417">
        <v>136</v>
      </c>
      <c r="C144" s="421" t="s">
        <v>841</v>
      </c>
      <c r="D144" s="432">
        <v>44182</v>
      </c>
      <c r="E144" s="301" t="s">
        <v>457</v>
      </c>
      <c r="F144" s="316" t="s">
        <v>467</v>
      </c>
      <c r="G144" s="301" t="s">
        <v>839</v>
      </c>
      <c r="H144" s="301" t="s">
        <v>842</v>
      </c>
      <c r="I144" s="404" t="s">
        <v>431</v>
      </c>
      <c r="J144" s="310">
        <v>1349.45</v>
      </c>
      <c r="K144" s="425">
        <f t="shared" si="6"/>
        <v>134.94500000000002</v>
      </c>
      <c r="L144" s="310">
        <f t="shared" si="7"/>
        <v>1214.5050000000001</v>
      </c>
      <c r="M144" s="310">
        <f t="shared" si="8"/>
        <v>242.90100000000001</v>
      </c>
      <c r="N144" s="310">
        <v>161.934</v>
      </c>
      <c r="O144" s="310">
        <v>900.61599999999999</v>
      </c>
      <c r="P144" s="422">
        <v>448.83400000000006</v>
      </c>
    </row>
    <row r="145" spans="2:16" s="300" customFormat="1" ht="13.5">
      <c r="B145" s="417">
        <v>137</v>
      </c>
      <c r="C145" s="421" t="s">
        <v>843</v>
      </c>
      <c r="D145" s="432">
        <v>44182</v>
      </c>
      <c r="E145" s="301" t="s">
        <v>457</v>
      </c>
      <c r="F145" s="316" t="s">
        <v>467</v>
      </c>
      <c r="G145" s="301" t="s">
        <v>839</v>
      </c>
      <c r="H145" s="301" t="s">
        <v>844</v>
      </c>
      <c r="I145" s="404" t="s">
        <v>431</v>
      </c>
      <c r="J145" s="310">
        <v>1349.45</v>
      </c>
      <c r="K145" s="425">
        <f t="shared" si="6"/>
        <v>134.94500000000002</v>
      </c>
      <c r="L145" s="310">
        <f t="shared" si="7"/>
        <v>1214.5050000000001</v>
      </c>
      <c r="M145" s="310">
        <f t="shared" si="8"/>
        <v>242.90100000000001</v>
      </c>
      <c r="N145" s="310">
        <v>161.934</v>
      </c>
      <c r="O145" s="310">
        <v>900.61599999999999</v>
      </c>
      <c r="P145" s="422">
        <v>448.83400000000006</v>
      </c>
    </row>
    <row r="146" spans="2:16" s="300" customFormat="1" ht="13.5">
      <c r="B146" s="417">
        <v>138</v>
      </c>
      <c r="C146" s="421" t="s">
        <v>845</v>
      </c>
      <c r="D146" s="432">
        <v>44182</v>
      </c>
      <c r="E146" s="301" t="s">
        <v>457</v>
      </c>
      <c r="F146" s="316" t="s">
        <v>467</v>
      </c>
      <c r="G146" s="301" t="s">
        <v>839</v>
      </c>
      <c r="H146" s="301" t="s">
        <v>846</v>
      </c>
      <c r="I146" s="404" t="s">
        <v>449</v>
      </c>
      <c r="J146" s="310">
        <v>1349.45</v>
      </c>
      <c r="K146" s="425">
        <f t="shared" si="6"/>
        <v>134.94500000000002</v>
      </c>
      <c r="L146" s="310">
        <f t="shared" si="7"/>
        <v>1214.5050000000001</v>
      </c>
      <c r="M146" s="310">
        <f t="shared" si="8"/>
        <v>242.90100000000001</v>
      </c>
      <c r="N146" s="310">
        <v>161.934</v>
      </c>
      <c r="O146" s="310">
        <v>900.61599999999999</v>
      </c>
      <c r="P146" s="422">
        <v>448.83400000000006</v>
      </c>
    </row>
    <row r="147" spans="2:16" s="300" customFormat="1" ht="13.5">
      <c r="B147" s="417">
        <v>139</v>
      </c>
      <c r="C147" s="421" t="s">
        <v>847</v>
      </c>
      <c r="D147" s="432">
        <v>44182</v>
      </c>
      <c r="E147" s="301" t="s">
        <v>457</v>
      </c>
      <c r="F147" s="316" t="s">
        <v>467</v>
      </c>
      <c r="G147" s="301" t="s">
        <v>839</v>
      </c>
      <c r="H147" s="301" t="s">
        <v>848</v>
      </c>
      <c r="I147" s="404" t="s">
        <v>427</v>
      </c>
      <c r="J147" s="310">
        <v>1349.45</v>
      </c>
      <c r="K147" s="425">
        <f t="shared" si="6"/>
        <v>134.94500000000002</v>
      </c>
      <c r="L147" s="310">
        <f t="shared" si="7"/>
        <v>1214.5050000000001</v>
      </c>
      <c r="M147" s="310">
        <f t="shared" si="8"/>
        <v>242.90100000000001</v>
      </c>
      <c r="N147" s="310">
        <v>161.934</v>
      </c>
      <c r="O147" s="310">
        <v>900.61599999999999</v>
      </c>
      <c r="P147" s="422">
        <v>448.83400000000006</v>
      </c>
    </row>
    <row r="148" spans="2:16" s="300" customFormat="1" ht="13.5">
      <c r="B148" s="417">
        <v>140</v>
      </c>
      <c r="C148" s="421" t="s">
        <v>849</v>
      </c>
      <c r="D148" s="432">
        <v>44182</v>
      </c>
      <c r="E148" s="301" t="s">
        <v>457</v>
      </c>
      <c r="F148" s="316" t="s">
        <v>467</v>
      </c>
      <c r="G148" s="301" t="s">
        <v>839</v>
      </c>
      <c r="H148" s="301" t="s">
        <v>850</v>
      </c>
      <c r="I148" s="404" t="s">
        <v>454</v>
      </c>
      <c r="J148" s="310">
        <v>1349.45</v>
      </c>
      <c r="K148" s="425">
        <f t="shared" si="6"/>
        <v>134.94500000000002</v>
      </c>
      <c r="L148" s="310">
        <f t="shared" si="7"/>
        <v>1214.5050000000001</v>
      </c>
      <c r="M148" s="310">
        <f t="shared" si="8"/>
        <v>242.90100000000001</v>
      </c>
      <c r="N148" s="310">
        <v>161.934</v>
      </c>
      <c r="O148" s="310">
        <v>900.61599999999999</v>
      </c>
      <c r="P148" s="422">
        <v>448.83400000000006</v>
      </c>
    </row>
    <row r="149" spans="2:16" s="300" customFormat="1" ht="13.5">
      <c r="B149" s="417">
        <v>141</v>
      </c>
      <c r="C149" s="421" t="s">
        <v>851</v>
      </c>
      <c r="D149" s="432">
        <v>44182</v>
      </c>
      <c r="E149" s="301" t="s">
        <v>422</v>
      </c>
      <c r="F149" s="316" t="s">
        <v>467</v>
      </c>
      <c r="G149" s="301" t="s">
        <v>852</v>
      </c>
      <c r="H149" s="301" t="s">
        <v>853</v>
      </c>
      <c r="I149" s="404" t="s">
        <v>854</v>
      </c>
      <c r="J149" s="310">
        <v>1223.95</v>
      </c>
      <c r="K149" s="425">
        <f t="shared" si="6"/>
        <v>122.39500000000001</v>
      </c>
      <c r="L149" s="310">
        <f t="shared" si="7"/>
        <v>1101.5550000000001</v>
      </c>
      <c r="M149" s="310">
        <f t="shared" si="8"/>
        <v>220.31100000000001</v>
      </c>
      <c r="N149" s="310">
        <v>146.874</v>
      </c>
      <c r="O149" s="310">
        <v>816.85599999999999</v>
      </c>
      <c r="P149" s="422">
        <v>407.09400000000005</v>
      </c>
    </row>
    <row r="150" spans="2:16" s="300" customFormat="1" ht="13.5">
      <c r="B150" s="417">
        <v>142</v>
      </c>
      <c r="C150" s="421" t="s">
        <v>855</v>
      </c>
      <c r="D150" s="432">
        <v>44182</v>
      </c>
      <c r="E150" s="301" t="s">
        <v>422</v>
      </c>
      <c r="F150" s="316" t="s">
        <v>467</v>
      </c>
      <c r="G150" s="301" t="s">
        <v>852</v>
      </c>
      <c r="H150" s="301" t="s">
        <v>856</v>
      </c>
      <c r="I150" s="404" t="s">
        <v>962</v>
      </c>
      <c r="J150" s="310">
        <v>1223.95</v>
      </c>
      <c r="K150" s="425">
        <f t="shared" si="6"/>
        <v>122.39500000000001</v>
      </c>
      <c r="L150" s="310">
        <f t="shared" si="7"/>
        <v>1101.5550000000001</v>
      </c>
      <c r="M150" s="310">
        <f t="shared" si="8"/>
        <v>220.31100000000001</v>
      </c>
      <c r="N150" s="310">
        <v>146.874</v>
      </c>
      <c r="O150" s="310">
        <v>816.85599999999999</v>
      </c>
      <c r="P150" s="422">
        <v>407.09400000000005</v>
      </c>
    </row>
    <row r="151" spans="2:16" s="300" customFormat="1" ht="13.5">
      <c r="B151" s="417">
        <v>143</v>
      </c>
      <c r="C151" s="421" t="s">
        <v>857</v>
      </c>
      <c r="D151" s="432">
        <v>44182</v>
      </c>
      <c r="E151" s="301" t="s">
        <v>422</v>
      </c>
      <c r="F151" s="316" t="s">
        <v>467</v>
      </c>
      <c r="G151" s="301" t="s">
        <v>852</v>
      </c>
      <c r="H151" s="301" t="s">
        <v>858</v>
      </c>
      <c r="I151" s="404" t="s">
        <v>240</v>
      </c>
      <c r="J151" s="310">
        <v>1223.95</v>
      </c>
      <c r="K151" s="425">
        <f t="shared" si="6"/>
        <v>122.39500000000001</v>
      </c>
      <c r="L151" s="310">
        <f t="shared" si="7"/>
        <v>1101.5550000000001</v>
      </c>
      <c r="M151" s="310">
        <f t="shared" si="8"/>
        <v>220.31100000000001</v>
      </c>
      <c r="N151" s="310">
        <v>146.874</v>
      </c>
      <c r="O151" s="310">
        <v>816.85599999999999</v>
      </c>
      <c r="P151" s="422">
        <v>407.09400000000005</v>
      </c>
    </row>
    <row r="152" spans="2:16" s="300" customFormat="1" ht="13.5">
      <c r="B152" s="417">
        <v>144</v>
      </c>
      <c r="C152" s="421" t="s">
        <v>859</v>
      </c>
      <c r="D152" s="432">
        <v>44182</v>
      </c>
      <c r="E152" s="301" t="s">
        <v>422</v>
      </c>
      <c r="F152" s="316" t="s">
        <v>467</v>
      </c>
      <c r="G152" s="301" t="s">
        <v>860</v>
      </c>
      <c r="H152" s="301" t="s">
        <v>861</v>
      </c>
      <c r="I152" s="404" t="s">
        <v>454</v>
      </c>
      <c r="J152" s="310">
        <v>1223.95</v>
      </c>
      <c r="K152" s="425">
        <f t="shared" si="6"/>
        <v>122.39500000000001</v>
      </c>
      <c r="L152" s="310">
        <f t="shared" si="7"/>
        <v>1101.5550000000001</v>
      </c>
      <c r="M152" s="310">
        <f t="shared" si="8"/>
        <v>220.31100000000001</v>
      </c>
      <c r="N152" s="310">
        <v>146.874</v>
      </c>
      <c r="O152" s="310">
        <v>825.90599999999995</v>
      </c>
      <c r="P152" s="422">
        <v>398.0440000000001</v>
      </c>
    </row>
    <row r="153" spans="2:16" s="300" customFormat="1" ht="13.5">
      <c r="B153" s="417">
        <v>145</v>
      </c>
      <c r="C153" s="433" t="s">
        <v>862</v>
      </c>
      <c r="D153" s="432">
        <v>44539</v>
      </c>
      <c r="E153" s="301" t="s">
        <v>863</v>
      </c>
      <c r="F153" s="316" t="s">
        <v>864</v>
      </c>
      <c r="G153" s="301" t="s">
        <v>865</v>
      </c>
      <c r="H153" s="434">
        <v>838021360001</v>
      </c>
      <c r="I153" s="408" t="s">
        <v>866</v>
      </c>
      <c r="J153" s="313">
        <v>1638.5</v>
      </c>
      <c r="K153" s="425">
        <f t="shared" si="6"/>
        <v>163.85000000000002</v>
      </c>
      <c r="L153" s="313">
        <f t="shared" si="7"/>
        <v>1474.65</v>
      </c>
      <c r="M153" s="313">
        <f t="shared" si="8"/>
        <v>294.93</v>
      </c>
      <c r="N153" s="310">
        <v>196.62</v>
      </c>
      <c r="O153" s="310">
        <v>805.06000000000006</v>
      </c>
      <c r="P153" s="422">
        <v>833.43999999999994</v>
      </c>
    </row>
    <row r="154" spans="2:16" s="300" customFormat="1" ht="13.5">
      <c r="B154" s="417">
        <v>146</v>
      </c>
      <c r="C154" s="433" t="s">
        <v>867</v>
      </c>
      <c r="D154" s="432">
        <v>44539</v>
      </c>
      <c r="E154" s="301" t="s">
        <v>863</v>
      </c>
      <c r="F154" s="316" t="s">
        <v>864</v>
      </c>
      <c r="G154" s="301" t="s">
        <v>865</v>
      </c>
      <c r="H154" s="434">
        <v>838021360006</v>
      </c>
      <c r="I154" s="408" t="s">
        <v>866</v>
      </c>
      <c r="J154" s="313">
        <v>1638.5</v>
      </c>
      <c r="K154" s="425">
        <f t="shared" si="6"/>
        <v>163.85000000000002</v>
      </c>
      <c r="L154" s="313">
        <f t="shared" si="7"/>
        <v>1474.65</v>
      </c>
      <c r="M154" s="313">
        <f t="shared" si="8"/>
        <v>294.93</v>
      </c>
      <c r="N154" s="310">
        <v>196.62</v>
      </c>
      <c r="O154" s="310">
        <v>805.06000000000006</v>
      </c>
      <c r="P154" s="422">
        <v>833.43999999999994</v>
      </c>
    </row>
    <row r="155" spans="2:16" s="300" customFormat="1" ht="13.5">
      <c r="B155" s="417">
        <v>147</v>
      </c>
      <c r="C155" s="309" t="s">
        <v>963</v>
      </c>
      <c r="D155" s="432">
        <v>44540</v>
      </c>
      <c r="E155" s="301" t="s">
        <v>422</v>
      </c>
      <c r="F155" s="316" t="s">
        <v>423</v>
      </c>
      <c r="G155" s="301" t="s">
        <v>868</v>
      </c>
      <c r="H155" s="301" t="s">
        <v>869</v>
      </c>
      <c r="I155" s="408" t="s">
        <v>623</v>
      </c>
      <c r="J155" s="313">
        <v>1830.6</v>
      </c>
      <c r="K155" s="425">
        <f t="shared" si="6"/>
        <v>183.06</v>
      </c>
      <c r="L155" s="313">
        <f t="shared" si="7"/>
        <v>1647.54</v>
      </c>
      <c r="M155" s="313">
        <f t="shared" si="8"/>
        <v>329.50799999999998</v>
      </c>
      <c r="N155" s="310">
        <v>219.672</v>
      </c>
      <c r="O155" s="310">
        <v>898.548</v>
      </c>
      <c r="P155" s="422">
        <v>932.05199999999991</v>
      </c>
    </row>
    <row r="156" spans="2:16" s="300" customFormat="1" ht="13.5">
      <c r="B156" s="417">
        <v>148</v>
      </c>
      <c r="C156" s="309" t="s">
        <v>964</v>
      </c>
      <c r="D156" s="432">
        <v>44540</v>
      </c>
      <c r="E156" s="301" t="s">
        <v>457</v>
      </c>
      <c r="F156" s="316" t="s">
        <v>467</v>
      </c>
      <c r="G156" s="301" t="s">
        <v>870</v>
      </c>
      <c r="H156" s="301" t="s">
        <v>871</v>
      </c>
      <c r="I156" s="408" t="s">
        <v>246</v>
      </c>
      <c r="J156" s="310">
        <v>1610.25</v>
      </c>
      <c r="K156" s="425">
        <f t="shared" si="6"/>
        <v>161.02500000000001</v>
      </c>
      <c r="L156" s="310">
        <f t="shared" si="7"/>
        <v>1449.2249999999999</v>
      </c>
      <c r="M156" s="310">
        <f t="shared" si="8"/>
        <v>289.84499999999997</v>
      </c>
      <c r="N156" s="310">
        <v>193.23</v>
      </c>
      <c r="O156" s="310">
        <v>790.38999999999987</v>
      </c>
      <c r="P156" s="422">
        <v>819.86000000000013</v>
      </c>
    </row>
    <row r="157" spans="2:16" s="300" customFormat="1" ht="15" customHeight="1">
      <c r="B157" s="417">
        <v>149</v>
      </c>
      <c r="C157" s="309" t="s">
        <v>965</v>
      </c>
      <c r="D157" s="432">
        <v>44540</v>
      </c>
      <c r="E157" s="301" t="s">
        <v>457</v>
      </c>
      <c r="F157" s="316" t="s">
        <v>467</v>
      </c>
      <c r="G157" s="301" t="s">
        <v>870</v>
      </c>
      <c r="H157" s="301" t="s">
        <v>872</v>
      </c>
      <c r="I157" s="408" t="s">
        <v>216</v>
      </c>
      <c r="J157" s="310">
        <v>1610.25</v>
      </c>
      <c r="K157" s="425">
        <f t="shared" si="6"/>
        <v>161.02500000000001</v>
      </c>
      <c r="L157" s="310">
        <f t="shared" si="7"/>
        <v>1449.2249999999999</v>
      </c>
      <c r="M157" s="310">
        <f t="shared" si="8"/>
        <v>289.84499999999997</v>
      </c>
      <c r="N157" s="310">
        <v>193.23</v>
      </c>
      <c r="O157" s="310">
        <v>790.38999999999987</v>
      </c>
      <c r="P157" s="422">
        <v>819.86000000000013</v>
      </c>
    </row>
    <row r="158" spans="2:16" s="300" customFormat="1" ht="13.5">
      <c r="B158" s="417">
        <v>150</v>
      </c>
      <c r="C158" s="309" t="s">
        <v>966</v>
      </c>
      <c r="D158" s="432">
        <v>44540</v>
      </c>
      <c r="E158" s="301" t="s">
        <v>457</v>
      </c>
      <c r="F158" s="316" t="s">
        <v>467</v>
      </c>
      <c r="G158" s="301" t="s">
        <v>870</v>
      </c>
      <c r="H158" s="301" t="s">
        <v>873</v>
      </c>
      <c r="I158" s="408" t="s">
        <v>246</v>
      </c>
      <c r="J158" s="310">
        <v>1610.25</v>
      </c>
      <c r="K158" s="425">
        <f t="shared" si="6"/>
        <v>161.02500000000001</v>
      </c>
      <c r="L158" s="310">
        <f t="shared" si="7"/>
        <v>1449.2249999999999</v>
      </c>
      <c r="M158" s="310">
        <f t="shared" si="8"/>
        <v>289.84499999999997</v>
      </c>
      <c r="N158" s="310">
        <v>193.23</v>
      </c>
      <c r="O158" s="310">
        <v>790.38999999999987</v>
      </c>
      <c r="P158" s="422">
        <v>819.86000000000013</v>
      </c>
    </row>
    <row r="159" spans="2:16" s="300" customFormat="1" ht="13.5">
      <c r="B159" s="417">
        <v>151</v>
      </c>
      <c r="C159" s="309" t="s">
        <v>967</v>
      </c>
      <c r="D159" s="432">
        <v>44540</v>
      </c>
      <c r="E159" s="301" t="s">
        <v>457</v>
      </c>
      <c r="F159" s="316" t="s">
        <v>467</v>
      </c>
      <c r="G159" s="301" t="s">
        <v>870</v>
      </c>
      <c r="H159" s="301" t="s">
        <v>874</v>
      </c>
      <c r="I159" s="408" t="s">
        <v>595</v>
      </c>
      <c r="J159" s="310">
        <v>1610.25</v>
      </c>
      <c r="K159" s="425">
        <f t="shared" si="6"/>
        <v>161.02500000000001</v>
      </c>
      <c r="L159" s="310">
        <f t="shared" si="7"/>
        <v>1449.2249999999999</v>
      </c>
      <c r="M159" s="310">
        <f t="shared" si="8"/>
        <v>289.84499999999997</v>
      </c>
      <c r="N159" s="310">
        <v>193.23</v>
      </c>
      <c r="O159" s="310">
        <v>790.38999999999987</v>
      </c>
      <c r="P159" s="422">
        <v>819.86000000000013</v>
      </c>
    </row>
    <row r="160" spans="2:16" s="300" customFormat="1" ht="13.5">
      <c r="B160" s="417">
        <v>152</v>
      </c>
      <c r="C160" s="309" t="s">
        <v>968</v>
      </c>
      <c r="D160" s="432">
        <v>44547</v>
      </c>
      <c r="E160" s="301" t="s">
        <v>457</v>
      </c>
      <c r="F160" s="316" t="s">
        <v>467</v>
      </c>
      <c r="G160" s="301" t="s">
        <v>870</v>
      </c>
      <c r="H160" s="301" t="s">
        <v>875</v>
      </c>
      <c r="I160" s="408" t="s">
        <v>240</v>
      </c>
      <c r="J160" s="310">
        <v>1610.25</v>
      </c>
      <c r="K160" s="425">
        <f t="shared" si="6"/>
        <v>161.02500000000001</v>
      </c>
      <c r="L160" s="310">
        <f t="shared" si="7"/>
        <v>1449.2249999999999</v>
      </c>
      <c r="M160" s="310">
        <f t="shared" si="8"/>
        <v>289.84499999999997</v>
      </c>
      <c r="N160" s="310">
        <v>193.23</v>
      </c>
      <c r="O160" s="310">
        <v>784.82999999999993</v>
      </c>
      <c r="P160" s="422">
        <v>825.42000000000007</v>
      </c>
    </row>
    <row r="161" spans="2:16" s="300" customFormat="1" ht="13.5">
      <c r="B161" s="417">
        <v>153</v>
      </c>
      <c r="C161" s="309" t="s">
        <v>969</v>
      </c>
      <c r="D161" s="432">
        <v>44547</v>
      </c>
      <c r="E161" s="301" t="s">
        <v>457</v>
      </c>
      <c r="F161" s="316" t="s">
        <v>467</v>
      </c>
      <c r="G161" s="301" t="s">
        <v>870</v>
      </c>
      <c r="H161" s="301" t="s">
        <v>876</v>
      </c>
      <c r="I161" s="408" t="s">
        <v>240</v>
      </c>
      <c r="J161" s="310">
        <v>1610.25</v>
      </c>
      <c r="K161" s="425">
        <f t="shared" si="6"/>
        <v>161.02500000000001</v>
      </c>
      <c r="L161" s="310">
        <f t="shared" si="7"/>
        <v>1449.2249999999999</v>
      </c>
      <c r="M161" s="310">
        <f t="shared" si="8"/>
        <v>289.84499999999997</v>
      </c>
      <c r="N161" s="310">
        <v>193.23</v>
      </c>
      <c r="O161" s="310">
        <v>784.82999999999993</v>
      </c>
      <c r="P161" s="422">
        <v>825.42000000000007</v>
      </c>
    </row>
    <row r="162" spans="2:16" s="300" customFormat="1" ht="13.5">
      <c r="B162" s="417">
        <v>154</v>
      </c>
      <c r="C162" s="309" t="s">
        <v>970</v>
      </c>
      <c r="D162" s="432">
        <v>44540</v>
      </c>
      <c r="E162" s="301" t="s">
        <v>539</v>
      </c>
      <c r="F162" s="316" t="s">
        <v>225</v>
      </c>
      <c r="G162" s="301" t="s">
        <v>923</v>
      </c>
      <c r="H162" s="301" t="s">
        <v>924</v>
      </c>
      <c r="I162" s="408" t="s">
        <v>240</v>
      </c>
      <c r="J162" s="310">
        <v>635.05999999999995</v>
      </c>
      <c r="K162" s="425">
        <f t="shared" si="6"/>
        <v>63.506</v>
      </c>
      <c r="L162" s="310">
        <f t="shared" si="7"/>
        <v>571.55399999999997</v>
      </c>
      <c r="M162" s="310">
        <f t="shared" si="8"/>
        <v>114.3108</v>
      </c>
      <c r="N162" s="310">
        <v>76.2072</v>
      </c>
      <c r="O162" s="310">
        <v>311.71879999999999</v>
      </c>
      <c r="P162" s="422">
        <v>323.34119999999996</v>
      </c>
    </row>
    <row r="163" spans="2:16" s="300" customFormat="1" ht="13.5">
      <c r="B163" s="417">
        <v>155</v>
      </c>
      <c r="C163" s="309" t="s">
        <v>971</v>
      </c>
      <c r="D163" s="432">
        <v>44540</v>
      </c>
      <c r="E163" s="301" t="s">
        <v>422</v>
      </c>
      <c r="F163" s="316" t="s">
        <v>705</v>
      </c>
      <c r="G163" s="301" t="s">
        <v>877</v>
      </c>
      <c r="H163" s="301" t="s">
        <v>927</v>
      </c>
      <c r="I163" s="408" t="s">
        <v>446</v>
      </c>
      <c r="J163" s="310">
        <v>1099.9000000000001</v>
      </c>
      <c r="K163" s="425">
        <f t="shared" si="6"/>
        <v>109.99000000000001</v>
      </c>
      <c r="L163" s="310">
        <f t="shared" si="7"/>
        <v>989.91000000000008</v>
      </c>
      <c r="M163" s="310">
        <f t="shared" si="8"/>
        <v>197.98200000000003</v>
      </c>
      <c r="N163" s="310">
        <v>131.98800000000003</v>
      </c>
      <c r="O163" s="310">
        <v>539.88200000000006</v>
      </c>
      <c r="P163" s="422">
        <v>560.01800000000003</v>
      </c>
    </row>
    <row r="164" spans="2:16" s="300" customFormat="1" ht="13.5">
      <c r="B164" s="417">
        <v>156</v>
      </c>
      <c r="C164" s="309" t="s">
        <v>972</v>
      </c>
      <c r="D164" s="432">
        <v>44540</v>
      </c>
      <c r="E164" s="301" t="s">
        <v>422</v>
      </c>
      <c r="F164" s="316" t="s">
        <v>705</v>
      </c>
      <c r="G164" s="301" t="s">
        <v>877</v>
      </c>
      <c r="H164" s="301" t="s">
        <v>928</v>
      </c>
      <c r="I164" s="408" t="s">
        <v>454</v>
      </c>
      <c r="J164" s="310">
        <v>1099.9000000000001</v>
      </c>
      <c r="K164" s="425">
        <f t="shared" si="6"/>
        <v>109.99000000000001</v>
      </c>
      <c r="L164" s="310">
        <f t="shared" si="7"/>
        <v>989.91000000000008</v>
      </c>
      <c r="M164" s="310">
        <f t="shared" si="8"/>
        <v>197.98200000000003</v>
      </c>
      <c r="N164" s="310">
        <v>131.98800000000003</v>
      </c>
      <c r="O164" s="310">
        <v>539.88200000000006</v>
      </c>
      <c r="P164" s="422">
        <v>560.01800000000003</v>
      </c>
    </row>
    <row r="165" spans="2:16" s="300" customFormat="1" ht="13.5">
      <c r="B165" s="417">
        <v>157</v>
      </c>
      <c r="C165" s="309" t="s">
        <v>973</v>
      </c>
      <c r="D165" s="432">
        <v>44540</v>
      </c>
      <c r="E165" s="301" t="s">
        <v>422</v>
      </c>
      <c r="F165" s="316" t="s">
        <v>705</v>
      </c>
      <c r="G165" s="301" t="s">
        <v>877</v>
      </c>
      <c r="H165" s="301" t="s">
        <v>929</v>
      </c>
      <c r="I165" s="408" t="s">
        <v>449</v>
      </c>
      <c r="J165" s="310">
        <v>1099.9000000000001</v>
      </c>
      <c r="K165" s="425">
        <f t="shared" si="6"/>
        <v>109.99000000000001</v>
      </c>
      <c r="L165" s="310">
        <f t="shared" si="7"/>
        <v>989.91000000000008</v>
      </c>
      <c r="M165" s="310">
        <f t="shared" si="8"/>
        <v>197.98200000000003</v>
      </c>
      <c r="N165" s="310">
        <v>131.98800000000003</v>
      </c>
      <c r="O165" s="310">
        <v>539.88200000000006</v>
      </c>
      <c r="P165" s="422">
        <v>560.01800000000003</v>
      </c>
    </row>
    <row r="166" spans="2:16" s="300" customFormat="1" ht="13.5">
      <c r="B166" s="417">
        <v>158</v>
      </c>
      <c r="C166" s="309" t="s">
        <v>974</v>
      </c>
      <c r="D166" s="432">
        <v>44540</v>
      </c>
      <c r="E166" s="301" t="s">
        <v>422</v>
      </c>
      <c r="F166" s="316" t="s">
        <v>705</v>
      </c>
      <c r="G166" s="301" t="s">
        <v>877</v>
      </c>
      <c r="H166" s="301" t="s">
        <v>930</v>
      </c>
      <c r="I166" s="408" t="s">
        <v>426</v>
      </c>
      <c r="J166" s="310">
        <v>1099.9000000000001</v>
      </c>
      <c r="K166" s="425">
        <f t="shared" si="6"/>
        <v>109.99000000000001</v>
      </c>
      <c r="L166" s="310">
        <f t="shared" si="7"/>
        <v>989.91000000000008</v>
      </c>
      <c r="M166" s="310">
        <f t="shared" si="8"/>
        <v>197.98200000000003</v>
      </c>
      <c r="N166" s="310">
        <v>131.98800000000003</v>
      </c>
      <c r="O166" s="310">
        <v>539.88200000000006</v>
      </c>
      <c r="P166" s="422">
        <v>560.01800000000003</v>
      </c>
    </row>
    <row r="167" spans="2:16" s="300" customFormat="1" ht="13.5">
      <c r="B167" s="417">
        <v>159</v>
      </c>
      <c r="C167" s="309" t="s">
        <v>975</v>
      </c>
      <c r="D167" s="432">
        <v>44540</v>
      </c>
      <c r="E167" s="301" t="s">
        <v>422</v>
      </c>
      <c r="F167" s="316" t="s">
        <v>705</v>
      </c>
      <c r="G167" s="301" t="s">
        <v>877</v>
      </c>
      <c r="H167" s="301" t="s">
        <v>931</v>
      </c>
      <c r="I167" s="408" t="s">
        <v>473</v>
      </c>
      <c r="J167" s="310">
        <v>1099.9000000000001</v>
      </c>
      <c r="K167" s="425">
        <f t="shared" si="6"/>
        <v>109.99000000000001</v>
      </c>
      <c r="L167" s="310">
        <f t="shared" si="7"/>
        <v>989.91000000000008</v>
      </c>
      <c r="M167" s="310">
        <f t="shared" si="8"/>
        <v>197.98200000000003</v>
      </c>
      <c r="N167" s="310">
        <v>131.98800000000003</v>
      </c>
      <c r="O167" s="310">
        <v>539.88200000000006</v>
      </c>
      <c r="P167" s="422">
        <v>560.01800000000003</v>
      </c>
    </row>
    <row r="168" spans="2:16" s="300" customFormat="1" ht="13.5">
      <c r="B168" s="417">
        <v>160</v>
      </c>
      <c r="C168" s="309" t="s">
        <v>976</v>
      </c>
      <c r="D168" s="432">
        <v>44540</v>
      </c>
      <c r="E168" s="301" t="s">
        <v>422</v>
      </c>
      <c r="F168" s="316" t="s">
        <v>705</v>
      </c>
      <c r="G168" s="301" t="s">
        <v>877</v>
      </c>
      <c r="H168" s="301" t="s">
        <v>932</v>
      </c>
      <c r="I168" s="408" t="s">
        <v>473</v>
      </c>
      <c r="J168" s="310">
        <v>1099.9000000000001</v>
      </c>
      <c r="K168" s="425">
        <f t="shared" si="6"/>
        <v>109.99000000000001</v>
      </c>
      <c r="L168" s="310">
        <f t="shared" si="7"/>
        <v>989.91000000000008</v>
      </c>
      <c r="M168" s="310">
        <f t="shared" si="8"/>
        <v>197.98200000000003</v>
      </c>
      <c r="N168" s="310">
        <v>131.98800000000003</v>
      </c>
      <c r="O168" s="310">
        <v>539.88200000000006</v>
      </c>
      <c r="P168" s="422">
        <v>560.01800000000003</v>
      </c>
    </row>
    <row r="169" spans="2:16" s="300" customFormat="1" ht="13.5">
      <c r="B169" s="417">
        <v>161</v>
      </c>
      <c r="C169" s="309" t="s">
        <v>977</v>
      </c>
      <c r="D169" s="432">
        <v>44540</v>
      </c>
      <c r="E169" s="301" t="s">
        <v>422</v>
      </c>
      <c r="F169" s="316" t="s">
        <v>705</v>
      </c>
      <c r="G169" s="301" t="s">
        <v>877</v>
      </c>
      <c r="H169" s="301" t="s">
        <v>933</v>
      </c>
      <c r="I169" s="408" t="s">
        <v>446</v>
      </c>
      <c r="J169" s="310">
        <v>1099.9000000000001</v>
      </c>
      <c r="K169" s="425">
        <f t="shared" si="6"/>
        <v>109.99000000000001</v>
      </c>
      <c r="L169" s="310">
        <f t="shared" si="7"/>
        <v>989.91000000000008</v>
      </c>
      <c r="M169" s="310">
        <f t="shared" si="8"/>
        <v>197.98200000000003</v>
      </c>
      <c r="N169" s="310">
        <v>131.98800000000003</v>
      </c>
      <c r="O169" s="310">
        <v>539.88200000000006</v>
      </c>
      <c r="P169" s="422">
        <v>560.01800000000003</v>
      </c>
    </row>
    <row r="170" spans="2:16" s="300" customFormat="1" ht="13.5">
      <c r="B170" s="417">
        <v>162</v>
      </c>
      <c r="C170" s="309" t="s">
        <v>978</v>
      </c>
      <c r="D170" s="432">
        <v>44540</v>
      </c>
      <c r="E170" s="301" t="s">
        <v>422</v>
      </c>
      <c r="F170" s="316" t="s">
        <v>705</v>
      </c>
      <c r="G170" s="301" t="s">
        <v>877</v>
      </c>
      <c r="H170" s="301" t="s">
        <v>934</v>
      </c>
      <c r="I170" s="408" t="s">
        <v>473</v>
      </c>
      <c r="J170" s="310">
        <v>1099.9000000000001</v>
      </c>
      <c r="K170" s="425">
        <f t="shared" si="6"/>
        <v>109.99000000000001</v>
      </c>
      <c r="L170" s="310">
        <f t="shared" si="7"/>
        <v>989.91000000000008</v>
      </c>
      <c r="M170" s="310">
        <f t="shared" si="8"/>
        <v>197.98200000000003</v>
      </c>
      <c r="N170" s="310">
        <v>131.98800000000003</v>
      </c>
      <c r="O170" s="310">
        <v>539.88200000000006</v>
      </c>
      <c r="P170" s="422">
        <v>560.01800000000003</v>
      </c>
    </row>
    <row r="171" spans="2:16" s="300" customFormat="1" ht="13.5">
      <c r="B171" s="417">
        <v>163</v>
      </c>
      <c r="C171" s="309" t="s">
        <v>979</v>
      </c>
      <c r="D171" s="432">
        <v>44540</v>
      </c>
      <c r="E171" s="301" t="s">
        <v>422</v>
      </c>
      <c r="F171" s="316" t="s">
        <v>705</v>
      </c>
      <c r="G171" s="301" t="s">
        <v>877</v>
      </c>
      <c r="H171" s="301" t="s">
        <v>935</v>
      </c>
      <c r="I171" s="408" t="s">
        <v>438</v>
      </c>
      <c r="J171" s="310">
        <v>1099.9000000000001</v>
      </c>
      <c r="K171" s="425">
        <f t="shared" si="6"/>
        <v>109.99000000000001</v>
      </c>
      <c r="L171" s="310">
        <f t="shared" si="7"/>
        <v>989.91000000000008</v>
      </c>
      <c r="M171" s="310">
        <f t="shared" si="8"/>
        <v>197.98200000000003</v>
      </c>
      <c r="N171" s="310">
        <v>131.98800000000003</v>
      </c>
      <c r="O171" s="310">
        <v>539.88200000000006</v>
      </c>
      <c r="P171" s="422">
        <v>560.01800000000003</v>
      </c>
    </row>
    <row r="172" spans="2:16" s="300" customFormat="1" ht="13.5">
      <c r="B172" s="417">
        <v>164</v>
      </c>
      <c r="C172" s="309" t="s">
        <v>980</v>
      </c>
      <c r="D172" s="432">
        <v>44540</v>
      </c>
      <c r="E172" s="301" t="s">
        <v>422</v>
      </c>
      <c r="F172" s="316" t="s">
        <v>705</v>
      </c>
      <c r="G172" s="301" t="s">
        <v>877</v>
      </c>
      <c r="H172" s="301" t="s">
        <v>936</v>
      </c>
      <c r="I172" s="408" t="s">
        <v>449</v>
      </c>
      <c r="J172" s="310">
        <v>1099.9000000000001</v>
      </c>
      <c r="K172" s="425">
        <f t="shared" si="6"/>
        <v>109.99000000000001</v>
      </c>
      <c r="L172" s="310">
        <f t="shared" si="7"/>
        <v>989.91000000000008</v>
      </c>
      <c r="M172" s="310">
        <f t="shared" si="8"/>
        <v>197.98200000000003</v>
      </c>
      <c r="N172" s="310">
        <v>131.98800000000003</v>
      </c>
      <c r="O172" s="310">
        <v>539.88200000000006</v>
      </c>
      <c r="P172" s="422">
        <v>560.01800000000003</v>
      </c>
    </row>
    <row r="173" spans="2:16" s="300" customFormat="1" ht="13.5">
      <c r="B173" s="417">
        <v>165</v>
      </c>
      <c r="C173" s="309" t="s">
        <v>981</v>
      </c>
      <c r="D173" s="432">
        <v>44540</v>
      </c>
      <c r="E173" s="301" t="s">
        <v>422</v>
      </c>
      <c r="F173" s="316" t="s">
        <v>705</v>
      </c>
      <c r="G173" s="301" t="s">
        <v>877</v>
      </c>
      <c r="H173" s="301" t="s">
        <v>937</v>
      </c>
      <c r="I173" s="408" t="s">
        <v>426</v>
      </c>
      <c r="J173" s="310">
        <v>1099.9000000000001</v>
      </c>
      <c r="K173" s="425">
        <f t="shared" si="6"/>
        <v>109.99000000000001</v>
      </c>
      <c r="L173" s="310">
        <f t="shared" si="7"/>
        <v>989.91000000000008</v>
      </c>
      <c r="M173" s="310">
        <f t="shared" si="8"/>
        <v>197.98200000000003</v>
      </c>
      <c r="N173" s="310">
        <v>131.98800000000003</v>
      </c>
      <c r="O173" s="310">
        <v>539.88200000000006</v>
      </c>
      <c r="P173" s="422">
        <v>560.01800000000003</v>
      </c>
    </row>
    <row r="174" spans="2:16" s="300" customFormat="1" ht="13.5">
      <c r="B174" s="417">
        <v>166</v>
      </c>
      <c r="C174" s="309" t="s">
        <v>982</v>
      </c>
      <c r="D174" s="432">
        <v>44540</v>
      </c>
      <c r="E174" s="301" t="s">
        <v>422</v>
      </c>
      <c r="F174" s="316" t="s">
        <v>705</v>
      </c>
      <c r="G174" s="301" t="s">
        <v>877</v>
      </c>
      <c r="H174" s="301" t="s">
        <v>938</v>
      </c>
      <c r="I174" s="408" t="s">
        <v>441</v>
      </c>
      <c r="J174" s="310">
        <v>1099.9000000000001</v>
      </c>
      <c r="K174" s="425">
        <f t="shared" si="6"/>
        <v>109.99000000000001</v>
      </c>
      <c r="L174" s="310">
        <f t="shared" si="7"/>
        <v>989.91000000000008</v>
      </c>
      <c r="M174" s="310">
        <f t="shared" si="8"/>
        <v>197.98200000000003</v>
      </c>
      <c r="N174" s="310">
        <v>131.98800000000003</v>
      </c>
      <c r="O174" s="310">
        <v>539.88200000000006</v>
      </c>
      <c r="P174" s="422">
        <v>560.01800000000003</v>
      </c>
    </row>
    <row r="175" spans="2:16" s="300" customFormat="1" ht="14.25" customHeight="1">
      <c r="B175" s="417">
        <v>167</v>
      </c>
      <c r="C175" s="309" t="s">
        <v>983</v>
      </c>
      <c r="D175" s="432">
        <v>44540</v>
      </c>
      <c r="E175" s="301" t="s">
        <v>422</v>
      </c>
      <c r="F175" s="316" t="s">
        <v>705</v>
      </c>
      <c r="G175" s="301" t="s">
        <v>877</v>
      </c>
      <c r="H175" s="301" t="s">
        <v>939</v>
      </c>
      <c r="I175" s="408" t="s">
        <v>394</v>
      </c>
      <c r="J175" s="310">
        <v>1099.9000000000001</v>
      </c>
      <c r="K175" s="425">
        <f t="shared" si="6"/>
        <v>109.99000000000001</v>
      </c>
      <c r="L175" s="310">
        <f t="shared" si="7"/>
        <v>989.91000000000008</v>
      </c>
      <c r="M175" s="310">
        <f t="shared" si="8"/>
        <v>197.98200000000003</v>
      </c>
      <c r="N175" s="310">
        <v>131.98800000000003</v>
      </c>
      <c r="O175" s="310">
        <v>539.88200000000006</v>
      </c>
      <c r="P175" s="422">
        <v>560.01800000000003</v>
      </c>
    </row>
    <row r="176" spans="2:16" s="300" customFormat="1" ht="14.25" customHeight="1">
      <c r="B176" s="417">
        <v>168</v>
      </c>
      <c r="C176" s="309" t="s">
        <v>984</v>
      </c>
      <c r="D176" s="432">
        <v>44540</v>
      </c>
      <c r="E176" s="301" t="s">
        <v>422</v>
      </c>
      <c r="F176" s="316" t="s">
        <v>705</v>
      </c>
      <c r="G176" s="301" t="s">
        <v>877</v>
      </c>
      <c r="H176" s="301" t="s">
        <v>940</v>
      </c>
      <c r="I176" s="408" t="s">
        <v>394</v>
      </c>
      <c r="J176" s="310">
        <v>1099.9000000000001</v>
      </c>
      <c r="K176" s="425">
        <f t="shared" si="6"/>
        <v>109.99000000000001</v>
      </c>
      <c r="L176" s="310">
        <f t="shared" si="7"/>
        <v>989.91000000000008</v>
      </c>
      <c r="M176" s="310">
        <f t="shared" si="8"/>
        <v>197.98200000000003</v>
      </c>
      <c r="N176" s="310">
        <v>131.98800000000003</v>
      </c>
      <c r="O176" s="310">
        <v>539.88200000000006</v>
      </c>
      <c r="P176" s="422">
        <v>560.01800000000003</v>
      </c>
    </row>
    <row r="177" spans="1:16" s="300" customFormat="1" ht="13.5">
      <c r="B177" s="417">
        <v>169</v>
      </c>
      <c r="C177" s="309" t="s">
        <v>985</v>
      </c>
      <c r="D177" s="432">
        <v>44540</v>
      </c>
      <c r="E177" s="301" t="s">
        <v>422</v>
      </c>
      <c r="F177" s="316" t="s">
        <v>705</v>
      </c>
      <c r="G177" s="301" t="s">
        <v>877</v>
      </c>
      <c r="H177" s="301" t="s">
        <v>941</v>
      </c>
      <c r="I177" s="408" t="s">
        <v>454</v>
      </c>
      <c r="J177" s="310">
        <v>1099.9000000000001</v>
      </c>
      <c r="K177" s="425">
        <f t="shared" si="6"/>
        <v>109.99000000000001</v>
      </c>
      <c r="L177" s="310">
        <f t="shared" si="7"/>
        <v>989.91000000000008</v>
      </c>
      <c r="M177" s="310">
        <f t="shared" si="8"/>
        <v>197.98200000000003</v>
      </c>
      <c r="N177" s="310">
        <v>131.98800000000003</v>
      </c>
      <c r="O177" s="310">
        <v>539.88200000000006</v>
      </c>
      <c r="P177" s="422">
        <v>560.01800000000003</v>
      </c>
    </row>
    <row r="178" spans="1:16" s="300" customFormat="1" ht="13.5">
      <c r="B178" s="417">
        <v>170</v>
      </c>
      <c r="C178" s="309" t="s">
        <v>986</v>
      </c>
      <c r="D178" s="432">
        <v>44540</v>
      </c>
      <c r="E178" s="301" t="s">
        <v>422</v>
      </c>
      <c r="F178" s="316" t="s">
        <v>705</v>
      </c>
      <c r="G178" s="301" t="s">
        <v>877</v>
      </c>
      <c r="H178" s="301" t="s">
        <v>942</v>
      </c>
      <c r="I178" s="408" t="s">
        <v>431</v>
      </c>
      <c r="J178" s="310">
        <v>1099.9000000000001</v>
      </c>
      <c r="K178" s="425">
        <f t="shared" si="6"/>
        <v>109.99000000000001</v>
      </c>
      <c r="L178" s="310">
        <f t="shared" si="7"/>
        <v>989.91000000000008</v>
      </c>
      <c r="M178" s="310">
        <f t="shared" si="8"/>
        <v>197.98200000000003</v>
      </c>
      <c r="N178" s="310">
        <v>131.98800000000003</v>
      </c>
      <c r="O178" s="310">
        <v>539.88200000000006</v>
      </c>
      <c r="P178" s="422">
        <v>560.01800000000003</v>
      </c>
    </row>
    <row r="179" spans="1:16" s="300" customFormat="1" ht="13.5">
      <c r="B179" s="417">
        <v>171</v>
      </c>
      <c r="C179" s="309" t="s">
        <v>987</v>
      </c>
      <c r="D179" s="432">
        <v>44540</v>
      </c>
      <c r="E179" s="301" t="s">
        <v>422</v>
      </c>
      <c r="F179" s="316" t="s">
        <v>705</v>
      </c>
      <c r="G179" s="301" t="s">
        <v>877</v>
      </c>
      <c r="H179" s="301" t="s">
        <v>943</v>
      </c>
      <c r="I179" s="408" t="s">
        <v>441</v>
      </c>
      <c r="J179" s="310">
        <v>1099.9000000000001</v>
      </c>
      <c r="K179" s="425">
        <f t="shared" si="6"/>
        <v>109.99000000000001</v>
      </c>
      <c r="L179" s="310">
        <f t="shared" si="7"/>
        <v>989.91000000000008</v>
      </c>
      <c r="M179" s="310">
        <f t="shared" si="8"/>
        <v>197.98200000000003</v>
      </c>
      <c r="N179" s="310">
        <v>131.98800000000003</v>
      </c>
      <c r="O179" s="310">
        <v>539.88200000000006</v>
      </c>
      <c r="P179" s="422">
        <v>560.01800000000003</v>
      </c>
    </row>
    <row r="180" spans="1:16" s="300" customFormat="1" ht="13.5">
      <c r="B180" s="417">
        <v>172</v>
      </c>
      <c r="C180" s="309" t="s">
        <v>988</v>
      </c>
      <c r="D180" s="432">
        <v>44540</v>
      </c>
      <c r="E180" s="301" t="s">
        <v>422</v>
      </c>
      <c r="F180" s="316" t="s">
        <v>705</v>
      </c>
      <c r="G180" s="301" t="s">
        <v>877</v>
      </c>
      <c r="H180" s="301" t="s">
        <v>944</v>
      </c>
      <c r="I180" s="408" t="s">
        <v>240</v>
      </c>
      <c r="J180" s="310">
        <v>1099.9000000000001</v>
      </c>
      <c r="K180" s="425">
        <f t="shared" si="6"/>
        <v>109.99000000000001</v>
      </c>
      <c r="L180" s="310">
        <f t="shared" si="7"/>
        <v>989.91000000000008</v>
      </c>
      <c r="M180" s="310">
        <f t="shared" si="8"/>
        <v>197.98200000000003</v>
      </c>
      <c r="N180" s="310">
        <v>131.98800000000003</v>
      </c>
      <c r="O180" s="310">
        <v>539.88200000000006</v>
      </c>
      <c r="P180" s="422">
        <v>560.01800000000003</v>
      </c>
    </row>
    <row r="181" spans="1:16" s="300" customFormat="1" ht="13.5" customHeight="1">
      <c r="B181" s="417">
        <v>173</v>
      </c>
      <c r="C181" s="309" t="s">
        <v>989</v>
      </c>
      <c r="D181" s="432">
        <v>44540</v>
      </c>
      <c r="E181" s="301" t="s">
        <v>422</v>
      </c>
      <c r="F181" s="316" t="s">
        <v>705</v>
      </c>
      <c r="G181" s="301" t="s">
        <v>877</v>
      </c>
      <c r="H181" s="301" t="s">
        <v>945</v>
      </c>
      <c r="I181" s="408" t="s">
        <v>216</v>
      </c>
      <c r="J181" s="310">
        <v>1099.9000000000001</v>
      </c>
      <c r="K181" s="425">
        <f t="shared" si="6"/>
        <v>109.99000000000001</v>
      </c>
      <c r="L181" s="310">
        <f t="shared" si="7"/>
        <v>989.91000000000008</v>
      </c>
      <c r="M181" s="310">
        <f t="shared" si="8"/>
        <v>197.98200000000003</v>
      </c>
      <c r="N181" s="310">
        <v>131.98800000000003</v>
      </c>
      <c r="O181" s="310">
        <v>539.88200000000006</v>
      </c>
      <c r="P181" s="422">
        <v>560.01800000000003</v>
      </c>
    </row>
    <row r="182" spans="1:16" s="300" customFormat="1" ht="13.5">
      <c r="B182" s="417">
        <v>174</v>
      </c>
      <c r="C182" s="309">
        <v>100143</v>
      </c>
      <c r="D182" s="432">
        <v>44540</v>
      </c>
      <c r="E182" s="301" t="s">
        <v>422</v>
      </c>
      <c r="F182" s="316" t="s">
        <v>705</v>
      </c>
      <c r="G182" s="301" t="s">
        <v>877</v>
      </c>
      <c r="H182" s="301" t="s">
        <v>946</v>
      </c>
      <c r="I182" s="408" t="s">
        <v>240</v>
      </c>
      <c r="J182" s="310">
        <v>1099.9000000000001</v>
      </c>
      <c r="K182" s="425">
        <f t="shared" si="6"/>
        <v>109.99000000000001</v>
      </c>
      <c r="L182" s="310">
        <f t="shared" si="7"/>
        <v>989.91000000000008</v>
      </c>
      <c r="M182" s="310">
        <f t="shared" si="8"/>
        <v>197.98200000000003</v>
      </c>
      <c r="N182" s="310">
        <v>131.98800000000003</v>
      </c>
      <c r="O182" s="310">
        <v>539.88200000000006</v>
      </c>
      <c r="P182" s="422">
        <v>560.01800000000003</v>
      </c>
    </row>
    <row r="183" spans="1:16" s="300" customFormat="1" ht="13.5">
      <c r="B183" s="417">
        <v>175</v>
      </c>
      <c r="C183" s="309">
        <v>100144</v>
      </c>
      <c r="D183" s="432">
        <v>44540</v>
      </c>
      <c r="E183" s="301" t="s">
        <v>422</v>
      </c>
      <c r="F183" s="316" t="s">
        <v>705</v>
      </c>
      <c r="G183" s="301" t="s">
        <v>877</v>
      </c>
      <c r="H183" s="301" t="s">
        <v>947</v>
      </c>
      <c r="I183" s="408" t="s">
        <v>240</v>
      </c>
      <c r="J183" s="310">
        <v>1099.9000000000001</v>
      </c>
      <c r="K183" s="425">
        <f t="shared" si="6"/>
        <v>109.99000000000001</v>
      </c>
      <c r="L183" s="310">
        <f t="shared" si="7"/>
        <v>989.91000000000008</v>
      </c>
      <c r="M183" s="310">
        <f t="shared" si="8"/>
        <v>197.98200000000003</v>
      </c>
      <c r="N183" s="310">
        <v>131.98800000000003</v>
      </c>
      <c r="O183" s="310">
        <v>539.88200000000006</v>
      </c>
      <c r="P183" s="422">
        <v>560.01800000000003</v>
      </c>
    </row>
    <row r="184" spans="1:16" s="300" customFormat="1" ht="13.5">
      <c r="B184" s="417">
        <v>176</v>
      </c>
      <c r="C184" s="309">
        <v>100145</v>
      </c>
      <c r="D184" s="432">
        <v>44544</v>
      </c>
      <c r="E184" s="301" t="s">
        <v>422</v>
      </c>
      <c r="F184" s="316" t="s">
        <v>705</v>
      </c>
      <c r="G184" s="301" t="s">
        <v>878</v>
      </c>
      <c r="H184" s="301" t="s">
        <v>948</v>
      </c>
      <c r="I184" s="408" t="s">
        <v>535</v>
      </c>
      <c r="J184" s="310">
        <v>1241</v>
      </c>
      <c r="K184" s="425">
        <f t="shared" si="6"/>
        <v>124.10000000000001</v>
      </c>
      <c r="L184" s="310">
        <f t="shared" si="7"/>
        <v>1116.9000000000001</v>
      </c>
      <c r="M184" s="310">
        <f t="shared" si="8"/>
        <v>223.38000000000002</v>
      </c>
      <c r="N184" s="310">
        <v>148.92000000000002</v>
      </c>
      <c r="O184" s="310">
        <v>606.70000000000005</v>
      </c>
      <c r="P184" s="422">
        <v>634.29999999999995</v>
      </c>
    </row>
    <row r="185" spans="1:16" s="300" customFormat="1" ht="16.5" customHeight="1">
      <c r="B185" s="417">
        <v>177</v>
      </c>
      <c r="C185" s="309">
        <v>100146</v>
      </c>
      <c r="D185" s="432">
        <v>44544</v>
      </c>
      <c r="E185" s="301" t="s">
        <v>422</v>
      </c>
      <c r="F185" s="316" t="s">
        <v>705</v>
      </c>
      <c r="G185" s="301" t="s">
        <v>878</v>
      </c>
      <c r="H185" s="301" t="s">
        <v>949</v>
      </c>
      <c r="I185" s="408" t="s">
        <v>216</v>
      </c>
      <c r="J185" s="310">
        <v>1241</v>
      </c>
      <c r="K185" s="425">
        <f t="shared" ref="K185:K248" si="9">J185*10%</f>
        <v>124.10000000000001</v>
      </c>
      <c r="L185" s="310">
        <f t="shared" ref="L185:L248" si="10">J185-K185</f>
        <v>1116.9000000000001</v>
      </c>
      <c r="M185" s="310">
        <f t="shared" ref="M185:M194" si="11">L185/5</f>
        <v>223.38000000000002</v>
      </c>
      <c r="N185" s="310">
        <v>148.92000000000002</v>
      </c>
      <c r="O185" s="310">
        <v>606.70000000000005</v>
      </c>
      <c r="P185" s="422">
        <v>634.29999999999995</v>
      </c>
    </row>
    <row r="186" spans="1:16" s="300" customFormat="1" ht="13.5">
      <c r="B186" s="417">
        <v>178</v>
      </c>
      <c r="C186" s="309">
        <v>100147</v>
      </c>
      <c r="D186" s="432">
        <v>44544</v>
      </c>
      <c r="E186" s="301" t="s">
        <v>422</v>
      </c>
      <c r="F186" s="316" t="s">
        <v>705</v>
      </c>
      <c r="G186" s="301" t="s">
        <v>878</v>
      </c>
      <c r="H186" s="301" t="s">
        <v>950</v>
      </c>
      <c r="I186" s="408" t="s">
        <v>595</v>
      </c>
      <c r="J186" s="310">
        <v>1241</v>
      </c>
      <c r="K186" s="425">
        <f t="shared" si="9"/>
        <v>124.10000000000001</v>
      </c>
      <c r="L186" s="310">
        <f t="shared" si="10"/>
        <v>1116.9000000000001</v>
      </c>
      <c r="M186" s="310">
        <f t="shared" si="11"/>
        <v>223.38000000000002</v>
      </c>
      <c r="N186" s="310">
        <v>148.92000000000002</v>
      </c>
      <c r="O186" s="310">
        <v>606.70000000000005</v>
      </c>
      <c r="P186" s="422">
        <v>634.29999999999995</v>
      </c>
    </row>
    <row r="187" spans="1:16" s="300" customFormat="1" ht="13.5">
      <c r="B187" s="417">
        <v>179</v>
      </c>
      <c r="C187" s="309">
        <v>100148</v>
      </c>
      <c r="D187" s="432">
        <v>44544</v>
      </c>
      <c r="E187" s="301" t="s">
        <v>422</v>
      </c>
      <c r="F187" s="316" t="s">
        <v>705</v>
      </c>
      <c r="G187" s="301" t="s">
        <v>878</v>
      </c>
      <c r="H187" s="301" t="s">
        <v>951</v>
      </c>
      <c r="I187" s="408" t="s">
        <v>441</v>
      </c>
      <c r="J187" s="310">
        <v>1241</v>
      </c>
      <c r="K187" s="425">
        <f t="shared" si="9"/>
        <v>124.10000000000001</v>
      </c>
      <c r="L187" s="310">
        <f t="shared" si="10"/>
        <v>1116.9000000000001</v>
      </c>
      <c r="M187" s="310">
        <f t="shared" si="11"/>
        <v>223.38000000000002</v>
      </c>
      <c r="N187" s="310">
        <v>148.92000000000002</v>
      </c>
      <c r="O187" s="310">
        <v>606.70000000000005</v>
      </c>
      <c r="P187" s="422">
        <v>634.29999999999995</v>
      </c>
    </row>
    <row r="188" spans="1:16" s="315" customFormat="1" ht="13.5">
      <c r="A188" s="314"/>
      <c r="B188" s="417">
        <v>180</v>
      </c>
      <c r="C188" s="309">
        <v>100149</v>
      </c>
      <c r="D188" s="432">
        <v>44544</v>
      </c>
      <c r="E188" s="301" t="s">
        <v>422</v>
      </c>
      <c r="F188" s="316" t="s">
        <v>705</v>
      </c>
      <c r="G188" s="301" t="s">
        <v>878</v>
      </c>
      <c r="H188" s="301" t="s">
        <v>952</v>
      </c>
      <c r="I188" s="408" t="s">
        <v>533</v>
      </c>
      <c r="J188" s="310">
        <v>1241</v>
      </c>
      <c r="K188" s="425">
        <f t="shared" si="9"/>
        <v>124.10000000000001</v>
      </c>
      <c r="L188" s="310">
        <f t="shared" si="10"/>
        <v>1116.9000000000001</v>
      </c>
      <c r="M188" s="310">
        <f t="shared" si="11"/>
        <v>223.38000000000002</v>
      </c>
      <c r="N188" s="310">
        <v>148.92000000000002</v>
      </c>
      <c r="O188" s="310">
        <v>606.70000000000005</v>
      </c>
      <c r="P188" s="422">
        <v>634.29999999999995</v>
      </c>
    </row>
    <row r="189" spans="1:16" s="303" customFormat="1" ht="14.25" customHeight="1">
      <c r="A189" s="318"/>
      <c r="B189" s="417">
        <v>181</v>
      </c>
      <c r="C189" s="309">
        <v>100150</v>
      </c>
      <c r="D189" s="432">
        <v>44544</v>
      </c>
      <c r="E189" s="301" t="s">
        <v>422</v>
      </c>
      <c r="F189" s="316" t="s">
        <v>705</v>
      </c>
      <c r="G189" s="301" t="s">
        <v>878</v>
      </c>
      <c r="H189" s="301" t="s">
        <v>953</v>
      </c>
      <c r="I189" s="408" t="s">
        <v>449</v>
      </c>
      <c r="J189" s="310">
        <v>1241</v>
      </c>
      <c r="K189" s="425">
        <f t="shared" si="9"/>
        <v>124.10000000000001</v>
      </c>
      <c r="L189" s="310">
        <f t="shared" si="10"/>
        <v>1116.9000000000001</v>
      </c>
      <c r="M189" s="310">
        <f t="shared" si="11"/>
        <v>223.38000000000002</v>
      </c>
      <c r="N189" s="310">
        <v>148.92000000000002</v>
      </c>
      <c r="O189" s="310">
        <v>606.70000000000005</v>
      </c>
      <c r="P189" s="422">
        <v>634.29999999999995</v>
      </c>
    </row>
    <row r="190" spans="1:16" s="303" customFormat="1" ht="14.25" customHeight="1">
      <c r="A190" s="318"/>
      <c r="B190" s="417">
        <v>182</v>
      </c>
      <c r="C190" s="309">
        <v>100151</v>
      </c>
      <c r="D190" s="432">
        <v>44544</v>
      </c>
      <c r="E190" s="301" t="s">
        <v>422</v>
      </c>
      <c r="F190" s="316" t="s">
        <v>705</v>
      </c>
      <c r="G190" s="301" t="s">
        <v>878</v>
      </c>
      <c r="H190" s="301" t="s">
        <v>954</v>
      </c>
      <c r="I190" s="408" t="s">
        <v>482</v>
      </c>
      <c r="J190" s="310">
        <v>1241</v>
      </c>
      <c r="K190" s="425">
        <f t="shared" si="9"/>
        <v>124.10000000000001</v>
      </c>
      <c r="L190" s="310">
        <f t="shared" si="10"/>
        <v>1116.9000000000001</v>
      </c>
      <c r="M190" s="310">
        <f t="shared" si="11"/>
        <v>223.38000000000002</v>
      </c>
      <c r="N190" s="310">
        <v>148.92000000000002</v>
      </c>
      <c r="O190" s="310">
        <v>606.70000000000005</v>
      </c>
      <c r="P190" s="422">
        <v>634.29999999999995</v>
      </c>
    </row>
    <row r="191" spans="1:16" s="303" customFormat="1" ht="14.25" customHeight="1">
      <c r="A191" s="318"/>
      <c r="B191" s="417">
        <v>183</v>
      </c>
      <c r="C191" s="309">
        <v>100152</v>
      </c>
      <c r="D191" s="432">
        <v>44544</v>
      </c>
      <c r="E191" s="301" t="s">
        <v>422</v>
      </c>
      <c r="F191" s="316" t="s">
        <v>705</v>
      </c>
      <c r="G191" s="301" t="s">
        <v>878</v>
      </c>
      <c r="H191" s="301" t="s">
        <v>955</v>
      </c>
      <c r="I191" s="408" t="s">
        <v>449</v>
      </c>
      <c r="J191" s="310">
        <v>1241</v>
      </c>
      <c r="K191" s="425">
        <f t="shared" si="9"/>
        <v>124.10000000000001</v>
      </c>
      <c r="L191" s="310">
        <f t="shared" si="10"/>
        <v>1116.9000000000001</v>
      </c>
      <c r="M191" s="310">
        <f t="shared" si="11"/>
        <v>223.38000000000002</v>
      </c>
      <c r="N191" s="310">
        <v>148.92000000000002</v>
      </c>
      <c r="O191" s="310">
        <v>606.70000000000005</v>
      </c>
      <c r="P191" s="422">
        <v>634.29999999999995</v>
      </c>
    </row>
    <row r="192" spans="1:16" s="303" customFormat="1" ht="14.25" customHeight="1">
      <c r="A192" s="318"/>
      <c r="B192" s="417">
        <v>184</v>
      </c>
      <c r="C192" s="309">
        <v>100153</v>
      </c>
      <c r="D192" s="432">
        <v>44544</v>
      </c>
      <c r="E192" s="301" t="s">
        <v>422</v>
      </c>
      <c r="F192" s="316" t="s">
        <v>705</v>
      </c>
      <c r="G192" s="301" t="s">
        <v>878</v>
      </c>
      <c r="H192" s="301" t="s">
        <v>956</v>
      </c>
      <c r="I192" s="408" t="s">
        <v>431</v>
      </c>
      <c r="J192" s="310">
        <v>1241</v>
      </c>
      <c r="K192" s="425">
        <f t="shared" si="9"/>
        <v>124.10000000000001</v>
      </c>
      <c r="L192" s="310">
        <f t="shared" si="10"/>
        <v>1116.9000000000001</v>
      </c>
      <c r="M192" s="310">
        <f t="shared" si="11"/>
        <v>223.38000000000002</v>
      </c>
      <c r="N192" s="310">
        <v>148.92000000000002</v>
      </c>
      <c r="O192" s="310">
        <v>606.70000000000005</v>
      </c>
      <c r="P192" s="422">
        <v>634.29999999999995</v>
      </c>
    </row>
    <row r="193" spans="1:16" s="303" customFormat="1" ht="14.25" customHeight="1">
      <c r="A193" s="318"/>
      <c r="B193" s="417">
        <v>185</v>
      </c>
      <c r="C193" s="309">
        <v>100154</v>
      </c>
      <c r="D193" s="432">
        <v>44544</v>
      </c>
      <c r="E193" s="301" t="s">
        <v>422</v>
      </c>
      <c r="F193" s="316" t="s">
        <v>705</v>
      </c>
      <c r="G193" s="301" t="s">
        <v>878</v>
      </c>
      <c r="H193" s="301" t="s">
        <v>957</v>
      </c>
      <c r="I193" s="408" t="s">
        <v>758</v>
      </c>
      <c r="J193" s="310">
        <v>1241</v>
      </c>
      <c r="K193" s="425">
        <f t="shared" si="9"/>
        <v>124.10000000000001</v>
      </c>
      <c r="L193" s="310">
        <f t="shared" si="10"/>
        <v>1116.9000000000001</v>
      </c>
      <c r="M193" s="310">
        <f t="shared" si="11"/>
        <v>223.38000000000002</v>
      </c>
      <c r="N193" s="310">
        <v>148.92000000000002</v>
      </c>
      <c r="O193" s="310">
        <v>606.70000000000005</v>
      </c>
      <c r="P193" s="422">
        <v>634.29999999999995</v>
      </c>
    </row>
    <row r="194" spans="1:16" s="303" customFormat="1" ht="14.25" customHeight="1">
      <c r="A194" s="318"/>
      <c r="B194" s="417">
        <v>186</v>
      </c>
      <c r="C194" s="435">
        <v>1300008</v>
      </c>
      <c r="D194" s="432">
        <v>44544</v>
      </c>
      <c r="E194" s="301" t="s">
        <v>466</v>
      </c>
      <c r="F194" s="316" t="s">
        <v>423</v>
      </c>
      <c r="G194" s="301" t="s">
        <v>879</v>
      </c>
      <c r="H194" s="301" t="s">
        <v>990</v>
      </c>
      <c r="I194" s="408" t="s">
        <v>240</v>
      </c>
      <c r="J194" s="310">
        <v>16837</v>
      </c>
      <c r="K194" s="425">
        <f t="shared" si="9"/>
        <v>1683.7</v>
      </c>
      <c r="L194" s="310">
        <f t="shared" si="10"/>
        <v>15153.3</v>
      </c>
      <c r="M194" s="310">
        <f t="shared" si="11"/>
        <v>3030.66</v>
      </c>
      <c r="N194" s="310">
        <v>2020.4399999999998</v>
      </c>
      <c r="O194" s="310">
        <v>8231.2099999999991</v>
      </c>
      <c r="P194" s="422">
        <v>8605.7900000000009</v>
      </c>
    </row>
    <row r="195" spans="1:16" s="303" customFormat="1" ht="13.5">
      <c r="A195" s="318"/>
      <c r="B195" s="417">
        <v>187</v>
      </c>
      <c r="C195" s="435">
        <v>1600011</v>
      </c>
      <c r="D195" s="432">
        <v>44622</v>
      </c>
      <c r="E195" s="301" t="s">
        <v>511</v>
      </c>
      <c r="F195" s="316" t="s">
        <v>512</v>
      </c>
      <c r="G195" s="301" t="s">
        <v>925</v>
      </c>
      <c r="H195" s="301" t="s">
        <v>926</v>
      </c>
      <c r="I195" s="404" t="s">
        <v>559</v>
      </c>
      <c r="J195" s="310">
        <v>2079.6999999999998</v>
      </c>
      <c r="K195" s="425">
        <f t="shared" si="9"/>
        <v>207.97</v>
      </c>
      <c r="L195" s="310">
        <f t="shared" si="10"/>
        <v>1871.7299999999998</v>
      </c>
      <c r="M195" s="310">
        <f>L195/5</f>
        <v>374.34599999999995</v>
      </c>
      <c r="N195" s="310">
        <v>249.56399999999996</v>
      </c>
      <c r="O195" s="310">
        <v>938.45999999999992</v>
      </c>
      <c r="P195" s="422">
        <v>1141.2399999999998</v>
      </c>
    </row>
    <row r="196" spans="1:16" s="303" customFormat="1" ht="13.5">
      <c r="A196" s="319"/>
      <c r="B196" s="417">
        <v>188</v>
      </c>
      <c r="C196" s="435">
        <v>2400001</v>
      </c>
      <c r="D196" s="432">
        <v>44768</v>
      </c>
      <c r="E196" s="301" t="s">
        <v>1037</v>
      </c>
      <c r="F196" s="316" t="s">
        <v>1254</v>
      </c>
      <c r="G196" s="301" t="s">
        <v>1255</v>
      </c>
      <c r="H196" s="301" t="s">
        <v>1256</v>
      </c>
      <c r="I196" s="404" t="s">
        <v>240</v>
      </c>
      <c r="J196" s="310">
        <v>1299</v>
      </c>
      <c r="K196" s="425">
        <f t="shared" si="9"/>
        <v>129.9</v>
      </c>
      <c r="L196" s="310">
        <f t="shared" si="10"/>
        <v>1169.0999999999999</v>
      </c>
      <c r="M196" s="310">
        <f t="shared" ref="M196:M268" si="12">L196/5</f>
        <v>233.82</v>
      </c>
      <c r="N196" s="310">
        <v>155.88</v>
      </c>
      <c r="O196" s="310">
        <v>492.21</v>
      </c>
      <c r="P196" s="422">
        <v>806.79</v>
      </c>
    </row>
    <row r="197" spans="1:16" s="303" customFormat="1" ht="13.5">
      <c r="A197" s="319"/>
      <c r="B197" s="417">
        <v>189</v>
      </c>
      <c r="C197" s="435">
        <v>2400002</v>
      </c>
      <c r="D197" s="432">
        <v>44768</v>
      </c>
      <c r="E197" s="301" t="s">
        <v>1037</v>
      </c>
      <c r="F197" s="316" t="s">
        <v>1254</v>
      </c>
      <c r="G197" s="301" t="s">
        <v>1255</v>
      </c>
      <c r="H197" s="301" t="s">
        <v>1257</v>
      </c>
      <c r="I197" s="404" t="s">
        <v>240</v>
      </c>
      <c r="J197" s="310">
        <v>1299</v>
      </c>
      <c r="K197" s="425">
        <f t="shared" si="9"/>
        <v>129.9</v>
      </c>
      <c r="L197" s="310">
        <f t="shared" si="10"/>
        <v>1169.0999999999999</v>
      </c>
      <c r="M197" s="310">
        <f t="shared" si="12"/>
        <v>233.82</v>
      </c>
      <c r="N197" s="310">
        <v>155.88</v>
      </c>
      <c r="O197" s="310">
        <v>492.21</v>
      </c>
      <c r="P197" s="422">
        <v>806.79</v>
      </c>
    </row>
    <row r="198" spans="1:16" s="303" customFormat="1" ht="13.5">
      <c r="A198" s="319"/>
      <c r="B198" s="417">
        <v>190</v>
      </c>
      <c r="C198" s="435">
        <v>2400003</v>
      </c>
      <c r="D198" s="432">
        <v>44768</v>
      </c>
      <c r="E198" s="301" t="s">
        <v>1037</v>
      </c>
      <c r="F198" s="316" t="s">
        <v>1254</v>
      </c>
      <c r="G198" s="301" t="s">
        <v>1255</v>
      </c>
      <c r="H198" s="301" t="s">
        <v>1258</v>
      </c>
      <c r="I198" s="404" t="s">
        <v>240</v>
      </c>
      <c r="J198" s="310">
        <v>1299</v>
      </c>
      <c r="K198" s="425">
        <f t="shared" si="9"/>
        <v>129.9</v>
      </c>
      <c r="L198" s="310">
        <f t="shared" si="10"/>
        <v>1169.0999999999999</v>
      </c>
      <c r="M198" s="310">
        <f t="shared" si="12"/>
        <v>233.82</v>
      </c>
      <c r="N198" s="310">
        <v>155.88</v>
      </c>
      <c r="O198" s="310">
        <v>492.21</v>
      </c>
      <c r="P198" s="422">
        <v>806.79</v>
      </c>
    </row>
    <row r="199" spans="1:16" s="303" customFormat="1" ht="13.5">
      <c r="A199" s="319"/>
      <c r="B199" s="417">
        <v>191</v>
      </c>
      <c r="C199" s="435">
        <v>100155</v>
      </c>
      <c r="D199" s="432">
        <v>44879</v>
      </c>
      <c r="E199" s="301" t="s">
        <v>1038</v>
      </c>
      <c r="F199" s="316" t="s">
        <v>423</v>
      </c>
      <c r="G199" s="301" t="s">
        <v>1039</v>
      </c>
      <c r="H199" s="301" t="s">
        <v>1106</v>
      </c>
      <c r="I199" s="404" t="s">
        <v>485</v>
      </c>
      <c r="J199" s="310">
        <v>1867.18</v>
      </c>
      <c r="K199" s="425">
        <f t="shared" si="9"/>
        <v>186.71800000000002</v>
      </c>
      <c r="L199" s="310">
        <f t="shared" si="10"/>
        <v>1680.462</v>
      </c>
      <c r="M199" s="310">
        <f t="shared" si="12"/>
        <v>336.0924</v>
      </c>
      <c r="N199" s="310">
        <v>224.0616</v>
      </c>
      <c r="O199" s="310">
        <v>604.35400000000004</v>
      </c>
      <c r="P199" s="422">
        <v>1262.826</v>
      </c>
    </row>
    <row r="200" spans="1:16" s="303" customFormat="1" ht="13.5">
      <c r="A200" s="319"/>
      <c r="B200" s="417">
        <v>192</v>
      </c>
      <c r="C200" s="435">
        <v>500262</v>
      </c>
      <c r="D200" s="432">
        <v>44879</v>
      </c>
      <c r="E200" s="301" t="s">
        <v>834</v>
      </c>
      <c r="F200" s="316" t="s">
        <v>565</v>
      </c>
      <c r="G200" s="301" t="s">
        <v>1259</v>
      </c>
      <c r="H200" s="301" t="s">
        <v>1311</v>
      </c>
      <c r="I200" s="404" t="s">
        <v>485</v>
      </c>
      <c r="J200" s="310">
        <v>1395.55</v>
      </c>
      <c r="K200" s="425">
        <f t="shared" si="9"/>
        <v>139.55500000000001</v>
      </c>
      <c r="L200" s="310">
        <f t="shared" si="10"/>
        <v>1255.9949999999999</v>
      </c>
      <c r="M200" s="310">
        <f t="shared" si="12"/>
        <v>251.19899999999998</v>
      </c>
      <c r="N200" s="310">
        <v>167.46599999999998</v>
      </c>
      <c r="O200" s="310">
        <v>451.69499999999994</v>
      </c>
      <c r="P200" s="422">
        <v>943.85500000000002</v>
      </c>
    </row>
    <row r="201" spans="1:16" s="303" customFormat="1" ht="13.5">
      <c r="A201" s="319"/>
      <c r="B201" s="417">
        <v>193</v>
      </c>
      <c r="C201" s="435" t="s">
        <v>1052</v>
      </c>
      <c r="D201" s="432">
        <v>44904</v>
      </c>
      <c r="E201" s="301" t="s">
        <v>422</v>
      </c>
      <c r="F201" s="316" t="s">
        <v>467</v>
      </c>
      <c r="G201" s="301" t="s">
        <v>1107</v>
      </c>
      <c r="H201" s="301" t="s">
        <v>1108</v>
      </c>
      <c r="I201" s="404" t="s">
        <v>595</v>
      </c>
      <c r="J201" s="310">
        <v>1170</v>
      </c>
      <c r="K201" s="425">
        <f t="shared" si="9"/>
        <v>117</v>
      </c>
      <c r="L201" s="310">
        <f t="shared" si="10"/>
        <v>1053</v>
      </c>
      <c r="M201" s="310">
        <f t="shared" si="12"/>
        <v>210.6</v>
      </c>
      <c r="N201" s="310">
        <v>140.4</v>
      </c>
      <c r="O201" s="310">
        <v>364.27000000000004</v>
      </c>
      <c r="P201" s="422">
        <v>805.73</v>
      </c>
    </row>
    <row r="202" spans="1:16" s="303" customFormat="1" ht="13.5">
      <c r="A202" s="319"/>
      <c r="B202" s="417">
        <v>194</v>
      </c>
      <c r="C202" s="435" t="s">
        <v>1053</v>
      </c>
      <c r="D202" s="432">
        <v>44904</v>
      </c>
      <c r="E202" s="301" t="s">
        <v>422</v>
      </c>
      <c r="F202" s="316" t="s">
        <v>467</v>
      </c>
      <c r="G202" s="301" t="s">
        <v>1107</v>
      </c>
      <c r="H202" s="301" t="s">
        <v>1109</v>
      </c>
      <c r="I202" s="404" t="s">
        <v>595</v>
      </c>
      <c r="J202" s="310">
        <v>1170</v>
      </c>
      <c r="K202" s="425">
        <f t="shared" si="9"/>
        <v>117</v>
      </c>
      <c r="L202" s="310">
        <f t="shared" si="10"/>
        <v>1053</v>
      </c>
      <c r="M202" s="310">
        <f t="shared" si="12"/>
        <v>210.6</v>
      </c>
      <c r="N202" s="310">
        <v>140.4</v>
      </c>
      <c r="O202" s="310">
        <v>364.27000000000004</v>
      </c>
      <c r="P202" s="422">
        <v>805.73</v>
      </c>
    </row>
    <row r="203" spans="1:16" s="303" customFormat="1" ht="13.5">
      <c r="A203" s="319"/>
      <c r="B203" s="417">
        <v>195</v>
      </c>
      <c r="C203" s="435" t="s">
        <v>1054</v>
      </c>
      <c r="D203" s="432">
        <v>44904</v>
      </c>
      <c r="E203" s="301" t="s">
        <v>422</v>
      </c>
      <c r="F203" s="316" t="s">
        <v>467</v>
      </c>
      <c r="G203" s="301" t="s">
        <v>1107</v>
      </c>
      <c r="H203" s="301" t="s">
        <v>1110</v>
      </c>
      <c r="I203" s="404" t="s">
        <v>485</v>
      </c>
      <c r="J203" s="310">
        <v>1170</v>
      </c>
      <c r="K203" s="425">
        <f t="shared" si="9"/>
        <v>117</v>
      </c>
      <c r="L203" s="310">
        <f t="shared" si="10"/>
        <v>1053</v>
      </c>
      <c r="M203" s="310">
        <f t="shared" si="12"/>
        <v>210.6</v>
      </c>
      <c r="N203" s="310">
        <v>140.4</v>
      </c>
      <c r="O203" s="310">
        <v>364.27000000000004</v>
      </c>
      <c r="P203" s="422">
        <v>805.73</v>
      </c>
    </row>
    <row r="204" spans="1:16" s="303" customFormat="1" ht="13.5">
      <c r="A204" s="319"/>
      <c r="B204" s="417">
        <v>196</v>
      </c>
      <c r="C204" s="435" t="s">
        <v>1055</v>
      </c>
      <c r="D204" s="432">
        <v>44904</v>
      </c>
      <c r="E204" s="301" t="s">
        <v>422</v>
      </c>
      <c r="F204" s="316" t="s">
        <v>467</v>
      </c>
      <c r="G204" s="301" t="s">
        <v>1107</v>
      </c>
      <c r="H204" s="301" t="s">
        <v>1111</v>
      </c>
      <c r="I204" s="404" t="s">
        <v>485</v>
      </c>
      <c r="J204" s="310">
        <v>1170</v>
      </c>
      <c r="K204" s="425">
        <f t="shared" si="9"/>
        <v>117</v>
      </c>
      <c r="L204" s="310">
        <f t="shared" si="10"/>
        <v>1053</v>
      </c>
      <c r="M204" s="310">
        <f t="shared" si="12"/>
        <v>210.6</v>
      </c>
      <c r="N204" s="310">
        <v>140.4</v>
      </c>
      <c r="O204" s="310">
        <v>364.27000000000004</v>
      </c>
      <c r="P204" s="422">
        <v>805.73</v>
      </c>
    </row>
    <row r="205" spans="1:16" s="303" customFormat="1" ht="13.5">
      <c r="A205" s="319"/>
      <c r="B205" s="417">
        <v>197</v>
      </c>
      <c r="C205" s="435" t="s">
        <v>1056</v>
      </c>
      <c r="D205" s="432">
        <v>44904</v>
      </c>
      <c r="E205" s="301" t="s">
        <v>422</v>
      </c>
      <c r="F205" s="316" t="s">
        <v>467</v>
      </c>
      <c r="G205" s="301" t="s">
        <v>1107</v>
      </c>
      <c r="H205" s="301" t="s">
        <v>1112</v>
      </c>
      <c r="I205" s="404" t="s">
        <v>449</v>
      </c>
      <c r="J205" s="310">
        <v>1170</v>
      </c>
      <c r="K205" s="425">
        <f t="shared" si="9"/>
        <v>117</v>
      </c>
      <c r="L205" s="310">
        <f t="shared" si="10"/>
        <v>1053</v>
      </c>
      <c r="M205" s="310">
        <f t="shared" si="12"/>
        <v>210.6</v>
      </c>
      <c r="N205" s="310">
        <v>140.4</v>
      </c>
      <c r="O205" s="310">
        <v>364.27000000000004</v>
      </c>
      <c r="P205" s="422">
        <v>805.73</v>
      </c>
    </row>
    <row r="206" spans="1:16" s="303" customFormat="1" ht="13.5">
      <c r="A206" s="319"/>
      <c r="B206" s="417">
        <v>198</v>
      </c>
      <c r="C206" s="435" t="s">
        <v>1057</v>
      </c>
      <c r="D206" s="432">
        <v>44904</v>
      </c>
      <c r="E206" s="301" t="s">
        <v>422</v>
      </c>
      <c r="F206" s="316" t="s">
        <v>467</v>
      </c>
      <c r="G206" s="301" t="s">
        <v>1107</v>
      </c>
      <c r="H206" s="301" t="s">
        <v>1113</v>
      </c>
      <c r="I206" s="404" t="s">
        <v>595</v>
      </c>
      <c r="J206" s="310">
        <v>1170</v>
      </c>
      <c r="K206" s="425">
        <f t="shared" si="9"/>
        <v>117</v>
      </c>
      <c r="L206" s="310">
        <f t="shared" si="10"/>
        <v>1053</v>
      </c>
      <c r="M206" s="310">
        <f t="shared" si="12"/>
        <v>210.6</v>
      </c>
      <c r="N206" s="310">
        <v>140.4</v>
      </c>
      <c r="O206" s="310">
        <v>364.27000000000004</v>
      </c>
      <c r="P206" s="422">
        <v>805.73</v>
      </c>
    </row>
    <row r="207" spans="1:16" s="303" customFormat="1" ht="13.5">
      <c r="A207" s="318"/>
      <c r="B207" s="417">
        <v>199</v>
      </c>
      <c r="C207" s="435" t="s">
        <v>1058</v>
      </c>
      <c r="D207" s="432">
        <v>44904</v>
      </c>
      <c r="E207" s="301" t="s">
        <v>422</v>
      </c>
      <c r="F207" s="316" t="s">
        <v>467</v>
      </c>
      <c r="G207" s="301" t="s">
        <v>1107</v>
      </c>
      <c r="H207" s="301" t="s">
        <v>1114</v>
      </c>
      <c r="I207" s="404" t="s">
        <v>587</v>
      </c>
      <c r="J207" s="310">
        <v>1170</v>
      </c>
      <c r="K207" s="425">
        <f t="shared" si="9"/>
        <v>117</v>
      </c>
      <c r="L207" s="310">
        <f t="shared" si="10"/>
        <v>1053</v>
      </c>
      <c r="M207" s="310">
        <f t="shared" si="12"/>
        <v>210.6</v>
      </c>
      <c r="N207" s="310">
        <v>140.4</v>
      </c>
      <c r="O207" s="310">
        <v>364.27000000000004</v>
      </c>
      <c r="P207" s="422">
        <v>805.73</v>
      </c>
    </row>
    <row r="208" spans="1:16" s="303" customFormat="1" ht="13.5">
      <c r="A208" s="318"/>
      <c r="B208" s="417">
        <v>200</v>
      </c>
      <c r="C208" s="435" t="s">
        <v>1059</v>
      </c>
      <c r="D208" s="432">
        <v>44904</v>
      </c>
      <c r="E208" s="301" t="s">
        <v>422</v>
      </c>
      <c r="F208" s="316" t="s">
        <v>467</v>
      </c>
      <c r="G208" s="301" t="s">
        <v>1107</v>
      </c>
      <c r="H208" s="301" t="s">
        <v>1115</v>
      </c>
      <c r="I208" s="404" t="s">
        <v>623</v>
      </c>
      <c r="J208" s="310">
        <v>1170</v>
      </c>
      <c r="K208" s="425">
        <f t="shared" si="9"/>
        <v>117</v>
      </c>
      <c r="L208" s="310">
        <f t="shared" si="10"/>
        <v>1053</v>
      </c>
      <c r="M208" s="310">
        <f t="shared" si="12"/>
        <v>210.6</v>
      </c>
      <c r="N208" s="310">
        <v>140.4</v>
      </c>
      <c r="O208" s="310">
        <v>364.27000000000004</v>
      </c>
      <c r="P208" s="422">
        <v>805.73</v>
      </c>
    </row>
    <row r="209" spans="1:16" s="303" customFormat="1" ht="13.5">
      <c r="A209" s="318"/>
      <c r="B209" s="417">
        <v>201</v>
      </c>
      <c r="C209" s="435" t="s">
        <v>1060</v>
      </c>
      <c r="D209" s="432">
        <v>44904</v>
      </c>
      <c r="E209" s="301" t="s">
        <v>422</v>
      </c>
      <c r="F209" s="316" t="s">
        <v>467</v>
      </c>
      <c r="G209" s="301" t="s">
        <v>1107</v>
      </c>
      <c r="H209" s="301" t="s">
        <v>1116</v>
      </c>
      <c r="I209" s="404" t="s">
        <v>441</v>
      </c>
      <c r="J209" s="310">
        <v>1170</v>
      </c>
      <c r="K209" s="425">
        <f t="shared" si="9"/>
        <v>117</v>
      </c>
      <c r="L209" s="310">
        <f t="shared" si="10"/>
        <v>1053</v>
      </c>
      <c r="M209" s="310">
        <f t="shared" si="12"/>
        <v>210.6</v>
      </c>
      <c r="N209" s="310">
        <v>140.4</v>
      </c>
      <c r="O209" s="310">
        <v>364.27000000000004</v>
      </c>
      <c r="P209" s="422">
        <v>805.73</v>
      </c>
    </row>
    <row r="210" spans="1:16" s="303" customFormat="1" ht="13.5">
      <c r="A210" s="318"/>
      <c r="B210" s="417">
        <v>202</v>
      </c>
      <c r="C210" s="435" t="s">
        <v>1061</v>
      </c>
      <c r="D210" s="432">
        <v>44904</v>
      </c>
      <c r="E210" s="301" t="s">
        <v>422</v>
      </c>
      <c r="F210" s="316" t="s">
        <v>467</v>
      </c>
      <c r="G210" s="301" t="s">
        <v>1107</v>
      </c>
      <c r="H210" s="301" t="s">
        <v>1117</v>
      </c>
      <c r="I210" s="404" t="s">
        <v>441</v>
      </c>
      <c r="J210" s="310">
        <v>1170</v>
      </c>
      <c r="K210" s="425">
        <f t="shared" si="9"/>
        <v>117</v>
      </c>
      <c r="L210" s="310">
        <f t="shared" si="10"/>
        <v>1053</v>
      </c>
      <c r="M210" s="310">
        <f t="shared" si="12"/>
        <v>210.6</v>
      </c>
      <c r="N210" s="310">
        <v>140.4</v>
      </c>
      <c r="O210" s="310">
        <v>364.27000000000004</v>
      </c>
      <c r="P210" s="422">
        <v>805.73</v>
      </c>
    </row>
    <row r="211" spans="1:16" s="303" customFormat="1" ht="13.5">
      <c r="A211" s="318"/>
      <c r="B211" s="417">
        <v>203</v>
      </c>
      <c r="C211" s="435" t="s">
        <v>1062</v>
      </c>
      <c r="D211" s="432">
        <v>44904</v>
      </c>
      <c r="E211" s="301" t="s">
        <v>422</v>
      </c>
      <c r="F211" s="316" t="s">
        <v>467</v>
      </c>
      <c r="G211" s="301" t="s">
        <v>1107</v>
      </c>
      <c r="H211" s="301" t="s">
        <v>1118</v>
      </c>
      <c r="I211" s="404" t="s">
        <v>427</v>
      </c>
      <c r="J211" s="310">
        <v>1170</v>
      </c>
      <c r="K211" s="425">
        <f t="shared" si="9"/>
        <v>117</v>
      </c>
      <c r="L211" s="310">
        <f t="shared" si="10"/>
        <v>1053</v>
      </c>
      <c r="M211" s="310">
        <f t="shared" si="12"/>
        <v>210.6</v>
      </c>
      <c r="N211" s="310">
        <v>140.4</v>
      </c>
      <c r="O211" s="310">
        <v>364.27000000000004</v>
      </c>
      <c r="P211" s="422">
        <v>805.73</v>
      </c>
    </row>
    <row r="212" spans="1:16" s="303" customFormat="1" ht="13.5">
      <c r="A212" s="318"/>
      <c r="B212" s="417">
        <v>204</v>
      </c>
      <c r="C212" s="435" t="s">
        <v>1063</v>
      </c>
      <c r="D212" s="432">
        <v>44904</v>
      </c>
      <c r="E212" s="301" t="s">
        <v>422</v>
      </c>
      <c r="F212" s="316" t="s">
        <v>467</v>
      </c>
      <c r="G212" s="301" t="s">
        <v>1107</v>
      </c>
      <c r="H212" s="301" t="s">
        <v>1119</v>
      </c>
      <c r="I212" s="404" t="s">
        <v>427</v>
      </c>
      <c r="J212" s="310">
        <v>1170</v>
      </c>
      <c r="K212" s="425">
        <f t="shared" si="9"/>
        <v>117</v>
      </c>
      <c r="L212" s="310">
        <f t="shared" si="10"/>
        <v>1053</v>
      </c>
      <c r="M212" s="310">
        <f t="shared" si="12"/>
        <v>210.6</v>
      </c>
      <c r="N212" s="310">
        <v>140.4</v>
      </c>
      <c r="O212" s="310">
        <v>364.27000000000004</v>
      </c>
      <c r="P212" s="422">
        <v>805.73</v>
      </c>
    </row>
    <row r="213" spans="1:16" s="303" customFormat="1" ht="13.5">
      <c r="A213" s="318"/>
      <c r="B213" s="417">
        <v>205</v>
      </c>
      <c r="C213" s="435" t="s">
        <v>1064</v>
      </c>
      <c r="D213" s="432">
        <v>44904</v>
      </c>
      <c r="E213" s="301" t="s">
        <v>422</v>
      </c>
      <c r="F213" s="316" t="s">
        <v>467</v>
      </c>
      <c r="G213" s="301" t="s">
        <v>1107</v>
      </c>
      <c r="H213" s="301" t="s">
        <v>1120</v>
      </c>
      <c r="I213" s="404" t="s">
        <v>427</v>
      </c>
      <c r="J213" s="310">
        <v>1170</v>
      </c>
      <c r="K213" s="425">
        <f t="shared" si="9"/>
        <v>117</v>
      </c>
      <c r="L213" s="310">
        <f t="shared" si="10"/>
        <v>1053</v>
      </c>
      <c r="M213" s="310">
        <f t="shared" si="12"/>
        <v>210.6</v>
      </c>
      <c r="N213" s="310">
        <v>140.4</v>
      </c>
      <c r="O213" s="310">
        <v>364.27000000000004</v>
      </c>
      <c r="P213" s="422">
        <v>805.73</v>
      </c>
    </row>
    <row r="214" spans="1:16" s="303" customFormat="1" ht="13.5">
      <c r="A214" s="318"/>
      <c r="B214" s="417">
        <v>206</v>
      </c>
      <c r="C214" s="435" t="s">
        <v>1065</v>
      </c>
      <c r="D214" s="432">
        <v>44904</v>
      </c>
      <c r="E214" s="301" t="s">
        <v>422</v>
      </c>
      <c r="F214" s="316" t="s">
        <v>467</v>
      </c>
      <c r="G214" s="301" t="s">
        <v>1107</v>
      </c>
      <c r="H214" s="301" t="s">
        <v>1121</v>
      </c>
      <c r="I214" s="404" t="s">
        <v>454</v>
      </c>
      <c r="J214" s="310">
        <v>1170</v>
      </c>
      <c r="K214" s="425">
        <f t="shared" si="9"/>
        <v>117</v>
      </c>
      <c r="L214" s="310">
        <f t="shared" si="10"/>
        <v>1053</v>
      </c>
      <c r="M214" s="310">
        <f t="shared" si="12"/>
        <v>210.6</v>
      </c>
      <c r="N214" s="310">
        <v>140.4</v>
      </c>
      <c r="O214" s="310">
        <v>364.27000000000004</v>
      </c>
      <c r="P214" s="422">
        <v>805.73</v>
      </c>
    </row>
    <row r="215" spans="1:16" s="303" customFormat="1" ht="13.5">
      <c r="A215" s="318"/>
      <c r="B215" s="417">
        <v>207</v>
      </c>
      <c r="C215" s="435" t="s">
        <v>1066</v>
      </c>
      <c r="D215" s="432">
        <v>44904</v>
      </c>
      <c r="E215" s="301" t="s">
        <v>422</v>
      </c>
      <c r="F215" s="316" t="s">
        <v>467</v>
      </c>
      <c r="G215" s="301" t="s">
        <v>1107</v>
      </c>
      <c r="H215" s="301" t="s">
        <v>1122</v>
      </c>
      <c r="I215" s="404" t="s">
        <v>454</v>
      </c>
      <c r="J215" s="310">
        <v>1170</v>
      </c>
      <c r="K215" s="425">
        <f t="shared" si="9"/>
        <v>117</v>
      </c>
      <c r="L215" s="310">
        <f t="shared" si="10"/>
        <v>1053</v>
      </c>
      <c r="M215" s="310">
        <f t="shared" si="12"/>
        <v>210.6</v>
      </c>
      <c r="N215" s="310">
        <v>140.4</v>
      </c>
      <c r="O215" s="310">
        <v>364.27000000000004</v>
      </c>
      <c r="P215" s="422">
        <v>805.73</v>
      </c>
    </row>
    <row r="216" spans="1:16" s="303" customFormat="1" ht="13.5">
      <c r="A216" s="318"/>
      <c r="B216" s="417">
        <v>208</v>
      </c>
      <c r="C216" s="435" t="s">
        <v>1067</v>
      </c>
      <c r="D216" s="432">
        <v>44904</v>
      </c>
      <c r="E216" s="301" t="s">
        <v>422</v>
      </c>
      <c r="F216" s="316" t="s">
        <v>467</v>
      </c>
      <c r="G216" s="301" t="s">
        <v>1107</v>
      </c>
      <c r="H216" s="301" t="s">
        <v>1123</v>
      </c>
      <c r="I216" s="404" t="s">
        <v>482</v>
      </c>
      <c r="J216" s="310">
        <v>1170</v>
      </c>
      <c r="K216" s="425">
        <f t="shared" si="9"/>
        <v>117</v>
      </c>
      <c r="L216" s="310">
        <f t="shared" si="10"/>
        <v>1053</v>
      </c>
      <c r="M216" s="310">
        <f t="shared" si="12"/>
        <v>210.6</v>
      </c>
      <c r="N216" s="310">
        <v>140.4</v>
      </c>
      <c r="O216" s="310">
        <v>364.27000000000004</v>
      </c>
      <c r="P216" s="422">
        <v>805.73</v>
      </c>
    </row>
    <row r="217" spans="1:16" s="303" customFormat="1" ht="13.5">
      <c r="A217" s="318"/>
      <c r="B217" s="417">
        <v>209</v>
      </c>
      <c r="C217" s="435" t="s">
        <v>1068</v>
      </c>
      <c r="D217" s="432">
        <v>44904</v>
      </c>
      <c r="E217" s="301" t="s">
        <v>422</v>
      </c>
      <c r="F217" s="316" t="s">
        <v>467</v>
      </c>
      <c r="G217" s="301" t="s">
        <v>1107</v>
      </c>
      <c r="H217" s="301" t="s">
        <v>1124</v>
      </c>
      <c r="I217" s="404" t="s">
        <v>482</v>
      </c>
      <c r="J217" s="310">
        <v>1170</v>
      </c>
      <c r="K217" s="425">
        <f t="shared" si="9"/>
        <v>117</v>
      </c>
      <c r="L217" s="310">
        <f t="shared" si="10"/>
        <v>1053</v>
      </c>
      <c r="M217" s="310">
        <f t="shared" si="12"/>
        <v>210.6</v>
      </c>
      <c r="N217" s="310">
        <v>140.4</v>
      </c>
      <c r="O217" s="310">
        <v>364.27000000000004</v>
      </c>
      <c r="P217" s="422">
        <v>805.73</v>
      </c>
    </row>
    <row r="218" spans="1:16" s="303" customFormat="1" ht="13.5">
      <c r="A218" s="318"/>
      <c r="B218" s="417">
        <v>210</v>
      </c>
      <c r="C218" s="435" t="s">
        <v>1069</v>
      </c>
      <c r="D218" s="432">
        <v>44904</v>
      </c>
      <c r="E218" s="301" t="s">
        <v>422</v>
      </c>
      <c r="F218" s="316" t="s">
        <v>467</v>
      </c>
      <c r="G218" s="301" t="s">
        <v>1107</v>
      </c>
      <c r="H218" s="301" t="s">
        <v>1125</v>
      </c>
      <c r="I218" s="404" t="s">
        <v>482</v>
      </c>
      <c r="J218" s="310">
        <v>1170</v>
      </c>
      <c r="K218" s="425">
        <f t="shared" si="9"/>
        <v>117</v>
      </c>
      <c r="L218" s="310">
        <f t="shared" si="10"/>
        <v>1053</v>
      </c>
      <c r="M218" s="310">
        <f t="shared" si="12"/>
        <v>210.6</v>
      </c>
      <c r="N218" s="310">
        <v>140.4</v>
      </c>
      <c r="O218" s="310">
        <v>364.27000000000004</v>
      </c>
      <c r="P218" s="422">
        <v>805.73</v>
      </c>
    </row>
    <row r="219" spans="1:16" s="303" customFormat="1" ht="13.5">
      <c r="A219" s="318"/>
      <c r="B219" s="417">
        <v>211</v>
      </c>
      <c r="C219" s="435" t="s">
        <v>1070</v>
      </c>
      <c r="D219" s="432">
        <v>44904</v>
      </c>
      <c r="E219" s="301" t="s">
        <v>422</v>
      </c>
      <c r="F219" s="316" t="s">
        <v>467</v>
      </c>
      <c r="G219" s="301" t="s">
        <v>1107</v>
      </c>
      <c r="H219" s="301" t="s">
        <v>1126</v>
      </c>
      <c r="I219" s="404" t="s">
        <v>482</v>
      </c>
      <c r="J219" s="310">
        <v>1170</v>
      </c>
      <c r="K219" s="425">
        <f t="shared" si="9"/>
        <v>117</v>
      </c>
      <c r="L219" s="310">
        <f t="shared" si="10"/>
        <v>1053</v>
      </c>
      <c r="M219" s="310">
        <f t="shared" si="12"/>
        <v>210.6</v>
      </c>
      <c r="N219" s="310">
        <v>140.4</v>
      </c>
      <c r="O219" s="310">
        <v>364.27000000000004</v>
      </c>
      <c r="P219" s="422">
        <v>805.73</v>
      </c>
    </row>
    <row r="220" spans="1:16" s="303" customFormat="1" ht="13.5">
      <c r="A220" s="318"/>
      <c r="B220" s="417">
        <v>212</v>
      </c>
      <c r="C220" s="435" t="s">
        <v>1071</v>
      </c>
      <c r="D220" s="432">
        <v>44904</v>
      </c>
      <c r="E220" s="301" t="s">
        <v>422</v>
      </c>
      <c r="F220" s="316" t="s">
        <v>467</v>
      </c>
      <c r="G220" s="301" t="s">
        <v>1107</v>
      </c>
      <c r="H220" s="301" t="s">
        <v>1127</v>
      </c>
      <c r="I220" s="404" t="s">
        <v>426</v>
      </c>
      <c r="J220" s="310">
        <v>1170</v>
      </c>
      <c r="K220" s="425">
        <f t="shared" si="9"/>
        <v>117</v>
      </c>
      <c r="L220" s="310">
        <f t="shared" si="10"/>
        <v>1053</v>
      </c>
      <c r="M220" s="310">
        <f t="shared" si="12"/>
        <v>210.6</v>
      </c>
      <c r="N220" s="310">
        <v>140.4</v>
      </c>
      <c r="O220" s="310">
        <v>364.27000000000004</v>
      </c>
      <c r="P220" s="422">
        <v>805.73</v>
      </c>
    </row>
    <row r="221" spans="1:16" s="303" customFormat="1" ht="13.5">
      <c r="A221" s="318"/>
      <c r="B221" s="417">
        <v>213</v>
      </c>
      <c r="C221" s="435" t="s">
        <v>1072</v>
      </c>
      <c r="D221" s="432">
        <v>44904</v>
      </c>
      <c r="E221" s="301" t="s">
        <v>422</v>
      </c>
      <c r="F221" s="316" t="s">
        <v>467</v>
      </c>
      <c r="G221" s="301" t="s">
        <v>1107</v>
      </c>
      <c r="H221" s="301" t="s">
        <v>1128</v>
      </c>
      <c r="I221" s="404" t="s">
        <v>473</v>
      </c>
      <c r="J221" s="310">
        <v>1170</v>
      </c>
      <c r="K221" s="425">
        <f t="shared" si="9"/>
        <v>117</v>
      </c>
      <c r="L221" s="310">
        <f t="shared" si="10"/>
        <v>1053</v>
      </c>
      <c r="M221" s="310">
        <f t="shared" si="12"/>
        <v>210.6</v>
      </c>
      <c r="N221" s="310">
        <v>140.4</v>
      </c>
      <c r="O221" s="310">
        <v>364.27000000000004</v>
      </c>
      <c r="P221" s="422">
        <v>805.73</v>
      </c>
    </row>
    <row r="222" spans="1:16" s="303" customFormat="1" ht="13.5">
      <c r="A222" s="318"/>
      <c r="B222" s="417">
        <v>214</v>
      </c>
      <c r="C222" s="435" t="s">
        <v>1073</v>
      </c>
      <c r="D222" s="432">
        <v>44904</v>
      </c>
      <c r="E222" s="301" t="s">
        <v>422</v>
      </c>
      <c r="F222" s="316" t="s">
        <v>467</v>
      </c>
      <c r="G222" s="301" t="s">
        <v>1107</v>
      </c>
      <c r="H222" s="301" t="s">
        <v>1129</v>
      </c>
      <c r="I222" s="404" t="s">
        <v>473</v>
      </c>
      <c r="J222" s="310">
        <v>1170</v>
      </c>
      <c r="K222" s="425">
        <f t="shared" si="9"/>
        <v>117</v>
      </c>
      <c r="L222" s="310">
        <f t="shared" si="10"/>
        <v>1053</v>
      </c>
      <c r="M222" s="310">
        <f t="shared" si="12"/>
        <v>210.6</v>
      </c>
      <c r="N222" s="310">
        <v>140.4</v>
      </c>
      <c r="O222" s="310">
        <v>364.27000000000004</v>
      </c>
      <c r="P222" s="422">
        <v>805.73</v>
      </c>
    </row>
    <row r="223" spans="1:16" s="303" customFormat="1" ht="13.5">
      <c r="A223" s="318"/>
      <c r="B223" s="417">
        <v>215</v>
      </c>
      <c r="C223" s="435" t="s">
        <v>1074</v>
      </c>
      <c r="D223" s="432">
        <v>44904</v>
      </c>
      <c r="E223" s="301" t="s">
        <v>422</v>
      </c>
      <c r="F223" s="316" t="s">
        <v>467</v>
      </c>
      <c r="G223" s="301" t="s">
        <v>1107</v>
      </c>
      <c r="H223" s="301" t="s">
        <v>1130</v>
      </c>
      <c r="I223" s="404" t="s">
        <v>431</v>
      </c>
      <c r="J223" s="310">
        <v>1170</v>
      </c>
      <c r="K223" s="425">
        <f t="shared" si="9"/>
        <v>117</v>
      </c>
      <c r="L223" s="310">
        <f t="shared" si="10"/>
        <v>1053</v>
      </c>
      <c r="M223" s="310">
        <f t="shared" si="12"/>
        <v>210.6</v>
      </c>
      <c r="N223" s="310">
        <v>140.4</v>
      </c>
      <c r="O223" s="310">
        <v>364.27000000000004</v>
      </c>
      <c r="P223" s="422">
        <v>805.73</v>
      </c>
    </row>
    <row r="224" spans="1:16" s="303" customFormat="1" ht="13.5">
      <c r="A224" s="318"/>
      <c r="B224" s="417">
        <v>216</v>
      </c>
      <c r="C224" s="435" t="s">
        <v>1075</v>
      </c>
      <c r="D224" s="432">
        <v>44904</v>
      </c>
      <c r="E224" s="301" t="s">
        <v>422</v>
      </c>
      <c r="F224" s="316" t="s">
        <v>467</v>
      </c>
      <c r="G224" s="301" t="s">
        <v>1107</v>
      </c>
      <c r="H224" s="301" t="s">
        <v>1131</v>
      </c>
      <c r="I224" s="404" t="s">
        <v>431</v>
      </c>
      <c r="J224" s="310">
        <v>1170</v>
      </c>
      <c r="K224" s="425">
        <f t="shared" si="9"/>
        <v>117</v>
      </c>
      <c r="L224" s="310">
        <f t="shared" si="10"/>
        <v>1053</v>
      </c>
      <c r="M224" s="310">
        <f t="shared" si="12"/>
        <v>210.6</v>
      </c>
      <c r="N224" s="310">
        <v>140.4</v>
      </c>
      <c r="O224" s="310">
        <v>364.27000000000004</v>
      </c>
      <c r="P224" s="422">
        <v>805.73</v>
      </c>
    </row>
    <row r="225" spans="1:16" s="303" customFormat="1" ht="13.5">
      <c r="A225" s="318"/>
      <c r="B225" s="417">
        <v>217</v>
      </c>
      <c r="C225" s="435" t="s">
        <v>1076</v>
      </c>
      <c r="D225" s="432">
        <v>44904</v>
      </c>
      <c r="E225" s="301" t="s">
        <v>422</v>
      </c>
      <c r="F225" s="316" t="s">
        <v>467</v>
      </c>
      <c r="G225" s="301" t="s">
        <v>1107</v>
      </c>
      <c r="H225" s="301" t="s">
        <v>1132</v>
      </c>
      <c r="I225" s="404" t="s">
        <v>590</v>
      </c>
      <c r="J225" s="310">
        <v>1170</v>
      </c>
      <c r="K225" s="425">
        <f t="shared" si="9"/>
        <v>117</v>
      </c>
      <c r="L225" s="310">
        <f t="shared" si="10"/>
        <v>1053</v>
      </c>
      <c r="M225" s="310">
        <f t="shared" si="12"/>
        <v>210.6</v>
      </c>
      <c r="N225" s="310">
        <v>140.4</v>
      </c>
      <c r="O225" s="310">
        <v>364.27000000000004</v>
      </c>
      <c r="P225" s="422">
        <v>805.73</v>
      </c>
    </row>
    <row r="226" spans="1:16" s="303" customFormat="1" ht="13.5">
      <c r="A226" s="318"/>
      <c r="B226" s="417">
        <v>218</v>
      </c>
      <c r="C226" s="435" t="s">
        <v>1077</v>
      </c>
      <c r="D226" s="432">
        <v>44904</v>
      </c>
      <c r="E226" s="301" t="s">
        <v>422</v>
      </c>
      <c r="F226" s="316" t="s">
        <v>467</v>
      </c>
      <c r="G226" s="301" t="s">
        <v>1107</v>
      </c>
      <c r="H226" s="301" t="s">
        <v>1133</v>
      </c>
      <c r="I226" s="404" t="s">
        <v>438</v>
      </c>
      <c r="J226" s="310">
        <v>1170</v>
      </c>
      <c r="K226" s="425">
        <f t="shared" si="9"/>
        <v>117</v>
      </c>
      <c r="L226" s="310">
        <f t="shared" si="10"/>
        <v>1053</v>
      </c>
      <c r="M226" s="310">
        <f t="shared" si="12"/>
        <v>210.6</v>
      </c>
      <c r="N226" s="310">
        <v>140.4</v>
      </c>
      <c r="O226" s="310">
        <v>364.27000000000004</v>
      </c>
      <c r="P226" s="422">
        <v>805.73</v>
      </c>
    </row>
    <row r="227" spans="1:16" s="303" customFormat="1" ht="13.5">
      <c r="A227" s="318"/>
      <c r="B227" s="417">
        <v>219</v>
      </c>
      <c r="C227" s="435" t="s">
        <v>1078</v>
      </c>
      <c r="D227" s="432">
        <v>44904</v>
      </c>
      <c r="E227" s="301" t="s">
        <v>422</v>
      </c>
      <c r="F227" s="316" t="s">
        <v>467</v>
      </c>
      <c r="G227" s="301" t="s">
        <v>1107</v>
      </c>
      <c r="H227" s="301" t="s">
        <v>1134</v>
      </c>
      <c r="I227" s="404" t="s">
        <v>438</v>
      </c>
      <c r="J227" s="310">
        <v>1170</v>
      </c>
      <c r="K227" s="425">
        <f t="shared" si="9"/>
        <v>117</v>
      </c>
      <c r="L227" s="310">
        <f t="shared" si="10"/>
        <v>1053</v>
      </c>
      <c r="M227" s="310">
        <f t="shared" si="12"/>
        <v>210.6</v>
      </c>
      <c r="N227" s="310">
        <v>140.4</v>
      </c>
      <c r="O227" s="310">
        <v>364.27000000000004</v>
      </c>
      <c r="P227" s="422">
        <v>805.73</v>
      </c>
    </row>
    <row r="228" spans="1:16" s="303" customFormat="1" ht="13.5">
      <c r="A228" s="318"/>
      <c r="B228" s="417">
        <v>220</v>
      </c>
      <c r="C228" s="435" t="s">
        <v>1079</v>
      </c>
      <c r="D228" s="432">
        <v>44904</v>
      </c>
      <c r="E228" s="301" t="s">
        <v>422</v>
      </c>
      <c r="F228" s="316" t="s">
        <v>467</v>
      </c>
      <c r="G228" s="301" t="s">
        <v>1107</v>
      </c>
      <c r="H228" s="301" t="s">
        <v>1135</v>
      </c>
      <c r="I228" s="404" t="s">
        <v>438</v>
      </c>
      <c r="J228" s="310">
        <v>1170</v>
      </c>
      <c r="K228" s="425">
        <f t="shared" si="9"/>
        <v>117</v>
      </c>
      <c r="L228" s="310">
        <f t="shared" si="10"/>
        <v>1053</v>
      </c>
      <c r="M228" s="310">
        <f t="shared" si="12"/>
        <v>210.6</v>
      </c>
      <c r="N228" s="310">
        <v>140.4</v>
      </c>
      <c r="O228" s="310">
        <v>364.27000000000004</v>
      </c>
      <c r="P228" s="422">
        <v>805.73</v>
      </c>
    </row>
    <row r="229" spans="1:16" s="303" customFormat="1" ht="13.5">
      <c r="A229" s="318"/>
      <c r="B229" s="417">
        <v>221</v>
      </c>
      <c r="C229" s="435" t="s">
        <v>1080</v>
      </c>
      <c r="D229" s="432">
        <v>44904</v>
      </c>
      <c r="E229" s="301" t="s">
        <v>422</v>
      </c>
      <c r="F229" s="316" t="s">
        <v>467</v>
      </c>
      <c r="G229" s="301" t="s">
        <v>1107</v>
      </c>
      <c r="H229" s="301" t="s">
        <v>1136</v>
      </c>
      <c r="I229" s="404" t="s">
        <v>438</v>
      </c>
      <c r="J229" s="310">
        <v>1170</v>
      </c>
      <c r="K229" s="425">
        <f t="shared" si="9"/>
        <v>117</v>
      </c>
      <c r="L229" s="310">
        <f t="shared" si="10"/>
        <v>1053</v>
      </c>
      <c r="M229" s="310">
        <f t="shared" si="12"/>
        <v>210.6</v>
      </c>
      <c r="N229" s="310">
        <v>140.4</v>
      </c>
      <c r="O229" s="310">
        <v>364.27000000000004</v>
      </c>
      <c r="P229" s="422">
        <v>805.73</v>
      </c>
    </row>
    <row r="230" spans="1:16" s="303" customFormat="1" ht="13.5">
      <c r="A230" s="318"/>
      <c r="B230" s="417">
        <v>222</v>
      </c>
      <c r="C230" s="435" t="s">
        <v>1081</v>
      </c>
      <c r="D230" s="432">
        <v>44904</v>
      </c>
      <c r="E230" s="301" t="s">
        <v>422</v>
      </c>
      <c r="F230" s="316" t="s">
        <v>467</v>
      </c>
      <c r="G230" s="301" t="s">
        <v>1107</v>
      </c>
      <c r="H230" s="301" t="s">
        <v>1137</v>
      </c>
      <c r="I230" s="404" t="s">
        <v>438</v>
      </c>
      <c r="J230" s="310">
        <v>1170</v>
      </c>
      <c r="K230" s="425">
        <f t="shared" si="9"/>
        <v>117</v>
      </c>
      <c r="L230" s="310">
        <f t="shared" si="10"/>
        <v>1053</v>
      </c>
      <c r="M230" s="310">
        <f t="shared" si="12"/>
        <v>210.6</v>
      </c>
      <c r="N230" s="310">
        <v>140.4</v>
      </c>
      <c r="O230" s="310">
        <v>364.27000000000004</v>
      </c>
      <c r="P230" s="422">
        <v>805.73</v>
      </c>
    </row>
    <row r="231" spans="1:16" s="303" customFormat="1" ht="13.5">
      <c r="A231" s="318"/>
      <c r="B231" s="417">
        <v>223</v>
      </c>
      <c r="C231" s="435" t="s">
        <v>1082</v>
      </c>
      <c r="D231" s="432">
        <v>44904</v>
      </c>
      <c r="E231" s="301" t="s">
        <v>422</v>
      </c>
      <c r="F231" s="316" t="s">
        <v>467</v>
      </c>
      <c r="G231" s="301" t="s">
        <v>1107</v>
      </c>
      <c r="H231" s="301" t="s">
        <v>1138</v>
      </c>
      <c r="I231" s="404" t="s">
        <v>535</v>
      </c>
      <c r="J231" s="310">
        <v>1170</v>
      </c>
      <c r="K231" s="425">
        <f t="shared" si="9"/>
        <v>117</v>
      </c>
      <c r="L231" s="310">
        <f t="shared" si="10"/>
        <v>1053</v>
      </c>
      <c r="M231" s="310">
        <f t="shared" si="12"/>
        <v>210.6</v>
      </c>
      <c r="N231" s="310">
        <v>140.4</v>
      </c>
      <c r="O231" s="310">
        <v>364.27000000000004</v>
      </c>
      <c r="P231" s="422">
        <v>805.73</v>
      </c>
    </row>
    <row r="232" spans="1:16" s="303" customFormat="1" ht="13.5">
      <c r="A232" s="318"/>
      <c r="B232" s="417">
        <v>224</v>
      </c>
      <c r="C232" s="435" t="s">
        <v>1083</v>
      </c>
      <c r="D232" s="432">
        <v>44904</v>
      </c>
      <c r="E232" s="301" t="s">
        <v>422</v>
      </c>
      <c r="F232" s="316" t="s">
        <v>467</v>
      </c>
      <c r="G232" s="301" t="s">
        <v>1107</v>
      </c>
      <c r="H232" s="301" t="s">
        <v>1139</v>
      </c>
      <c r="I232" s="404" t="s">
        <v>535</v>
      </c>
      <c r="J232" s="310">
        <v>1170</v>
      </c>
      <c r="K232" s="425">
        <f t="shared" si="9"/>
        <v>117</v>
      </c>
      <c r="L232" s="310">
        <f t="shared" si="10"/>
        <v>1053</v>
      </c>
      <c r="M232" s="310">
        <f t="shared" si="12"/>
        <v>210.6</v>
      </c>
      <c r="N232" s="310">
        <v>140.4</v>
      </c>
      <c r="O232" s="310">
        <v>364.27000000000004</v>
      </c>
      <c r="P232" s="422">
        <v>805.73</v>
      </c>
    </row>
    <row r="233" spans="1:16" s="303" customFormat="1" ht="13.5">
      <c r="A233" s="318"/>
      <c r="B233" s="417">
        <v>225</v>
      </c>
      <c r="C233" s="435" t="s">
        <v>1084</v>
      </c>
      <c r="D233" s="432">
        <v>44904</v>
      </c>
      <c r="E233" s="301" t="s">
        <v>422</v>
      </c>
      <c r="F233" s="316" t="s">
        <v>467</v>
      </c>
      <c r="G233" s="301" t="s">
        <v>1107</v>
      </c>
      <c r="H233" s="301" t="s">
        <v>1140</v>
      </c>
      <c r="I233" s="404" t="s">
        <v>535</v>
      </c>
      <c r="J233" s="310">
        <v>1170</v>
      </c>
      <c r="K233" s="425">
        <f t="shared" si="9"/>
        <v>117</v>
      </c>
      <c r="L233" s="310">
        <f t="shared" si="10"/>
        <v>1053</v>
      </c>
      <c r="M233" s="310">
        <f t="shared" si="12"/>
        <v>210.6</v>
      </c>
      <c r="N233" s="310">
        <v>140.4</v>
      </c>
      <c r="O233" s="310">
        <v>364.27000000000004</v>
      </c>
      <c r="P233" s="422">
        <v>805.73</v>
      </c>
    </row>
    <row r="234" spans="1:16" s="303" customFormat="1" ht="13.5">
      <c r="A234" s="318"/>
      <c r="B234" s="417">
        <v>226</v>
      </c>
      <c r="C234" s="435" t="s">
        <v>1085</v>
      </c>
      <c r="D234" s="432">
        <v>44904</v>
      </c>
      <c r="E234" s="301" t="s">
        <v>422</v>
      </c>
      <c r="F234" s="316" t="s">
        <v>467</v>
      </c>
      <c r="G234" s="301" t="s">
        <v>1107</v>
      </c>
      <c r="H234" s="301" t="s">
        <v>1141</v>
      </c>
      <c r="I234" s="404" t="s">
        <v>535</v>
      </c>
      <c r="J234" s="310">
        <v>1170</v>
      </c>
      <c r="K234" s="425">
        <f t="shared" si="9"/>
        <v>117</v>
      </c>
      <c r="L234" s="310">
        <f t="shared" si="10"/>
        <v>1053</v>
      </c>
      <c r="M234" s="310">
        <f t="shared" si="12"/>
        <v>210.6</v>
      </c>
      <c r="N234" s="310">
        <v>140.4</v>
      </c>
      <c r="O234" s="310">
        <v>364.27000000000004</v>
      </c>
      <c r="P234" s="422">
        <v>805.73</v>
      </c>
    </row>
    <row r="235" spans="1:16" s="303" customFormat="1" ht="13.5">
      <c r="A235" s="318"/>
      <c r="B235" s="417">
        <v>227</v>
      </c>
      <c r="C235" s="435" t="s">
        <v>1086</v>
      </c>
      <c r="D235" s="432">
        <v>44904</v>
      </c>
      <c r="E235" s="301" t="s">
        <v>422</v>
      </c>
      <c r="F235" s="316" t="s">
        <v>467</v>
      </c>
      <c r="G235" s="301" t="s">
        <v>1107</v>
      </c>
      <c r="H235" s="301" t="s">
        <v>1142</v>
      </c>
      <c r="I235" s="404" t="s">
        <v>535</v>
      </c>
      <c r="J235" s="310">
        <v>1170</v>
      </c>
      <c r="K235" s="425">
        <f t="shared" si="9"/>
        <v>117</v>
      </c>
      <c r="L235" s="310">
        <f t="shared" si="10"/>
        <v>1053</v>
      </c>
      <c r="M235" s="310">
        <f t="shared" si="12"/>
        <v>210.6</v>
      </c>
      <c r="N235" s="310">
        <v>140.4</v>
      </c>
      <c r="O235" s="310">
        <v>364.27000000000004</v>
      </c>
      <c r="P235" s="422">
        <v>805.73</v>
      </c>
    </row>
    <row r="236" spans="1:16" s="303" customFormat="1" ht="13.5">
      <c r="A236" s="318"/>
      <c r="B236" s="417">
        <v>228</v>
      </c>
      <c r="C236" s="435" t="s">
        <v>1087</v>
      </c>
      <c r="D236" s="432">
        <v>44904</v>
      </c>
      <c r="E236" s="301" t="s">
        <v>422</v>
      </c>
      <c r="F236" s="316" t="s">
        <v>467</v>
      </c>
      <c r="G236" s="301" t="s">
        <v>1107</v>
      </c>
      <c r="H236" s="301" t="s">
        <v>1143</v>
      </c>
      <c r="I236" s="404" t="s">
        <v>431</v>
      </c>
      <c r="J236" s="310">
        <v>1170</v>
      </c>
      <c r="K236" s="425">
        <f t="shared" si="9"/>
        <v>117</v>
      </c>
      <c r="L236" s="310">
        <f t="shared" si="10"/>
        <v>1053</v>
      </c>
      <c r="M236" s="310">
        <f t="shared" si="12"/>
        <v>210.6</v>
      </c>
      <c r="N236" s="310">
        <v>140.4</v>
      </c>
      <c r="O236" s="310">
        <v>364.27000000000004</v>
      </c>
      <c r="P236" s="422">
        <v>805.73</v>
      </c>
    </row>
    <row r="237" spans="1:16" s="303" customFormat="1" ht="13.5">
      <c r="A237" s="318"/>
      <c r="B237" s="417">
        <v>229</v>
      </c>
      <c r="C237" s="435" t="s">
        <v>1088</v>
      </c>
      <c r="D237" s="432">
        <v>44904</v>
      </c>
      <c r="E237" s="301" t="s">
        <v>422</v>
      </c>
      <c r="F237" s="316" t="s">
        <v>467</v>
      </c>
      <c r="G237" s="301" t="s">
        <v>1107</v>
      </c>
      <c r="H237" s="301" t="s">
        <v>1144</v>
      </c>
      <c r="I237" s="436" t="s">
        <v>535</v>
      </c>
      <c r="J237" s="310">
        <v>1170</v>
      </c>
      <c r="K237" s="425">
        <f t="shared" si="9"/>
        <v>117</v>
      </c>
      <c r="L237" s="310">
        <f t="shared" si="10"/>
        <v>1053</v>
      </c>
      <c r="M237" s="310">
        <f t="shared" si="12"/>
        <v>210.6</v>
      </c>
      <c r="N237" s="310">
        <v>140.4</v>
      </c>
      <c r="O237" s="310">
        <v>364.27000000000004</v>
      </c>
      <c r="P237" s="422">
        <v>805.73</v>
      </c>
    </row>
    <row r="238" spans="1:16" s="303" customFormat="1" ht="13.5">
      <c r="A238" s="318"/>
      <c r="B238" s="417">
        <v>230</v>
      </c>
      <c r="C238" s="435" t="s">
        <v>1089</v>
      </c>
      <c r="D238" s="432">
        <v>44904</v>
      </c>
      <c r="E238" s="301" t="s">
        <v>422</v>
      </c>
      <c r="F238" s="316" t="s">
        <v>467</v>
      </c>
      <c r="G238" s="301" t="s">
        <v>1107</v>
      </c>
      <c r="H238" s="301" t="s">
        <v>1145</v>
      </c>
      <c r="I238" s="404" t="s">
        <v>438</v>
      </c>
      <c r="J238" s="310">
        <v>1170</v>
      </c>
      <c r="K238" s="425">
        <f t="shared" si="9"/>
        <v>117</v>
      </c>
      <c r="L238" s="310">
        <f t="shared" si="10"/>
        <v>1053</v>
      </c>
      <c r="M238" s="310">
        <f t="shared" si="12"/>
        <v>210.6</v>
      </c>
      <c r="N238" s="310">
        <v>140.4</v>
      </c>
      <c r="O238" s="310">
        <v>364.27000000000004</v>
      </c>
      <c r="P238" s="422">
        <v>805.73</v>
      </c>
    </row>
    <row r="239" spans="1:16" s="303" customFormat="1" ht="13.5">
      <c r="A239" s="318"/>
      <c r="B239" s="417">
        <v>231</v>
      </c>
      <c r="C239" s="435" t="s">
        <v>1090</v>
      </c>
      <c r="D239" s="432">
        <v>44904</v>
      </c>
      <c r="E239" s="301" t="s">
        <v>422</v>
      </c>
      <c r="F239" s="316" t="s">
        <v>467</v>
      </c>
      <c r="G239" s="301" t="s">
        <v>1107</v>
      </c>
      <c r="H239" s="301" t="s">
        <v>1146</v>
      </c>
      <c r="I239" s="404" t="s">
        <v>485</v>
      </c>
      <c r="J239" s="310">
        <v>1170</v>
      </c>
      <c r="K239" s="425">
        <f t="shared" si="9"/>
        <v>117</v>
      </c>
      <c r="L239" s="310">
        <f t="shared" si="10"/>
        <v>1053</v>
      </c>
      <c r="M239" s="310">
        <f t="shared" si="12"/>
        <v>210.6</v>
      </c>
      <c r="N239" s="310">
        <v>140.4</v>
      </c>
      <c r="O239" s="310">
        <v>364.27000000000004</v>
      </c>
      <c r="P239" s="422">
        <v>805.73</v>
      </c>
    </row>
    <row r="240" spans="1:16" s="303" customFormat="1" ht="13.5">
      <c r="A240" s="318"/>
      <c r="B240" s="417">
        <v>232</v>
      </c>
      <c r="C240" s="435" t="s">
        <v>1091</v>
      </c>
      <c r="D240" s="432">
        <v>44904</v>
      </c>
      <c r="E240" s="301" t="s">
        <v>1040</v>
      </c>
      <c r="F240" s="316" t="s">
        <v>467</v>
      </c>
      <c r="G240" s="301" t="s">
        <v>1147</v>
      </c>
      <c r="H240" s="301" t="s">
        <v>1148</v>
      </c>
      <c r="I240" s="404" t="s">
        <v>427</v>
      </c>
      <c r="J240" s="310">
        <v>1215</v>
      </c>
      <c r="K240" s="425">
        <f t="shared" si="9"/>
        <v>121.5</v>
      </c>
      <c r="L240" s="310">
        <f t="shared" si="10"/>
        <v>1093.5</v>
      </c>
      <c r="M240" s="310">
        <f t="shared" si="12"/>
        <v>218.7</v>
      </c>
      <c r="N240" s="310">
        <v>145.79999999999998</v>
      </c>
      <c r="O240" s="310">
        <v>378.28</v>
      </c>
      <c r="P240" s="422">
        <v>836.72</v>
      </c>
    </row>
    <row r="241" spans="1:16" s="303" customFormat="1" ht="13.5">
      <c r="A241" s="318"/>
      <c r="B241" s="417">
        <v>233</v>
      </c>
      <c r="C241" s="435" t="s">
        <v>1092</v>
      </c>
      <c r="D241" s="432">
        <v>44904</v>
      </c>
      <c r="E241" s="301" t="s">
        <v>1040</v>
      </c>
      <c r="F241" s="316" t="s">
        <v>467</v>
      </c>
      <c r="G241" s="301" t="s">
        <v>1147</v>
      </c>
      <c r="H241" s="301" t="s">
        <v>1149</v>
      </c>
      <c r="I241" s="404" t="s">
        <v>427</v>
      </c>
      <c r="J241" s="310">
        <v>1215</v>
      </c>
      <c r="K241" s="425">
        <f t="shared" si="9"/>
        <v>121.5</v>
      </c>
      <c r="L241" s="310">
        <f t="shared" si="10"/>
        <v>1093.5</v>
      </c>
      <c r="M241" s="310">
        <f t="shared" si="12"/>
        <v>218.7</v>
      </c>
      <c r="N241" s="310">
        <v>145.79999999999998</v>
      </c>
      <c r="O241" s="310">
        <v>378.28</v>
      </c>
      <c r="P241" s="422">
        <v>836.72</v>
      </c>
    </row>
    <row r="242" spans="1:16" s="303" customFormat="1" ht="13.5">
      <c r="A242" s="318"/>
      <c r="B242" s="417">
        <v>234</v>
      </c>
      <c r="C242" s="435" t="s">
        <v>1093</v>
      </c>
      <c r="D242" s="432">
        <v>44904</v>
      </c>
      <c r="E242" s="301" t="s">
        <v>1040</v>
      </c>
      <c r="F242" s="316" t="s">
        <v>467</v>
      </c>
      <c r="G242" s="301" t="s">
        <v>1147</v>
      </c>
      <c r="H242" s="301" t="s">
        <v>1150</v>
      </c>
      <c r="I242" s="404" t="s">
        <v>240</v>
      </c>
      <c r="J242" s="310">
        <v>1215</v>
      </c>
      <c r="K242" s="425">
        <f t="shared" si="9"/>
        <v>121.5</v>
      </c>
      <c r="L242" s="310">
        <f t="shared" si="10"/>
        <v>1093.5</v>
      </c>
      <c r="M242" s="310">
        <f t="shared" si="12"/>
        <v>218.7</v>
      </c>
      <c r="N242" s="310">
        <v>145.79999999999998</v>
      </c>
      <c r="O242" s="310">
        <v>378.28</v>
      </c>
      <c r="P242" s="422">
        <v>836.72</v>
      </c>
    </row>
    <row r="243" spans="1:16" s="303" customFormat="1" ht="13.5">
      <c r="A243" s="318"/>
      <c r="B243" s="417">
        <v>235</v>
      </c>
      <c r="C243" s="435" t="s">
        <v>1094</v>
      </c>
      <c r="D243" s="432">
        <v>44904</v>
      </c>
      <c r="E243" s="301" t="s">
        <v>1040</v>
      </c>
      <c r="F243" s="316" t="s">
        <v>467</v>
      </c>
      <c r="G243" s="301" t="s">
        <v>1147</v>
      </c>
      <c r="H243" s="301" t="s">
        <v>1151</v>
      </c>
      <c r="I243" s="404" t="s">
        <v>427</v>
      </c>
      <c r="J243" s="310">
        <v>1215</v>
      </c>
      <c r="K243" s="425">
        <f t="shared" si="9"/>
        <v>121.5</v>
      </c>
      <c r="L243" s="310">
        <f t="shared" si="10"/>
        <v>1093.5</v>
      </c>
      <c r="M243" s="310">
        <f t="shared" si="12"/>
        <v>218.7</v>
      </c>
      <c r="N243" s="310">
        <v>145.79999999999998</v>
      </c>
      <c r="O243" s="310">
        <v>378.28</v>
      </c>
      <c r="P243" s="422">
        <v>836.72</v>
      </c>
    </row>
    <row r="244" spans="1:16" s="303" customFormat="1" ht="13.5">
      <c r="A244" s="318"/>
      <c r="B244" s="417">
        <v>236</v>
      </c>
      <c r="C244" s="435" t="s">
        <v>1095</v>
      </c>
      <c r="D244" s="432">
        <v>44904</v>
      </c>
      <c r="E244" s="301" t="s">
        <v>1040</v>
      </c>
      <c r="F244" s="316" t="s">
        <v>467</v>
      </c>
      <c r="G244" s="301" t="s">
        <v>1147</v>
      </c>
      <c r="H244" s="301" t="s">
        <v>1152</v>
      </c>
      <c r="I244" s="404" t="s">
        <v>1313</v>
      </c>
      <c r="J244" s="310">
        <v>1215</v>
      </c>
      <c r="K244" s="425">
        <f t="shared" si="9"/>
        <v>121.5</v>
      </c>
      <c r="L244" s="310">
        <f t="shared" si="10"/>
        <v>1093.5</v>
      </c>
      <c r="M244" s="310">
        <f t="shared" si="12"/>
        <v>218.7</v>
      </c>
      <c r="N244" s="310">
        <v>145.79999999999998</v>
      </c>
      <c r="O244" s="310">
        <v>378.28</v>
      </c>
      <c r="P244" s="422">
        <v>836.72</v>
      </c>
    </row>
    <row r="245" spans="1:16" s="303" customFormat="1" ht="13.5">
      <c r="A245" s="318"/>
      <c r="B245" s="417">
        <v>237</v>
      </c>
      <c r="C245" s="435" t="s">
        <v>1096</v>
      </c>
      <c r="D245" s="432">
        <v>44904</v>
      </c>
      <c r="E245" s="301" t="s">
        <v>1040</v>
      </c>
      <c r="F245" s="316" t="s">
        <v>467</v>
      </c>
      <c r="G245" s="301" t="s">
        <v>1147</v>
      </c>
      <c r="H245" s="301" t="s">
        <v>1153</v>
      </c>
      <c r="I245" s="404" t="s">
        <v>246</v>
      </c>
      <c r="J245" s="310">
        <v>1215</v>
      </c>
      <c r="K245" s="425">
        <f t="shared" si="9"/>
        <v>121.5</v>
      </c>
      <c r="L245" s="310">
        <f t="shared" si="10"/>
        <v>1093.5</v>
      </c>
      <c r="M245" s="310">
        <f t="shared" si="12"/>
        <v>218.7</v>
      </c>
      <c r="N245" s="310">
        <v>145.79999999999998</v>
      </c>
      <c r="O245" s="310">
        <v>378.28</v>
      </c>
      <c r="P245" s="422">
        <v>836.72</v>
      </c>
    </row>
    <row r="246" spans="1:16" s="303" customFormat="1" ht="13.5">
      <c r="A246" s="318"/>
      <c r="B246" s="417">
        <v>238</v>
      </c>
      <c r="C246" s="435" t="s">
        <v>1097</v>
      </c>
      <c r="D246" s="432">
        <v>44904</v>
      </c>
      <c r="E246" s="301" t="s">
        <v>1040</v>
      </c>
      <c r="F246" s="316" t="s">
        <v>467</v>
      </c>
      <c r="G246" s="301" t="s">
        <v>1147</v>
      </c>
      <c r="H246" s="301" t="s">
        <v>1154</v>
      </c>
      <c r="I246" s="404" t="s">
        <v>623</v>
      </c>
      <c r="J246" s="310">
        <v>1215</v>
      </c>
      <c r="K246" s="425">
        <f t="shared" si="9"/>
        <v>121.5</v>
      </c>
      <c r="L246" s="310">
        <f t="shared" si="10"/>
        <v>1093.5</v>
      </c>
      <c r="M246" s="310">
        <f t="shared" si="12"/>
        <v>218.7</v>
      </c>
      <c r="N246" s="310">
        <v>145.79999999999998</v>
      </c>
      <c r="O246" s="310">
        <v>378.28</v>
      </c>
      <c r="P246" s="422">
        <v>836.72</v>
      </c>
    </row>
    <row r="247" spans="1:16" s="303" customFormat="1" ht="13.5">
      <c r="A247" s="318"/>
      <c r="B247" s="417">
        <v>239</v>
      </c>
      <c r="C247" s="435" t="s">
        <v>1098</v>
      </c>
      <c r="D247" s="432">
        <v>44904</v>
      </c>
      <c r="E247" s="301" t="s">
        <v>1040</v>
      </c>
      <c r="F247" s="316" t="s">
        <v>467</v>
      </c>
      <c r="G247" s="301" t="s">
        <v>1147</v>
      </c>
      <c r="H247" s="301" t="s">
        <v>1155</v>
      </c>
      <c r="I247" s="404" t="s">
        <v>854</v>
      </c>
      <c r="J247" s="310">
        <v>1215</v>
      </c>
      <c r="K247" s="425">
        <f t="shared" si="9"/>
        <v>121.5</v>
      </c>
      <c r="L247" s="310">
        <f t="shared" si="10"/>
        <v>1093.5</v>
      </c>
      <c r="M247" s="310">
        <f t="shared" si="12"/>
        <v>218.7</v>
      </c>
      <c r="N247" s="310">
        <v>145.79999999999998</v>
      </c>
      <c r="O247" s="310">
        <v>378.28</v>
      </c>
      <c r="P247" s="422">
        <v>836.72</v>
      </c>
    </row>
    <row r="248" spans="1:16" s="303" customFormat="1" ht="15.75" customHeight="1">
      <c r="A248" s="318"/>
      <c r="B248" s="417">
        <v>240</v>
      </c>
      <c r="C248" s="435" t="s">
        <v>1099</v>
      </c>
      <c r="D248" s="432">
        <v>44904</v>
      </c>
      <c r="E248" s="301" t="s">
        <v>1040</v>
      </c>
      <c r="F248" s="316" t="s">
        <v>467</v>
      </c>
      <c r="G248" s="301" t="s">
        <v>1147</v>
      </c>
      <c r="H248" s="301" t="s">
        <v>1156</v>
      </c>
      <c r="I248" s="404" t="s">
        <v>216</v>
      </c>
      <c r="J248" s="310">
        <v>1215</v>
      </c>
      <c r="K248" s="425">
        <f t="shared" si="9"/>
        <v>121.5</v>
      </c>
      <c r="L248" s="310">
        <f t="shared" si="10"/>
        <v>1093.5</v>
      </c>
      <c r="M248" s="310">
        <f t="shared" si="12"/>
        <v>218.7</v>
      </c>
      <c r="N248" s="310">
        <v>145.79999999999998</v>
      </c>
      <c r="O248" s="310">
        <v>378.28</v>
      </c>
      <c r="P248" s="422">
        <v>836.72</v>
      </c>
    </row>
    <row r="249" spans="1:16" s="303" customFormat="1" ht="13.5">
      <c r="A249" s="318"/>
      <c r="B249" s="417">
        <v>241</v>
      </c>
      <c r="C249" s="435" t="s">
        <v>1100</v>
      </c>
      <c r="D249" s="432">
        <v>44904</v>
      </c>
      <c r="E249" s="301" t="s">
        <v>1040</v>
      </c>
      <c r="F249" s="316" t="s">
        <v>467</v>
      </c>
      <c r="G249" s="301" t="s">
        <v>1147</v>
      </c>
      <c r="H249" s="301" t="s">
        <v>1157</v>
      </c>
      <c r="I249" s="404" t="s">
        <v>854</v>
      </c>
      <c r="J249" s="310">
        <v>1215</v>
      </c>
      <c r="K249" s="425">
        <f t="shared" ref="K249:K280" si="13">J249*10%</f>
        <v>121.5</v>
      </c>
      <c r="L249" s="310">
        <f t="shared" ref="L249:L280" si="14">J249-K249</f>
        <v>1093.5</v>
      </c>
      <c r="M249" s="310">
        <f t="shared" si="12"/>
        <v>218.7</v>
      </c>
      <c r="N249" s="310">
        <v>145.79999999999998</v>
      </c>
      <c r="O249" s="310">
        <v>378.28</v>
      </c>
      <c r="P249" s="422">
        <v>836.72</v>
      </c>
    </row>
    <row r="250" spans="1:16" s="303" customFormat="1" ht="13.5">
      <c r="A250" s="318"/>
      <c r="B250" s="417">
        <v>242</v>
      </c>
      <c r="C250" s="435" t="s">
        <v>1101</v>
      </c>
      <c r="D250" s="432">
        <v>44904</v>
      </c>
      <c r="E250" s="301" t="s">
        <v>1040</v>
      </c>
      <c r="F250" s="316" t="s">
        <v>467</v>
      </c>
      <c r="G250" s="301" t="s">
        <v>1147</v>
      </c>
      <c r="H250" s="301" t="s">
        <v>1158</v>
      </c>
      <c r="I250" s="404" t="s">
        <v>427</v>
      </c>
      <c r="J250" s="310">
        <v>1215</v>
      </c>
      <c r="K250" s="425">
        <f t="shared" si="13"/>
        <v>121.5</v>
      </c>
      <c r="L250" s="310">
        <f t="shared" si="14"/>
        <v>1093.5</v>
      </c>
      <c r="M250" s="310">
        <f t="shared" si="12"/>
        <v>218.7</v>
      </c>
      <c r="N250" s="310">
        <v>145.79999999999998</v>
      </c>
      <c r="O250" s="310">
        <v>378.28</v>
      </c>
      <c r="P250" s="422">
        <v>836.72</v>
      </c>
    </row>
    <row r="251" spans="1:16" s="303" customFormat="1" ht="14.25" customHeight="1">
      <c r="A251" s="318"/>
      <c r="B251" s="417">
        <v>243</v>
      </c>
      <c r="C251" s="435" t="s">
        <v>1102</v>
      </c>
      <c r="D251" s="432">
        <v>44904</v>
      </c>
      <c r="E251" s="301" t="s">
        <v>1040</v>
      </c>
      <c r="F251" s="316" t="s">
        <v>467</v>
      </c>
      <c r="G251" s="301" t="s">
        <v>1147</v>
      </c>
      <c r="H251" s="301" t="s">
        <v>1159</v>
      </c>
      <c r="I251" s="408" t="s">
        <v>240</v>
      </c>
      <c r="J251" s="310">
        <v>1215</v>
      </c>
      <c r="K251" s="425">
        <f t="shared" si="13"/>
        <v>121.5</v>
      </c>
      <c r="L251" s="310">
        <f t="shared" si="14"/>
        <v>1093.5</v>
      </c>
      <c r="M251" s="310">
        <f t="shared" si="12"/>
        <v>218.7</v>
      </c>
      <c r="N251" s="310">
        <v>145.79999999999998</v>
      </c>
      <c r="O251" s="310">
        <v>378.28</v>
      </c>
      <c r="P251" s="422">
        <v>836.72</v>
      </c>
    </row>
    <row r="252" spans="1:16" s="303" customFormat="1" ht="14.25" customHeight="1">
      <c r="A252" s="318"/>
      <c r="B252" s="417">
        <v>244</v>
      </c>
      <c r="C252" s="435" t="s">
        <v>1104</v>
      </c>
      <c r="D252" s="432">
        <v>44904</v>
      </c>
      <c r="E252" s="301" t="s">
        <v>457</v>
      </c>
      <c r="F252" s="316" t="s">
        <v>467</v>
      </c>
      <c r="G252" s="301" t="s">
        <v>1147</v>
      </c>
      <c r="H252" s="301" t="s">
        <v>1160</v>
      </c>
      <c r="I252" s="408" t="s">
        <v>240</v>
      </c>
      <c r="J252" s="310">
        <v>1215</v>
      </c>
      <c r="K252" s="425">
        <f t="shared" si="13"/>
        <v>121.5</v>
      </c>
      <c r="L252" s="310">
        <f t="shared" si="14"/>
        <v>1093.5</v>
      </c>
      <c r="M252" s="310">
        <f t="shared" si="12"/>
        <v>218.7</v>
      </c>
      <c r="N252" s="310">
        <v>145.79999999999998</v>
      </c>
      <c r="O252" s="310">
        <v>378.28999999999996</v>
      </c>
      <c r="P252" s="422">
        <v>836.71</v>
      </c>
    </row>
    <row r="253" spans="1:16" s="303" customFormat="1" ht="25.5" customHeight="1">
      <c r="A253" s="318"/>
      <c r="B253" s="417">
        <v>245</v>
      </c>
      <c r="C253" s="435" t="s">
        <v>1103</v>
      </c>
      <c r="D253" s="432">
        <v>44904</v>
      </c>
      <c r="E253" s="301" t="s">
        <v>539</v>
      </c>
      <c r="F253" s="316" t="s">
        <v>467</v>
      </c>
      <c r="G253" s="317" t="s">
        <v>1260</v>
      </c>
      <c r="H253" s="437" t="s">
        <v>1261</v>
      </c>
      <c r="I253" s="408" t="s">
        <v>240</v>
      </c>
      <c r="J253" s="310">
        <v>1200</v>
      </c>
      <c r="K253" s="425">
        <f>J253*10%</f>
        <v>120</v>
      </c>
      <c r="L253" s="310">
        <f>J253-K253</f>
        <v>1080</v>
      </c>
      <c r="M253" s="310">
        <f>L253/5</f>
        <v>216</v>
      </c>
      <c r="N253" s="310">
        <v>144</v>
      </c>
      <c r="O253" s="310">
        <v>373.61</v>
      </c>
      <c r="P253" s="422">
        <v>826.39</v>
      </c>
    </row>
    <row r="254" spans="1:16" s="303" customFormat="1" ht="14.25" customHeight="1">
      <c r="A254" s="318"/>
      <c r="B254" s="417">
        <v>246</v>
      </c>
      <c r="C254" s="435" t="s">
        <v>1105</v>
      </c>
      <c r="D254" s="432">
        <v>44917</v>
      </c>
      <c r="E254" s="301" t="s">
        <v>511</v>
      </c>
      <c r="F254" s="316" t="s">
        <v>220</v>
      </c>
      <c r="G254" s="301" t="s">
        <v>1262</v>
      </c>
      <c r="H254" s="301" t="s">
        <v>1263</v>
      </c>
      <c r="I254" s="408" t="s">
        <v>240</v>
      </c>
      <c r="J254" s="310">
        <v>4423.1899999999996</v>
      </c>
      <c r="K254" s="425">
        <f t="shared" si="13"/>
        <v>442.31899999999996</v>
      </c>
      <c r="L254" s="310">
        <f t="shared" si="14"/>
        <v>3980.8709999999996</v>
      </c>
      <c r="M254" s="310">
        <f t="shared" si="12"/>
        <v>796.17419999999993</v>
      </c>
      <c r="N254" s="310">
        <v>530.78279999999995</v>
      </c>
      <c r="O254" s="310">
        <v>1348.7669999999998</v>
      </c>
      <c r="P254" s="422">
        <v>3074.4229999999998</v>
      </c>
    </row>
    <row r="255" spans="1:16" s="303" customFormat="1" ht="14.25" customHeight="1">
      <c r="A255" s="318"/>
      <c r="B255" s="417">
        <v>247</v>
      </c>
      <c r="C255" s="435">
        <v>1300009</v>
      </c>
      <c r="D255" s="432">
        <v>44926</v>
      </c>
      <c r="E255" s="301" t="s">
        <v>466</v>
      </c>
      <c r="F255" s="316" t="s">
        <v>423</v>
      </c>
      <c r="G255" s="301" t="s">
        <v>1265</v>
      </c>
      <c r="H255" s="301" t="s">
        <v>1264</v>
      </c>
      <c r="I255" s="408"/>
      <c r="J255" s="310">
        <v>3165</v>
      </c>
      <c r="K255" s="425">
        <f t="shared" si="13"/>
        <v>316.5</v>
      </c>
      <c r="L255" s="310">
        <f t="shared" si="14"/>
        <v>2848.5</v>
      </c>
      <c r="M255" s="310">
        <f t="shared" si="12"/>
        <v>569.70000000000005</v>
      </c>
      <c r="N255" s="310">
        <v>379.8</v>
      </c>
      <c r="O255" s="310">
        <v>949.5</v>
      </c>
      <c r="P255" s="422">
        <v>2215.5</v>
      </c>
    </row>
    <row r="256" spans="1:16" s="303" customFormat="1" ht="26.25" customHeight="1">
      <c r="A256" s="318"/>
      <c r="B256" s="417">
        <v>248</v>
      </c>
      <c r="C256" s="309" t="s">
        <v>1312</v>
      </c>
      <c r="D256" s="432">
        <v>45000</v>
      </c>
      <c r="E256" s="301" t="s">
        <v>539</v>
      </c>
      <c r="F256" s="316" t="s">
        <v>467</v>
      </c>
      <c r="G256" s="301" t="s">
        <v>1161</v>
      </c>
      <c r="H256" s="301" t="s">
        <v>1162</v>
      </c>
      <c r="I256" s="409" t="s">
        <v>559</v>
      </c>
      <c r="J256" s="310">
        <v>1200</v>
      </c>
      <c r="K256" s="425">
        <f t="shared" si="13"/>
        <v>120</v>
      </c>
      <c r="L256" s="310">
        <f t="shared" si="14"/>
        <v>1080</v>
      </c>
      <c r="M256" s="310">
        <f t="shared" si="12"/>
        <v>216</v>
      </c>
      <c r="N256" s="310">
        <v>144</v>
      </c>
      <c r="O256" s="310">
        <v>315.87</v>
      </c>
      <c r="P256" s="422">
        <v>884.13</v>
      </c>
    </row>
    <row r="257" spans="1:16" s="303" customFormat="1" ht="15" customHeight="1">
      <c r="A257" s="318"/>
      <c r="B257" s="417">
        <v>249</v>
      </c>
      <c r="C257" s="309" t="s">
        <v>1163</v>
      </c>
      <c r="D257" s="432">
        <v>45012</v>
      </c>
      <c r="E257" s="301" t="s">
        <v>457</v>
      </c>
      <c r="F257" s="316" t="s">
        <v>423</v>
      </c>
      <c r="G257" s="301" t="s">
        <v>1164</v>
      </c>
      <c r="H257" s="301" t="s">
        <v>1165</v>
      </c>
      <c r="I257" s="409" t="s">
        <v>559</v>
      </c>
      <c r="J257" s="310">
        <v>1390</v>
      </c>
      <c r="K257" s="425">
        <f t="shared" si="13"/>
        <v>139</v>
      </c>
      <c r="L257" s="310">
        <f t="shared" si="14"/>
        <v>1251</v>
      </c>
      <c r="M257" s="310">
        <f t="shared" si="12"/>
        <v>250.2</v>
      </c>
      <c r="N257" s="310">
        <v>166.79999999999998</v>
      </c>
      <c r="O257" s="310">
        <v>364.32</v>
      </c>
      <c r="P257" s="422">
        <v>1025.68</v>
      </c>
    </row>
    <row r="258" spans="1:16" s="303" customFormat="1" ht="24" customHeight="1">
      <c r="A258" s="318"/>
      <c r="B258" s="417">
        <v>250</v>
      </c>
      <c r="C258" s="309" t="s">
        <v>1286</v>
      </c>
      <c r="D258" s="432">
        <v>45268</v>
      </c>
      <c r="E258" s="301" t="s">
        <v>1237</v>
      </c>
      <c r="F258" s="316" t="s">
        <v>512</v>
      </c>
      <c r="G258" s="301" t="s">
        <v>1238</v>
      </c>
      <c r="H258" s="301" t="s">
        <v>1239</v>
      </c>
      <c r="I258" s="409" t="s">
        <v>1288</v>
      </c>
      <c r="J258" s="310">
        <v>1443</v>
      </c>
      <c r="K258" s="425">
        <f t="shared" si="13"/>
        <v>144.30000000000001</v>
      </c>
      <c r="L258" s="310">
        <f t="shared" si="14"/>
        <v>1298.7</v>
      </c>
      <c r="M258" s="310">
        <f t="shared" si="12"/>
        <v>259.74</v>
      </c>
      <c r="N258" s="310">
        <v>173.16</v>
      </c>
      <c r="O258" s="310">
        <v>189.91741935483873</v>
      </c>
      <c r="P258" s="422">
        <v>1253.0825806451612</v>
      </c>
    </row>
    <row r="259" spans="1:16" s="303" customFormat="1" ht="28.5" customHeight="1">
      <c r="A259" s="318"/>
      <c r="B259" s="417">
        <v>251</v>
      </c>
      <c r="C259" s="309" t="s">
        <v>1302</v>
      </c>
      <c r="D259" s="432">
        <v>45268</v>
      </c>
      <c r="E259" s="301" t="s">
        <v>1240</v>
      </c>
      <c r="F259" s="316" t="s">
        <v>512</v>
      </c>
      <c r="G259" s="316" t="s">
        <v>1242</v>
      </c>
      <c r="H259" s="301" t="s">
        <v>1241</v>
      </c>
      <c r="I259" s="409" t="s">
        <v>482</v>
      </c>
      <c r="J259" s="310">
        <v>1384</v>
      </c>
      <c r="K259" s="425">
        <f t="shared" si="13"/>
        <v>138.4</v>
      </c>
      <c r="L259" s="310">
        <f t="shared" si="14"/>
        <v>1245.5999999999999</v>
      </c>
      <c r="M259" s="310">
        <f t="shared" si="12"/>
        <v>249.11999999999998</v>
      </c>
      <c r="N259" s="310">
        <v>166.07999999999998</v>
      </c>
      <c r="O259" s="310">
        <v>182.1522580645161</v>
      </c>
      <c r="P259" s="422">
        <v>1201.847741935484</v>
      </c>
    </row>
    <row r="260" spans="1:16" s="303" customFormat="1" ht="28.5" customHeight="1">
      <c r="A260" s="318"/>
      <c r="B260" s="417">
        <v>252</v>
      </c>
      <c r="C260" s="309" t="s">
        <v>1303</v>
      </c>
      <c r="D260" s="432">
        <v>45268</v>
      </c>
      <c r="E260" s="301" t="s">
        <v>1240</v>
      </c>
      <c r="F260" s="316" t="s">
        <v>512</v>
      </c>
      <c r="G260" s="316" t="s">
        <v>1242</v>
      </c>
      <c r="H260" s="301" t="s">
        <v>1243</v>
      </c>
      <c r="I260" s="409" t="s">
        <v>1304</v>
      </c>
      <c r="J260" s="310">
        <v>1384</v>
      </c>
      <c r="K260" s="425">
        <f t="shared" si="13"/>
        <v>138.4</v>
      </c>
      <c r="L260" s="310">
        <f t="shared" si="14"/>
        <v>1245.5999999999999</v>
      </c>
      <c r="M260" s="310">
        <f t="shared" si="12"/>
        <v>249.11999999999998</v>
      </c>
      <c r="N260" s="310">
        <v>166.07999999999998</v>
      </c>
      <c r="O260" s="310">
        <v>182.1522580645161</v>
      </c>
      <c r="P260" s="422">
        <v>1201.847741935484</v>
      </c>
    </row>
    <row r="261" spans="1:16" s="303" customFormat="1" ht="27" customHeight="1">
      <c r="A261" s="318"/>
      <c r="B261" s="417">
        <v>253</v>
      </c>
      <c r="C261" s="309" t="s">
        <v>1287</v>
      </c>
      <c r="D261" s="432">
        <v>45268</v>
      </c>
      <c r="E261" s="301" t="s">
        <v>1244</v>
      </c>
      <c r="F261" s="316" t="s">
        <v>423</v>
      </c>
      <c r="G261" s="301" t="s">
        <v>1245</v>
      </c>
      <c r="H261" s="301" t="s">
        <v>1246</v>
      </c>
      <c r="I261" s="409" t="s">
        <v>1288</v>
      </c>
      <c r="J261" s="310">
        <v>1020</v>
      </c>
      <c r="K261" s="425">
        <f t="shared" si="13"/>
        <v>102</v>
      </c>
      <c r="L261" s="310">
        <f t="shared" si="14"/>
        <v>918</v>
      </c>
      <c r="M261" s="310">
        <f t="shared" si="12"/>
        <v>183.6</v>
      </c>
      <c r="N261" s="310">
        <v>122.39999999999999</v>
      </c>
      <c r="O261" s="310">
        <v>134.24516129032259</v>
      </c>
      <c r="P261" s="422">
        <v>885.75483870967741</v>
      </c>
    </row>
    <row r="262" spans="1:16" s="303" customFormat="1" ht="27" customHeight="1">
      <c r="A262" s="318"/>
      <c r="B262" s="417">
        <v>254</v>
      </c>
      <c r="C262" s="309" t="s">
        <v>1289</v>
      </c>
      <c r="D262" s="432">
        <v>45268</v>
      </c>
      <c r="E262" s="301" t="s">
        <v>1244</v>
      </c>
      <c r="F262" s="316" t="s">
        <v>423</v>
      </c>
      <c r="G262" s="301" t="s">
        <v>1245</v>
      </c>
      <c r="H262" s="301" t="s">
        <v>1246</v>
      </c>
      <c r="I262" s="409" t="s">
        <v>1288</v>
      </c>
      <c r="J262" s="310">
        <v>1020</v>
      </c>
      <c r="K262" s="425">
        <f>J262*10%</f>
        <v>102</v>
      </c>
      <c r="L262" s="310">
        <f>J262-K262</f>
        <v>918</v>
      </c>
      <c r="M262" s="310">
        <f>L262/5</f>
        <v>183.6</v>
      </c>
      <c r="N262" s="310">
        <v>122.39999999999999</v>
      </c>
      <c r="O262" s="310">
        <v>134.24516129032259</v>
      </c>
      <c r="P262" s="422">
        <v>885.75483870967741</v>
      </c>
    </row>
    <row r="263" spans="1:16" s="303" customFormat="1" ht="27" customHeight="1">
      <c r="A263" s="318"/>
      <c r="B263" s="417">
        <v>255</v>
      </c>
      <c r="C263" s="309" t="s">
        <v>1290</v>
      </c>
      <c r="D263" s="432">
        <v>45268</v>
      </c>
      <c r="E263" s="301" t="s">
        <v>1244</v>
      </c>
      <c r="F263" s="316" t="s">
        <v>423</v>
      </c>
      <c r="G263" s="301" t="s">
        <v>1245</v>
      </c>
      <c r="H263" s="301" t="s">
        <v>1247</v>
      </c>
      <c r="I263" s="409" t="s">
        <v>1288</v>
      </c>
      <c r="J263" s="310">
        <v>1020</v>
      </c>
      <c r="K263" s="425">
        <f>J263*10%</f>
        <v>102</v>
      </c>
      <c r="L263" s="310">
        <f>J263-K263</f>
        <v>918</v>
      </c>
      <c r="M263" s="310">
        <f>L263/5</f>
        <v>183.6</v>
      </c>
      <c r="N263" s="310">
        <v>122.39999999999999</v>
      </c>
      <c r="O263" s="310">
        <v>134.24516129032259</v>
      </c>
      <c r="P263" s="422">
        <v>885.75483870967741</v>
      </c>
    </row>
    <row r="264" spans="1:16" s="303" customFormat="1" ht="27" customHeight="1">
      <c r="A264" s="318"/>
      <c r="B264" s="417">
        <v>256</v>
      </c>
      <c r="C264" s="309" t="s">
        <v>1291</v>
      </c>
      <c r="D264" s="432">
        <v>45268</v>
      </c>
      <c r="E264" s="301" t="s">
        <v>1244</v>
      </c>
      <c r="F264" s="316" t="s">
        <v>423</v>
      </c>
      <c r="G264" s="301" t="s">
        <v>1245</v>
      </c>
      <c r="H264" s="301" t="s">
        <v>1248</v>
      </c>
      <c r="I264" s="409" t="s">
        <v>1288</v>
      </c>
      <c r="J264" s="310">
        <v>1020</v>
      </c>
      <c r="K264" s="425">
        <f>J264*10%</f>
        <v>102</v>
      </c>
      <c r="L264" s="310">
        <f>J264-K264</f>
        <v>918</v>
      </c>
      <c r="M264" s="310">
        <f>L264/5</f>
        <v>183.6</v>
      </c>
      <c r="N264" s="310">
        <v>122.39999999999999</v>
      </c>
      <c r="O264" s="310">
        <v>134.24516129032259</v>
      </c>
      <c r="P264" s="422">
        <v>885.75483870967741</v>
      </c>
    </row>
    <row r="265" spans="1:16" s="303" customFormat="1" ht="30.75" customHeight="1">
      <c r="A265" s="318"/>
      <c r="B265" s="417">
        <v>257</v>
      </c>
      <c r="C265" s="309" t="s">
        <v>1292</v>
      </c>
      <c r="D265" s="432">
        <v>45268</v>
      </c>
      <c r="E265" s="301" t="s">
        <v>1249</v>
      </c>
      <c r="F265" s="316" t="s">
        <v>423</v>
      </c>
      <c r="G265" s="301" t="s">
        <v>1250</v>
      </c>
      <c r="H265" s="301" t="s">
        <v>1252</v>
      </c>
      <c r="I265" s="409" t="s">
        <v>1288</v>
      </c>
      <c r="J265" s="310">
        <v>1245</v>
      </c>
      <c r="K265" s="425">
        <f>J265*10%</f>
        <v>124.5</v>
      </c>
      <c r="L265" s="310">
        <f>J265-K265</f>
        <v>1120.5</v>
      </c>
      <c r="M265" s="310">
        <f>L265/5</f>
        <v>224.1</v>
      </c>
      <c r="N265" s="310">
        <v>149.4</v>
      </c>
      <c r="O265" s="310">
        <v>163.85806451612902</v>
      </c>
      <c r="P265" s="422">
        <v>1081.1419354838711</v>
      </c>
    </row>
    <row r="266" spans="1:16" s="303" customFormat="1" ht="30.75" customHeight="1">
      <c r="A266" s="318"/>
      <c r="B266" s="417">
        <v>258</v>
      </c>
      <c r="C266" s="309" t="s">
        <v>1293</v>
      </c>
      <c r="D266" s="432">
        <v>45268</v>
      </c>
      <c r="E266" s="301" t="s">
        <v>1249</v>
      </c>
      <c r="F266" s="316" t="s">
        <v>423</v>
      </c>
      <c r="G266" s="301" t="s">
        <v>1251</v>
      </c>
      <c r="H266" s="301" t="s">
        <v>1252</v>
      </c>
      <c r="I266" s="409" t="s">
        <v>1288</v>
      </c>
      <c r="J266" s="310">
        <v>1245</v>
      </c>
      <c r="K266" s="425">
        <f>J266*10%</f>
        <v>124.5</v>
      </c>
      <c r="L266" s="310">
        <f>J266-K266</f>
        <v>1120.5</v>
      </c>
      <c r="M266" s="310">
        <f>L266/5</f>
        <v>224.1</v>
      </c>
      <c r="N266" s="310">
        <v>149.4</v>
      </c>
      <c r="O266" s="310">
        <v>163.85806451612902</v>
      </c>
      <c r="P266" s="422">
        <v>1081.1419354838711</v>
      </c>
    </row>
    <row r="267" spans="1:16" s="303" customFormat="1" ht="30.75" customHeight="1">
      <c r="A267" s="318"/>
      <c r="B267" s="417">
        <v>259</v>
      </c>
      <c r="C267" s="309" t="s">
        <v>1298</v>
      </c>
      <c r="D267" s="432">
        <v>45272</v>
      </c>
      <c r="E267" s="301" t="s">
        <v>1219</v>
      </c>
      <c r="F267" s="316" t="s">
        <v>423</v>
      </c>
      <c r="G267" s="301" t="s">
        <v>1220</v>
      </c>
      <c r="H267" s="301" t="s">
        <v>1221</v>
      </c>
      <c r="I267" s="409" t="s">
        <v>1288</v>
      </c>
      <c r="J267" s="310">
        <v>1205</v>
      </c>
      <c r="K267" s="425">
        <f t="shared" si="13"/>
        <v>120.5</v>
      </c>
      <c r="L267" s="310">
        <f t="shared" si="14"/>
        <v>1084.5</v>
      </c>
      <c r="M267" s="310">
        <f t="shared" si="12"/>
        <v>216.9</v>
      </c>
      <c r="N267" s="310">
        <v>144.6</v>
      </c>
      <c r="O267" s="310">
        <v>156.26129032258063</v>
      </c>
      <c r="P267" s="422">
        <v>1048.7387096774194</v>
      </c>
    </row>
    <row r="268" spans="1:16" s="303" customFormat="1" ht="30.75" customHeight="1">
      <c r="A268" s="318"/>
      <c r="B268" s="417">
        <v>260</v>
      </c>
      <c r="C268" s="309" t="s">
        <v>1299</v>
      </c>
      <c r="D268" s="432">
        <v>45272</v>
      </c>
      <c r="E268" s="301" t="s">
        <v>1219</v>
      </c>
      <c r="F268" s="316" t="s">
        <v>423</v>
      </c>
      <c r="G268" s="301" t="s">
        <v>1220</v>
      </c>
      <c r="H268" s="301" t="s">
        <v>1222</v>
      </c>
      <c r="I268" s="409" t="s">
        <v>1288</v>
      </c>
      <c r="J268" s="310">
        <v>1205</v>
      </c>
      <c r="K268" s="425">
        <f t="shared" si="13"/>
        <v>120.5</v>
      </c>
      <c r="L268" s="310">
        <f t="shared" si="14"/>
        <v>1084.5</v>
      </c>
      <c r="M268" s="310">
        <f t="shared" si="12"/>
        <v>216.9</v>
      </c>
      <c r="N268" s="310">
        <v>144.6</v>
      </c>
      <c r="O268" s="310">
        <v>156.26129032258063</v>
      </c>
      <c r="P268" s="422">
        <v>1048.7387096774194</v>
      </c>
    </row>
    <row r="269" spans="1:16" s="303" customFormat="1" ht="30.75" customHeight="1">
      <c r="A269" s="318"/>
      <c r="B269" s="417">
        <v>261</v>
      </c>
      <c r="C269" s="309" t="s">
        <v>1300</v>
      </c>
      <c r="D269" s="432">
        <v>45272</v>
      </c>
      <c r="E269" s="301" t="s">
        <v>1219</v>
      </c>
      <c r="F269" s="316" t="s">
        <v>423</v>
      </c>
      <c r="G269" s="301" t="s">
        <v>1220</v>
      </c>
      <c r="H269" s="301" t="s">
        <v>1223</v>
      </c>
      <c r="I269" s="409" t="s">
        <v>1288</v>
      </c>
      <c r="J269" s="310">
        <v>1205</v>
      </c>
      <c r="K269" s="425">
        <f t="shared" si="13"/>
        <v>120.5</v>
      </c>
      <c r="L269" s="310">
        <f t="shared" si="14"/>
        <v>1084.5</v>
      </c>
      <c r="M269" s="310">
        <f t="shared" ref="M269:M280" si="15">L269/5</f>
        <v>216.9</v>
      </c>
      <c r="N269" s="310">
        <v>144.6</v>
      </c>
      <c r="O269" s="310">
        <v>156.26129032258063</v>
      </c>
      <c r="P269" s="422">
        <v>1048.7387096774194</v>
      </c>
    </row>
    <row r="270" spans="1:16" s="303" customFormat="1" ht="29.25" customHeight="1">
      <c r="A270" s="318"/>
      <c r="B270" s="417">
        <v>262</v>
      </c>
      <c r="C270" s="309" t="s">
        <v>1301</v>
      </c>
      <c r="D270" s="432">
        <v>45272</v>
      </c>
      <c r="E270" s="301" t="s">
        <v>1219</v>
      </c>
      <c r="F270" s="316" t="s">
        <v>423</v>
      </c>
      <c r="G270" s="301" t="s">
        <v>1220</v>
      </c>
      <c r="H270" s="301" t="s">
        <v>1224</v>
      </c>
      <c r="I270" s="409" t="s">
        <v>1288</v>
      </c>
      <c r="J270" s="310">
        <v>1205</v>
      </c>
      <c r="K270" s="425">
        <f t="shared" si="13"/>
        <v>120.5</v>
      </c>
      <c r="L270" s="310">
        <f t="shared" si="14"/>
        <v>1084.5</v>
      </c>
      <c r="M270" s="310">
        <f t="shared" si="15"/>
        <v>216.9</v>
      </c>
      <c r="N270" s="310">
        <v>144.6</v>
      </c>
      <c r="O270" s="310">
        <v>156.26129032258063</v>
      </c>
      <c r="P270" s="422">
        <v>1048.7387096774194</v>
      </c>
    </row>
    <row r="271" spans="1:16" s="303" customFormat="1" ht="15" customHeight="1">
      <c r="A271" s="318"/>
      <c r="B271" s="417">
        <v>263</v>
      </c>
      <c r="C271" s="309" t="s">
        <v>1294</v>
      </c>
      <c r="D271" s="432">
        <v>45272</v>
      </c>
      <c r="E271" s="301" t="s">
        <v>1225</v>
      </c>
      <c r="F271" s="316" t="s">
        <v>423</v>
      </c>
      <c r="G271" s="301" t="s">
        <v>1226</v>
      </c>
      <c r="H271" s="301" t="s">
        <v>1227</v>
      </c>
      <c r="I271" s="409" t="s">
        <v>427</v>
      </c>
      <c r="J271" s="310">
        <v>1183</v>
      </c>
      <c r="K271" s="425">
        <f t="shared" si="13"/>
        <v>118.30000000000001</v>
      </c>
      <c r="L271" s="310">
        <f t="shared" si="14"/>
        <v>1064.7</v>
      </c>
      <c r="M271" s="310">
        <f t="shared" si="15"/>
        <v>212.94</v>
      </c>
      <c r="N271" s="310">
        <v>141.96</v>
      </c>
      <c r="O271" s="310">
        <v>153.40838709677419</v>
      </c>
      <c r="P271" s="422">
        <v>1029.5916129032257</v>
      </c>
    </row>
    <row r="272" spans="1:16" s="303" customFormat="1" ht="15" customHeight="1">
      <c r="A272" s="318"/>
      <c r="B272" s="417">
        <v>264</v>
      </c>
      <c r="C272" s="309" t="s">
        <v>1295</v>
      </c>
      <c r="D272" s="432">
        <v>45272</v>
      </c>
      <c r="E272" s="301" t="s">
        <v>1225</v>
      </c>
      <c r="F272" s="316" t="s">
        <v>423</v>
      </c>
      <c r="G272" s="301" t="s">
        <v>1226</v>
      </c>
      <c r="H272" s="301" t="s">
        <v>1228</v>
      </c>
      <c r="I272" s="409" t="s">
        <v>427</v>
      </c>
      <c r="J272" s="310">
        <v>1183</v>
      </c>
      <c r="K272" s="425">
        <f t="shared" si="13"/>
        <v>118.30000000000001</v>
      </c>
      <c r="L272" s="310">
        <f t="shared" si="14"/>
        <v>1064.7</v>
      </c>
      <c r="M272" s="310">
        <f t="shared" si="15"/>
        <v>212.94</v>
      </c>
      <c r="N272" s="310">
        <v>141.96</v>
      </c>
      <c r="O272" s="310">
        <v>153.40838709677419</v>
      </c>
      <c r="P272" s="422">
        <v>1029.5916129032257</v>
      </c>
    </row>
    <row r="273" spans="1:16" s="303" customFormat="1" ht="15" customHeight="1">
      <c r="A273" s="318"/>
      <c r="B273" s="417">
        <v>265</v>
      </c>
      <c r="C273" s="309" t="s">
        <v>1296</v>
      </c>
      <c r="D273" s="432">
        <v>45272</v>
      </c>
      <c r="E273" s="301" t="s">
        <v>1225</v>
      </c>
      <c r="F273" s="316" t="s">
        <v>423</v>
      </c>
      <c r="G273" s="301" t="s">
        <v>1226</v>
      </c>
      <c r="H273" s="301" t="s">
        <v>1229</v>
      </c>
      <c r="I273" s="409" t="s">
        <v>427</v>
      </c>
      <c r="J273" s="310">
        <v>1183</v>
      </c>
      <c r="K273" s="425">
        <f t="shared" si="13"/>
        <v>118.30000000000001</v>
      </c>
      <c r="L273" s="310">
        <f t="shared" si="14"/>
        <v>1064.7</v>
      </c>
      <c r="M273" s="310">
        <f t="shared" si="15"/>
        <v>212.94</v>
      </c>
      <c r="N273" s="310">
        <v>141.96</v>
      </c>
      <c r="O273" s="310">
        <v>153.40838709677419</v>
      </c>
      <c r="P273" s="422">
        <v>1029.5916129032257</v>
      </c>
    </row>
    <row r="274" spans="1:16" s="303" customFormat="1" ht="15" customHeight="1">
      <c r="A274" s="318"/>
      <c r="B274" s="417">
        <v>266</v>
      </c>
      <c r="C274" s="309" t="s">
        <v>1297</v>
      </c>
      <c r="D274" s="432">
        <v>45272</v>
      </c>
      <c r="E274" s="301" t="s">
        <v>1225</v>
      </c>
      <c r="F274" s="316" t="s">
        <v>423</v>
      </c>
      <c r="G274" s="301" t="s">
        <v>1226</v>
      </c>
      <c r="H274" s="301" t="s">
        <v>1230</v>
      </c>
      <c r="I274" s="409" t="s">
        <v>427</v>
      </c>
      <c r="J274" s="310">
        <v>1183</v>
      </c>
      <c r="K274" s="425">
        <f t="shared" si="13"/>
        <v>118.30000000000001</v>
      </c>
      <c r="L274" s="310">
        <f t="shared" si="14"/>
        <v>1064.7</v>
      </c>
      <c r="M274" s="310">
        <f t="shared" si="15"/>
        <v>212.94</v>
      </c>
      <c r="N274" s="310">
        <v>141.96</v>
      </c>
      <c r="O274" s="310">
        <v>153.40838709677419</v>
      </c>
      <c r="P274" s="422">
        <v>1029.5916129032257</v>
      </c>
    </row>
    <row r="275" spans="1:16" s="303" customFormat="1" ht="15" customHeight="1">
      <c r="A275" s="318"/>
      <c r="B275" s="417">
        <v>267</v>
      </c>
      <c r="C275" s="309" t="s">
        <v>1305</v>
      </c>
      <c r="D275" s="432">
        <v>45272</v>
      </c>
      <c r="E275" s="301" t="s">
        <v>1225</v>
      </c>
      <c r="F275" s="316" t="s">
        <v>423</v>
      </c>
      <c r="G275" s="301" t="s">
        <v>1226</v>
      </c>
      <c r="H275" s="301" t="s">
        <v>1231</v>
      </c>
      <c r="I275" s="409" t="s">
        <v>427</v>
      </c>
      <c r="J275" s="310">
        <v>1183</v>
      </c>
      <c r="K275" s="425">
        <f t="shared" si="13"/>
        <v>118.30000000000001</v>
      </c>
      <c r="L275" s="310">
        <f t="shared" si="14"/>
        <v>1064.7</v>
      </c>
      <c r="M275" s="310">
        <f t="shared" si="15"/>
        <v>212.94</v>
      </c>
      <c r="N275" s="310">
        <v>141.96</v>
      </c>
      <c r="O275" s="310">
        <v>153.40838709677419</v>
      </c>
      <c r="P275" s="422">
        <v>1029.5916129032257</v>
      </c>
    </row>
    <row r="276" spans="1:16" s="303" customFormat="1" ht="15" customHeight="1">
      <c r="A276" s="318"/>
      <c r="B276" s="417">
        <v>268</v>
      </c>
      <c r="C276" s="309" t="s">
        <v>1306</v>
      </c>
      <c r="D276" s="432">
        <v>45272</v>
      </c>
      <c r="E276" s="301" t="s">
        <v>1225</v>
      </c>
      <c r="F276" s="316" t="s">
        <v>423</v>
      </c>
      <c r="G276" s="301" t="s">
        <v>1226</v>
      </c>
      <c r="H276" s="301" t="s">
        <v>1232</v>
      </c>
      <c r="I276" s="409" t="s">
        <v>427</v>
      </c>
      <c r="J276" s="310">
        <v>1183</v>
      </c>
      <c r="K276" s="425">
        <f t="shared" si="13"/>
        <v>118.30000000000001</v>
      </c>
      <c r="L276" s="310">
        <f t="shared" si="14"/>
        <v>1064.7</v>
      </c>
      <c r="M276" s="310">
        <f t="shared" si="15"/>
        <v>212.94</v>
      </c>
      <c r="N276" s="310">
        <v>141.96</v>
      </c>
      <c r="O276" s="310">
        <v>153.40838709677419</v>
      </c>
      <c r="P276" s="422">
        <v>1029.5916129032257</v>
      </c>
    </row>
    <row r="277" spans="1:16" s="303" customFormat="1" ht="15" customHeight="1">
      <c r="A277" s="318"/>
      <c r="B277" s="417">
        <v>269</v>
      </c>
      <c r="C277" s="309" t="s">
        <v>1307</v>
      </c>
      <c r="D277" s="432">
        <v>45272</v>
      </c>
      <c r="E277" s="301" t="s">
        <v>1225</v>
      </c>
      <c r="F277" s="316" t="s">
        <v>423</v>
      </c>
      <c r="G277" s="301" t="s">
        <v>1226</v>
      </c>
      <c r="H277" s="301" t="s">
        <v>1233</v>
      </c>
      <c r="I277" s="409" t="s">
        <v>427</v>
      </c>
      <c r="J277" s="310">
        <v>1183</v>
      </c>
      <c r="K277" s="425">
        <f t="shared" si="13"/>
        <v>118.30000000000001</v>
      </c>
      <c r="L277" s="310">
        <f t="shared" si="14"/>
        <v>1064.7</v>
      </c>
      <c r="M277" s="310">
        <f t="shared" si="15"/>
        <v>212.94</v>
      </c>
      <c r="N277" s="310">
        <v>141.96</v>
      </c>
      <c r="O277" s="310">
        <v>153.40838709677419</v>
      </c>
      <c r="P277" s="422">
        <v>1029.5916129032257</v>
      </c>
    </row>
    <row r="278" spans="1:16" s="303" customFormat="1" ht="15" customHeight="1">
      <c r="A278" s="318"/>
      <c r="B278" s="417">
        <v>270</v>
      </c>
      <c r="C278" s="309" t="s">
        <v>1308</v>
      </c>
      <c r="D278" s="432">
        <v>45272</v>
      </c>
      <c r="E278" s="301" t="s">
        <v>1225</v>
      </c>
      <c r="F278" s="316" t="s">
        <v>423</v>
      </c>
      <c r="G278" s="301" t="s">
        <v>1226</v>
      </c>
      <c r="H278" s="301" t="s">
        <v>1234</v>
      </c>
      <c r="I278" s="409" t="s">
        <v>590</v>
      </c>
      <c r="J278" s="310">
        <v>1183</v>
      </c>
      <c r="K278" s="425">
        <f t="shared" si="13"/>
        <v>118.30000000000001</v>
      </c>
      <c r="L278" s="310">
        <f t="shared" si="14"/>
        <v>1064.7</v>
      </c>
      <c r="M278" s="310">
        <f t="shared" si="15"/>
        <v>212.94</v>
      </c>
      <c r="N278" s="310">
        <v>141.96</v>
      </c>
      <c r="O278" s="310">
        <v>153.40838709677419</v>
      </c>
      <c r="P278" s="422">
        <v>1029.5916129032257</v>
      </c>
    </row>
    <row r="279" spans="1:16" s="303" customFormat="1" ht="15" customHeight="1">
      <c r="A279" s="318"/>
      <c r="B279" s="417">
        <v>271</v>
      </c>
      <c r="C279" s="309" t="s">
        <v>1309</v>
      </c>
      <c r="D279" s="432">
        <v>45272</v>
      </c>
      <c r="E279" s="301" t="s">
        <v>1225</v>
      </c>
      <c r="F279" s="316" t="s">
        <v>423</v>
      </c>
      <c r="G279" s="301" t="s">
        <v>1226</v>
      </c>
      <c r="H279" s="301" t="s">
        <v>1235</v>
      </c>
      <c r="I279" s="409" t="s">
        <v>590</v>
      </c>
      <c r="J279" s="310">
        <v>1183</v>
      </c>
      <c r="K279" s="425">
        <f t="shared" si="13"/>
        <v>118.30000000000001</v>
      </c>
      <c r="L279" s="310">
        <f t="shared" si="14"/>
        <v>1064.7</v>
      </c>
      <c r="M279" s="310">
        <f t="shared" si="15"/>
        <v>212.94</v>
      </c>
      <c r="N279" s="310">
        <v>141.96</v>
      </c>
      <c r="O279" s="310">
        <v>153.40838709677419</v>
      </c>
      <c r="P279" s="422">
        <v>1029.5916129032257</v>
      </c>
    </row>
    <row r="280" spans="1:16" s="303" customFormat="1" ht="15" customHeight="1">
      <c r="A280" s="318"/>
      <c r="B280" s="417">
        <v>272</v>
      </c>
      <c r="C280" s="309" t="s">
        <v>1310</v>
      </c>
      <c r="D280" s="432">
        <v>45272</v>
      </c>
      <c r="E280" s="301" t="s">
        <v>1225</v>
      </c>
      <c r="F280" s="316" t="s">
        <v>423</v>
      </c>
      <c r="G280" s="301" t="s">
        <v>1226</v>
      </c>
      <c r="H280" s="301" t="s">
        <v>1236</v>
      </c>
      <c r="I280" s="409" t="s">
        <v>590</v>
      </c>
      <c r="J280" s="310">
        <v>1183</v>
      </c>
      <c r="K280" s="425">
        <f t="shared" si="13"/>
        <v>118.30000000000001</v>
      </c>
      <c r="L280" s="310">
        <f t="shared" si="14"/>
        <v>1064.7</v>
      </c>
      <c r="M280" s="310">
        <f t="shared" si="15"/>
        <v>212.94</v>
      </c>
      <c r="N280" s="310">
        <v>141.96</v>
      </c>
      <c r="O280" s="310">
        <v>153.40838709677419</v>
      </c>
      <c r="P280" s="422">
        <v>1029.5916129032257</v>
      </c>
    </row>
    <row r="281" spans="1:16" s="78" customFormat="1" ht="18.75" customHeight="1">
      <c r="A281" s="77"/>
      <c r="B281" s="587" t="s">
        <v>1376</v>
      </c>
      <c r="C281" s="587"/>
      <c r="D281" s="587"/>
      <c r="E281" s="587"/>
      <c r="F281" s="587"/>
      <c r="G281" s="587"/>
      <c r="H281" s="587"/>
      <c r="I281" s="587"/>
      <c r="J281" s="258">
        <f>SUM(J9:J280)</f>
        <v>366794.24000000005</v>
      </c>
      <c r="K281" s="258">
        <f t="shared" ref="K281:M281" si="16">SUM(K9:K280)</f>
        <v>36679.424000000065</v>
      </c>
      <c r="L281" s="258">
        <f t="shared" si="16"/>
        <v>330114.81600000011</v>
      </c>
      <c r="M281" s="258">
        <f t="shared" si="16"/>
        <v>66022.963200000013</v>
      </c>
      <c r="N281" s="258">
        <v>28660.73960000003</v>
      </c>
      <c r="O281" s="258">
        <v>112432.20947344246</v>
      </c>
      <c r="P281" s="258">
        <v>139855.41226463966</v>
      </c>
    </row>
    <row r="285" spans="1:16" ht="14.25" customHeight="1">
      <c r="G285" s="586" t="s">
        <v>1</v>
      </c>
      <c r="H285" s="586"/>
      <c r="I285" s="586"/>
    </row>
  </sheetData>
  <autoFilter ref="D1:D281" xr:uid="{00000000-0001-0000-0A00-000000000000}"/>
  <mergeCells count="7">
    <mergeCell ref="G285:I285"/>
    <mergeCell ref="B281:I281"/>
    <mergeCell ref="B2:M2"/>
    <mergeCell ref="B3:M3"/>
    <mergeCell ref="B4:M4"/>
    <mergeCell ref="B5:M5"/>
    <mergeCell ref="B6:M6"/>
  </mergeCells>
  <phoneticPr fontId="8" type="noConversion"/>
  <conditionalFormatting sqref="H69">
    <cfRule type="duplicateValues" dxfId="12" priority="1"/>
  </conditionalFormatting>
  <conditionalFormatting sqref="H70:H152 H8:H68">
    <cfRule type="duplicateValues" dxfId="11" priority="98"/>
  </conditionalFormatting>
  <conditionalFormatting sqref="H119:H142">
    <cfRule type="duplicateValues" dxfId="10" priority="6"/>
  </conditionalFormatting>
  <conditionalFormatting sqref="H143:H152">
    <cfRule type="duplicateValues" dxfId="9" priority="4"/>
  </conditionalFormatting>
  <conditionalFormatting sqref="H153:H154">
    <cfRule type="duplicateValues" dxfId="8" priority="2"/>
    <cfRule type="duplicateValues" dxfId="7" priority="3"/>
  </conditionalFormatting>
  <conditionalFormatting sqref="H155:H194">
    <cfRule type="duplicateValues" dxfId="6" priority="8"/>
    <cfRule type="duplicateValues" dxfId="5" priority="9"/>
  </conditionalFormatting>
  <conditionalFormatting sqref="I286:I1048576 I282:I284 I7 I1">
    <cfRule type="duplicateValues" dxfId="4" priority="95"/>
  </conditionalFormatting>
  <pageMargins left="0.23622047244094491" right="0.23622047244094491" top="0.74803149606299213" bottom="0.74803149606299213" header="0.31496062992125984" footer="0.31496062992125984"/>
  <pageSetup paperSize="5" scale="8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59999389629810485"/>
    <pageSetUpPr fitToPage="1"/>
  </sheetPr>
  <dimension ref="A1:R189"/>
  <sheetViews>
    <sheetView showGridLines="0" topLeftCell="C1" zoomScale="106" zoomScaleNormal="106" zoomScaleSheetLayoutView="93" workbookViewId="0">
      <selection activeCell="D10" sqref="D10:R10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0" style="29" hidden="1" customWidth="1" outlineLevel="1"/>
    <col min="3" max="3" width="2.7109375" style="29" customWidth="1" outlineLevel="1"/>
    <col min="4" max="4" width="7.42578125" style="29" customWidth="1" outlineLevel="1"/>
    <col min="5" max="5" width="12.140625" style="30" customWidth="1"/>
    <col min="6" max="6" width="13.5703125" style="29" customWidth="1"/>
    <col min="7" max="7" width="27.42578125" style="15" customWidth="1"/>
    <col min="8" max="8" width="8.85546875" style="14" bestFit="1" customWidth="1"/>
    <col min="9" max="9" width="12.85546875" style="14" customWidth="1"/>
    <col min="10" max="10" width="8" style="14" customWidth="1"/>
    <col min="11" max="11" width="13.140625" style="14" customWidth="1"/>
    <col min="12" max="14" width="11.140625" style="14" customWidth="1"/>
    <col min="15" max="15" width="14.42578125" style="14" customWidth="1"/>
    <col min="16" max="17" width="15.28515625" style="14" customWidth="1"/>
    <col min="18" max="18" width="15" style="14" customWidth="1"/>
    <col min="19" max="16384" width="9.140625" style="14"/>
  </cols>
  <sheetData>
    <row r="1" spans="1:18" ht="14.25" customHeight="1">
      <c r="B1" s="1"/>
      <c r="C1" s="1"/>
      <c r="D1" s="1"/>
      <c r="E1" s="1"/>
      <c r="F1" s="1"/>
      <c r="G1" s="3"/>
      <c r="H1" s="4"/>
      <c r="I1" s="11"/>
      <c r="J1" s="11"/>
      <c r="K1" s="4"/>
      <c r="L1" s="4"/>
    </row>
    <row r="2" spans="1:18" ht="14.25" customHeight="1">
      <c r="A2" s="60"/>
      <c r="B2" s="60"/>
      <c r="C2" s="60"/>
      <c r="D2" s="591" t="s">
        <v>0</v>
      </c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</row>
    <row r="3" spans="1:18" ht="14.25" customHeight="1">
      <c r="A3" s="3"/>
      <c r="B3" s="3"/>
      <c r="C3" s="3"/>
      <c r="D3" s="576" t="s">
        <v>1</v>
      </c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</row>
    <row r="4" spans="1:18" ht="14.25" customHeight="1">
      <c r="A4" s="3"/>
      <c r="B4" s="3"/>
      <c r="C4" s="3"/>
      <c r="D4" s="576" t="s">
        <v>2</v>
      </c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</row>
    <row r="5" spans="1:18" ht="14.25" customHeight="1">
      <c r="A5" s="3"/>
      <c r="B5" s="3"/>
      <c r="C5" s="3"/>
      <c r="D5" s="576" t="s">
        <v>880</v>
      </c>
      <c r="E5" s="576"/>
      <c r="F5" s="576"/>
      <c r="G5" s="576"/>
      <c r="H5" s="576"/>
      <c r="I5" s="576"/>
      <c r="J5" s="576"/>
      <c r="K5" s="576"/>
      <c r="L5" s="576"/>
      <c r="M5" s="576"/>
      <c r="N5" s="576"/>
      <c r="O5" s="576"/>
    </row>
    <row r="6" spans="1:18" ht="14.25" customHeight="1">
      <c r="A6" s="3"/>
      <c r="B6" s="3"/>
      <c r="C6" s="3"/>
      <c r="D6" s="576" t="s">
        <v>1363</v>
      </c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</row>
    <row r="7" spans="1:18" ht="9.75" customHeight="1" thickBot="1">
      <c r="B7" s="2"/>
      <c r="C7" s="2"/>
      <c r="D7" s="2"/>
      <c r="E7" s="2"/>
      <c r="F7" s="2"/>
      <c r="G7" s="2"/>
      <c r="H7" s="2"/>
      <c r="I7" s="12"/>
      <c r="J7" s="12"/>
      <c r="K7" s="2"/>
      <c r="L7" s="2"/>
    </row>
    <row r="8" spans="1:18" s="2" customFormat="1" ht="39" customHeight="1" thickBot="1">
      <c r="A8" s="6" t="s">
        <v>17</v>
      </c>
      <c r="B8" s="40" t="s">
        <v>18</v>
      </c>
      <c r="C8" s="36"/>
      <c r="D8" s="482" t="s">
        <v>19</v>
      </c>
      <c r="E8" s="482" t="s">
        <v>20</v>
      </c>
      <c r="F8" s="482" t="s">
        <v>21</v>
      </c>
      <c r="G8" s="482" t="s">
        <v>22</v>
      </c>
      <c r="H8" s="482" t="s">
        <v>23</v>
      </c>
      <c r="I8" s="520" t="s">
        <v>24</v>
      </c>
      <c r="J8" s="482" t="s">
        <v>25</v>
      </c>
      <c r="K8" s="482" t="s">
        <v>26</v>
      </c>
      <c r="L8" s="483" t="s">
        <v>27</v>
      </c>
      <c r="M8" s="483" t="s">
        <v>28</v>
      </c>
      <c r="N8" s="483" t="s">
        <v>29</v>
      </c>
      <c r="O8" s="483" t="s">
        <v>30</v>
      </c>
      <c r="P8" s="483" t="s">
        <v>1388</v>
      </c>
      <c r="Q8" s="529" t="s">
        <v>1382</v>
      </c>
      <c r="R8" s="483" t="s">
        <v>10</v>
      </c>
    </row>
    <row r="9" spans="1:18" s="15" customFormat="1" ht="25.5" customHeight="1" thickBot="1">
      <c r="A9" s="55" t="s">
        <v>241</v>
      </c>
      <c r="B9" s="56" t="s">
        <v>881</v>
      </c>
      <c r="C9" s="53"/>
      <c r="D9" s="26">
        <v>1</v>
      </c>
      <c r="E9" s="19" t="s">
        <v>882</v>
      </c>
      <c r="F9" s="8">
        <v>44357</v>
      </c>
      <c r="G9" s="22" t="s">
        <v>991</v>
      </c>
      <c r="H9" s="271" t="s">
        <v>992</v>
      </c>
      <c r="I9" s="280" t="s">
        <v>993</v>
      </c>
      <c r="J9" s="94" t="s">
        <v>994</v>
      </c>
      <c r="K9" s="21" t="s">
        <v>883</v>
      </c>
      <c r="L9" s="244">
        <v>847.5</v>
      </c>
      <c r="M9" s="32">
        <f>L9*10%</f>
        <v>84.75</v>
      </c>
      <c r="N9" s="32">
        <f>L9-M9</f>
        <v>762.75</v>
      </c>
      <c r="O9" s="244">
        <f>N9/5</f>
        <v>152.55000000000001</v>
      </c>
      <c r="P9" s="244">
        <v>101.7</v>
      </c>
      <c r="Q9" s="244">
        <v>492.48</v>
      </c>
      <c r="R9" s="244">
        <f>SUM(L9-Q9)</f>
        <v>355.02</v>
      </c>
    </row>
    <row r="10" spans="1:18" s="10" customFormat="1" ht="25.5" customHeight="1" thickBot="1">
      <c r="A10" s="46"/>
      <c r="B10" s="59"/>
      <c r="C10" s="37"/>
      <c r="D10" s="577" t="s">
        <v>1380</v>
      </c>
      <c r="E10" s="577"/>
      <c r="F10" s="577"/>
      <c r="G10" s="577"/>
      <c r="H10" s="577"/>
      <c r="I10" s="577"/>
      <c r="J10" s="577"/>
      <c r="K10" s="577"/>
      <c r="L10" s="252">
        <f t="shared" ref="L10:O10" si="0">SUM(L9:L9)</f>
        <v>847.5</v>
      </c>
      <c r="M10" s="252">
        <f t="shared" si="0"/>
        <v>84.75</v>
      </c>
      <c r="N10" s="252">
        <f t="shared" si="0"/>
        <v>762.75</v>
      </c>
      <c r="O10" s="252">
        <f t="shared" si="0"/>
        <v>152.55000000000001</v>
      </c>
      <c r="P10" s="252">
        <f>SUM(P9:P9)</f>
        <v>101.7</v>
      </c>
      <c r="Q10" s="252">
        <f>SUM(Q9:Q9)</f>
        <v>492.48</v>
      </c>
      <c r="R10" s="252">
        <f>SUM(R9:R9)</f>
        <v>355.02</v>
      </c>
    </row>
    <row r="11" spans="1:18" s="15" customFormat="1" ht="14.25" customHeight="1">
      <c r="A11" s="2"/>
      <c r="B11" s="29"/>
      <c r="C11" s="29"/>
      <c r="D11" s="29"/>
      <c r="E11" s="30"/>
      <c r="F11" s="29"/>
      <c r="H11" s="14"/>
      <c r="I11" s="14"/>
      <c r="J11" s="14"/>
      <c r="K11" s="14"/>
      <c r="L11" s="14"/>
    </row>
    <row r="12" spans="1:18" s="15" customFormat="1" ht="14.25" customHeight="1">
      <c r="A12" s="2"/>
      <c r="B12" s="29"/>
      <c r="C12" s="29"/>
      <c r="D12" s="29"/>
      <c r="E12" s="30"/>
      <c r="F12" s="29"/>
      <c r="H12" s="14"/>
      <c r="I12" s="14"/>
      <c r="J12" s="14"/>
      <c r="K12" s="14"/>
      <c r="L12" s="14"/>
    </row>
    <row r="13" spans="1:18" s="15" customFormat="1" ht="14.25" customHeight="1">
      <c r="A13" s="2"/>
      <c r="B13" s="29"/>
      <c r="C13" s="29"/>
      <c r="D13" s="29"/>
      <c r="E13" s="30"/>
      <c r="F13" s="29"/>
      <c r="H13" s="14"/>
      <c r="I13" s="14"/>
      <c r="J13" s="14"/>
      <c r="K13" s="14"/>
      <c r="L13" s="14"/>
    </row>
    <row r="14" spans="1:18" s="15" customFormat="1" ht="14.25" customHeight="1">
      <c r="A14" s="2"/>
      <c r="B14" s="29"/>
      <c r="C14" s="29"/>
      <c r="D14" s="29"/>
      <c r="E14" s="30"/>
      <c r="F14" s="29"/>
      <c r="H14" s="14"/>
      <c r="I14" s="14"/>
      <c r="J14" s="14"/>
      <c r="K14" s="14"/>
      <c r="L14" s="14"/>
    </row>
    <row r="15" spans="1:18" s="15" customFormat="1" ht="14.25" customHeight="1">
      <c r="A15" s="2"/>
      <c r="B15" s="29"/>
      <c r="C15" s="29"/>
      <c r="D15" s="29"/>
      <c r="E15" s="30"/>
      <c r="F15" s="29"/>
      <c r="H15" s="14"/>
      <c r="I15" s="14"/>
      <c r="J15" s="589"/>
      <c r="K15" s="589"/>
      <c r="L15" s="589"/>
    </row>
    <row r="16" spans="1:18" s="15" customFormat="1" ht="14.25" customHeight="1">
      <c r="A16" s="2"/>
      <c r="B16" s="29"/>
      <c r="C16" s="29"/>
      <c r="D16" s="29"/>
      <c r="E16" s="30"/>
      <c r="F16" s="29"/>
      <c r="H16" s="14"/>
      <c r="I16" s="14"/>
      <c r="J16" s="590" t="s">
        <v>1</v>
      </c>
      <c r="K16" s="590"/>
      <c r="L16" s="590"/>
    </row>
    <row r="17" spans="1:12" s="15" customFormat="1" ht="14.25" customHeight="1">
      <c r="A17" s="2"/>
      <c r="B17" s="29"/>
      <c r="C17" s="29"/>
      <c r="D17" s="29"/>
      <c r="E17" s="30"/>
      <c r="F17" s="29"/>
      <c r="H17" s="14"/>
      <c r="I17" s="14"/>
      <c r="K17" s="14"/>
    </row>
    <row r="18" spans="1:12" s="15" customFormat="1" ht="14.25" customHeight="1">
      <c r="A18" s="2"/>
      <c r="B18" s="29"/>
      <c r="C18" s="29"/>
      <c r="D18" s="29"/>
      <c r="E18" s="30"/>
      <c r="F18" s="29"/>
      <c r="H18" s="14"/>
      <c r="K18" s="14"/>
    </row>
    <row r="19" spans="1:12" s="15" customFormat="1" ht="14.25" customHeight="1">
      <c r="A19" s="2"/>
      <c r="B19" s="29"/>
      <c r="C19" s="29"/>
      <c r="D19" s="29"/>
      <c r="E19" s="30"/>
      <c r="F19" s="29"/>
      <c r="H19" s="14"/>
    </row>
    <row r="20" spans="1:12" s="15" customFormat="1" ht="14.25" customHeight="1">
      <c r="A20" s="2"/>
      <c r="B20" s="29"/>
      <c r="C20" s="29"/>
      <c r="D20" s="29"/>
      <c r="E20" s="30"/>
      <c r="F20" s="29"/>
      <c r="H20" s="14"/>
      <c r="I20" s="14"/>
      <c r="J20" s="14"/>
      <c r="K20" s="14"/>
      <c r="L20" s="14"/>
    </row>
    <row r="21" spans="1:12" s="15" customFormat="1" ht="14.25" customHeight="1">
      <c r="A21" s="2"/>
      <c r="B21" s="29"/>
      <c r="C21" s="29"/>
      <c r="D21" s="29"/>
      <c r="E21" s="30"/>
      <c r="F21" s="29"/>
      <c r="H21" s="14"/>
      <c r="I21" s="14"/>
      <c r="J21" s="14"/>
      <c r="K21" s="14"/>
      <c r="L21" s="14"/>
    </row>
    <row r="22" spans="1:12" s="15" customFormat="1" ht="14.25" customHeight="1">
      <c r="A22" s="2"/>
      <c r="B22" s="29"/>
      <c r="C22" s="29"/>
      <c r="D22" s="29"/>
      <c r="E22" s="30"/>
      <c r="F22" s="29"/>
      <c r="H22" s="14"/>
      <c r="I22" s="14"/>
      <c r="J22" s="14"/>
      <c r="K22" s="14"/>
      <c r="L22" s="14"/>
    </row>
    <row r="23" spans="1:12" s="15" customFormat="1" ht="14.25" customHeight="1">
      <c r="A23" s="2"/>
      <c r="B23" s="29"/>
      <c r="C23" s="29"/>
      <c r="D23" s="29"/>
      <c r="E23" s="30"/>
      <c r="F23" s="29"/>
      <c r="H23" s="14"/>
      <c r="I23" s="14"/>
      <c r="J23" s="14"/>
      <c r="K23" s="14"/>
      <c r="L23" s="14"/>
    </row>
    <row r="24" spans="1:12" s="15" customFormat="1" ht="14.25" customHeight="1">
      <c r="A24" s="2"/>
      <c r="B24" s="29"/>
      <c r="C24" s="29"/>
      <c r="D24" s="29"/>
      <c r="E24" s="30"/>
      <c r="F24" s="29"/>
      <c r="H24" s="14"/>
      <c r="I24" s="14"/>
      <c r="J24" s="14"/>
      <c r="K24" s="14"/>
      <c r="L24" s="14"/>
    </row>
    <row r="25" spans="1:12" s="15" customFormat="1" ht="14.25" customHeight="1">
      <c r="A25" s="2"/>
      <c r="B25" s="29"/>
      <c r="C25" s="29"/>
      <c r="D25" s="29"/>
      <c r="E25" s="30"/>
      <c r="F25" s="29"/>
      <c r="H25" s="14"/>
      <c r="I25" s="14"/>
      <c r="J25" s="14"/>
      <c r="K25" s="14"/>
      <c r="L25" s="14"/>
    </row>
    <row r="26" spans="1:12" s="15" customFormat="1" ht="14.25" customHeight="1">
      <c r="A26" s="2"/>
      <c r="B26" s="29"/>
      <c r="C26" s="29"/>
      <c r="D26" s="29"/>
      <c r="E26" s="30"/>
      <c r="F26" s="29"/>
      <c r="H26" s="14"/>
      <c r="I26" s="14"/>
      <c r="J26" s="14"/>
      <c r="K26" s="14"/>
      <c r="L26" s="14"/>
    </row>
    <row r="27" spans="1:12" s="15" customFormat="1" ht="14.25" customHeight="1">
      <c r="A27" s="2"/>
      <c r="B27" s="29"/>
      <c r="C27" s="29"/>
      <c r="D27" s="29"/>
      <c r="E27" s="30"/>
      <c r="F27" s="29"/>
      <c r="H27" s="14"/>
      <c r="I27" s="14"/>
      <c r="J27" s="14"/>
      <c r="K27" s="14"/>
      <c r="L27" s="14"/>
    </row>
    <row r="28" spans="1:12" s="15" customFormat="1" ht="14.25" customHeight="1">
      <c r="A28" s="2"/>
      <c r="B28" s="29"/>
      <c r="C28" s="29"/>
      <c r="D28" s="29"/>
      <c r="E28" s="30"/>
      <c r="F28" s="29"/>
      <c r="H28" s="14"/>
      <c r="I28" s="14"/>
      <c r="J28" s="14"/>
      <c r="K28" s="14"/>
      <c r="L28" s="14"/>
    </row>
    <row r="29" spans="1:12" s="15" customFormat="1" ht="14.25" customHeight="1">
      <c r="A29" s="2"/>
      <c r="B29" s="29"/>
      <c r="C29" s="29"/>
      <c r="D29" s="29"/>
      <c r="E29" s="30"/>
      <c r="F29" s="29"/>
      <c r="H29" s="14"/>
      <c r="I29" s="14"/>
      <c r="J29" s="14"/>
      <c r="K29" s="14"/>
      <c r="L29" s="14"/>
    </row>
    <row r="30" spans="1:12" s="15" customFormat="1" ht="14.25" customHeight="1">
      <c r="A30" s="2"/>
      <c r="B30" s="29"/>
      <c r="C30" s="29"/>
      <c r="D30" s="29"/>
      <c r="E30" s="30"/>
      <c r="F30" s="29"/>
      <c r="H30" s="14"/>
      <c r="I30" s="14"/>
      <c r="J30" s="14"/>
      <c r="K30" s="14"/>
      <c r="L30" s="14"/>
    </row>
    <row r="31" spans="1:12" s="15" customFormat="1" ht="14.25" customHeight="1">
      <c r="A31" s="2"/>
      <c r="B31" s="29"/>
      <c r="C31" s="29"/>
      <c r="D31" s="29"/>
      <c r="E31" s="30"/>
      <c r="F31" s="29"/>
      <c r="H31" s="14"/>
      <c r="I31" s="14"/>
      <c r="J31" s="14"/>
      <c r="K31" s="14"/>
      <c r="L31" s="14"/>
    </row>
    <row r="32" spans="1:12" s="15" customFormat="1" ht="14.25" customHeight="1">
      <c r="A32" s="2"/>
      <c r="B32" s="29"/>
      <c r="C32" s="29"/>
      <c r="D32" s="29"/>
      <c r="E32" s="30"/>
      <c r="F32" s="29"/>
      <c r="H32" s="14"/>
      <c r="I32" s="14"/>
      <c r="J32" s="14"/>
      <c r="K32" s="14"/>
      <c r="L32" s="14"/>
    </row>
    <row r="33" spans="1:12" s="15" customFormat="1" ht="14.25" customHeight="1">
      <c r="A33" s="2"/>
      <c r="B33" s="29"/>
      <c r="C33" s="29"/>
      <c r="D33" s="29"/>
      <c r="E33" s="30"/>
      <c r="F33" s="29"/>
      <c r="H33" s="14"/>
      <c r="I33" s="14"/>
      <c r="J33" s="14"/>
      <c r="K33" s="14"/>
      <c r="L33" s="14"/>
    </row>
    <row r="34" spans="1:12" s="15" customFormat="1" ht="14.25" customHeight="1">
      <c r="A34" s="2"/>
      <c r="B34" s="29"/>
      <c r="C34" s="29"/>
      <c r="D34" s="29"/>
      <c r="E34" s="30"/>
      <c r="F34" s="29"/>
      <c r="H34" s="14"/>
      <c r="I34" s="14"/>
      <c r="J34" s="14"/>
      <c r="K34" s="14"/>
      <c r="L34" s="14"/>
    </row>
    <row r="35" spans="1:12" s="15" customFormat="1" ht="14.25" customHeight="1">
      <c r="A35" s="2"/>
      <c r="B35" s="29"/>
      <c r="C35" s="29"/>
      <c r="D35" s="29"/>
      <c r="E35" s="30"/>
      <c r="F35" s="29"/>
      <c r="H35" s="14"/>
      <c r="I35" s="14"/>
      <c r="J35" s="14"/>
      <c r="K35" s="14"/>
      <c r="L35" s="14"/>
    </row>
    <row r="36" spans="1:12" s="15" customFormat="1" ht="14.25" customHeight="1">
      <c r="A36" s="2"/>
      <c r="B36" s="29"/>
      <c r="C36" s="29"/>
      <c r="D36" s="29"/>
      <c r="E36" s="30"/>
      <c r="F36" s="29"/>
      <c r="H36" s="14"/>
      <c r="I36" s="14"/>
      <c r="J36" s="14"/>
      <c r="K36" s="14"/>
      <c r="L36" s="14"/>
    </row>
    <row r="37" spans="1:12" s="15" customFormat="1" ht="14.25" customHeight="1">
      <c r="A37" s="2"/>
      <c r="B37" s="29"/>
      <c r="C37" s="29"/>
      <c r="D37" s="29"/>
      <c r="E37" s="30"/>
      <c r="F37" s="29"/>
      <c r="H37" s="14"/>
      <c r="I37" s="14"/>
      <c r="J37" s="14"/>
      <c r="K37" s="14"/>
      <c r="L37" s="14"/>
    </row>
    <row r="38" spans="1:12" s="15" customFormat="1" ht="14.25" customHeight="1">
      <c r="A38" s="2"/>
      <c r="B38" s="29"/>
      <c r="C38" s="29"/>
      <c r="D38" s="29"/>
      <c r="E38" s="30"/>
      <c r="F38" s="29"/>
      <c r="H38" s="14"/>
      <c r="I38" s="14"/>
      <c r="J38" s="14"/>
      <c r="K38" s="14"/>
      <c r="L38" s="14"/>
    </row>
    <row r="39" spans="1:12" s="15" customFormat="1" ht="14.25" customHeight="1">
      <c r="A39" s="2"/>
      <c r="B39" s="29"/>
      <c r="C39" s="29"/>
      <c r="D39" s="29"/>
      <c r="E39" s="30"/>
      <c r="F39" s="29"/>
      <c r="H39" s="14"/>
      <c r="I39" s="14"/>
      <c r="J39" s="14"/>
      <c r="K39" s="14"/>
      <c r="L39" s="14"/>
    </row>
    <row r="40" spans="1:12" s="15" customFormat="1" ht="14.25" customHeight="1">
      <c r="A40" s="2"/>
      <c r="B40" s="29"/>
      <c r="C40" s="29"/>
      <c r="D40" s="29"/>
      <c r="E40" s="30"/>
      <c r="F40" s="29"/>
      <c r="H40" s="14"/>
      <c r="I40" s="14"/>
      <c r="J40" s="14"/>
      <c r="K40" s="14"/>
      <c r="L40" s="14"/>
    </row>
    <row r="41" spans="1:12" s="15" customFormat="1" ht="14.25" customHeight="1">
      <c r="A41" s="2"/>
      <c r="B41" s="29"/>
      <c r="C41" s="29"/>
      <c r="D41" s="29"/>
      <c r="E41" s="30"/>
      <c r="F41" s="29"/>
      <c r="H41" s="14"/>
      <c r="I41" s="14"/>
      <c r="J41" s="14"/>
      <c r="K41" s="14"/>
      <c r="L41" s="14"/>
    </row>
    <row r="42" spans="1:12" s="15" customFormat="1" ht="14.25" customHeight="1">
      <c r="A42" s="2"/>
      <c r="B42" s="29"/>
      <c r="C42" s="29"/>
      <c r="D42" s="29"/>
      <c r="E42" s="30"/>
      <c r="F42" s="29"/>
      <c r="H42" s="14"/>
      <c r="I42" s="14"/>
      <c r="J42" s="14"/>
      <c r="K42" s="14"/>
      <c r="L42" s="14"/>
    </row>
    <row r="43" spans="1:12" s="15" customFormat="1" ht="14.25" customHeight="1">
      <c r="A43" s="2"/>
      <c r="B43" s="29"/>
      <c r="C43" s="29"/>
      <c r="D43" s="29"/>
      <c r="E43" s="30"/>
      <c r="F43" s="29"/>
      <c r="H43" s="14"/>
      <c r="I43" s="14"/>
      <c r="J43" s="14"/>
      <c r="K43" s="14"/>
      <c r="L43" s="14"/>
    </row>
    <row r="44" spans="1:12" s="15" customFormat="1" ht="14.25" customHeight="1">
      <c r="A44" s="2"/>
      <c r="B44" s="29"/>
      <c r="C44" s="29"/>
      <c r="D44" s="29"/>
      <c r="E44" s="30"/>
      <c r="F44" s="29"/>
      <c r="H44" s="14"/>
      <c r="I44" s="14"/>
      <c r="J44" s="14"/>
      <c r="K44" s="14"/>
      <c r="L44" s="14"/>
    </row>
    <row r="45" spans="1:12" s="15" customFormat="1" ht="14.25" customHeight="1">
      <c r="A45" s="2"/>
      <c r="B45" s="29"/>
      <c r="C45" s="29"/>
      <c r="D45" s="29"/>
      <c r="E45" s="30"/>
      <c r="F45" s="29"/>
      <c r="H45" s="14"/>
      <c r="I45" s="14"/>
      <c r="J45" s="14"/>
      <c r="K45" s="14"/>
      <c r="L45" s="14"/>
    </row>
    <row r="46" spans="1:12" s="15" customFormat="1" ht="14.25" customHeight="1">
      <c r="A46" s="2"/>
      <c r="B46" s="29"/>
      <c r="C46" s="29"/>
      <c r="D46" s="29"/>
      <c r="E46" s="30"/>
      <c r="F46" s="29"/>
      <c r="H46" s="14"/>
      <c r="I46" s="14"/>
      <c r="J46" s="14"/>
      <c r="K46" s="14"/>
      <c r="L46" s="14"/>
    </row>
    <row r="47" spans="1:12" s="15" customFormat="1" ht="14.25" customHeight="1">
      <c r="A47" s="2"/>
      <c r="B47" s="29"/>
      <c r="C47" s="29"/>
      <c r="D47" s="29"/>
      <c r="E47" s="30"/>
      <c r="F47" s="29"/>
      <c r="H47" s="14"/>
      <c r="I47" s="14"/>
      <c r="J47" s="14"/>
      <c r="K47" s="14"/>
      <c r="L47" s="14"/>
    </row>
    <row r="48" spans="1:12" s="15" customFormat="1" ht="14.25" customHeight="1">
      <c r="A48" s="2"/>
      <c r="B48" s="29"/>
      <c r="C48" s="29"/>
      <c r="D48" s="29"/>
      <c r="E48" s="30"/>
      <c r="F48" s="29"/>
      <c r="H48" s="14"/>
      <c r="I48" s="14"/>
      <c r="J48" s="14"/>
      <c r="K48" s="14"/>
      <c r="L48" s="14"/>
    </row>
    <row r="49" spans="1:12" s="15" customFormat="1" ht="14.25" customHeight="1">
      <c r="A49" s="2"/>
      <c r="B49" s="29"/>
      <c r="C49" s="29"/>
      <c r="D49" s="29"/>
      <c r="E49" s="30"/>
      <c r="F49" s="29"/>
      <c r="H49" s="14"/>
      <c r="I49" s="14"/>
      <c r="J49" s="14"/>
      <c r="K49" s="14"/>
      <c r="L49" s="14"/>
    </row>
    <row r="50" spans="1:12" s="15" customFormat="1" ht="14.25" customHeight="1">
      <c r="A50" s="2"/>
      <c r="B50" s="29"/>
      <c r="C50" s="29"/>
      <c r="D50" s="29"/>
      <c r="E50" s="30"/>
      <c r="F50" s="29"/>
      <c r="H50" s="14"/>
      <c r="I50" s="14"/>
      <c r="J50" s="14"/>
      <c r="K50" s="14"/>
      <c r="L50" s="14"/>
    </row>
    <row r="51" spans="1:12" s="15" customFormat="1" ht="14.25" customHeight="1">
      <c r="A51" s="2"/>
      <c r="B51" s="29"/>
      <c r="C51" s="29"/>
      <c r="D51" s="29"/>
      <c r="E51" s="30"/>
      <c r="F51" s="29"/>
      <c r="H51" s="14"/>
      <c r="I51" s="14"/>
      <c r="J51" s="14"/>
      <c r="K51" s="14"/>
      <c r="L51" s="14"/>
    </row>
    <row r="52" spans="1:12" s="15" customFormat="1" ht="14.25" customHeight="1">
      <c r="A52" s="2"/>
      <c r="B52" s="29"/>
      <c r="C52" s="29"/>
      <c r="D52" s="29"/>
      <c r="E52" s="30"/>
      <c r="F52" s="29"/>
      <c r="H52" s="14"/>
      <c r="I52" s="14"/>
      <c r="J52" s="14"/>
      <c r="K52" s="14"/>
      <c r="L52" s="14"/>
    </row>
    <row r="53" spans="1:12" s="15" customFormat="1" ht="14.25" customHeight="1">
      <c r="A53" s="2"/>
      <c r="B53" s="29"/>
      <c r="C53" s="29"/>
      <c r="D53" s="29"/>
      <c r="E53" s="30"/>
      <c r="F53" s="29"/>
      <c r="H53" s="14"/>
      <c r="I53" s="14"/>
      <c r="J53" s="14"/>
      <c r="K53" s="14"/>
      <c r="L53" s="14"/>
    </row>
    <row r="54" spans="1:12" s="15" customFormat="1" ht="14.25" customHeight="1">
      <c r="A54" s="2"/>
      <c r="B54" s="29"/>
      <c r="C54" s="29"/>
      <c r="D54" s="29"/>
      <c r="E54" s="30"/>
      <c r="F54" s="29"/>
      <c r="H54" s="14"/>
      <c r="I54" s="14"/>
      <c r="J54" s="14"/>
      <c r="K54" s="14"/>
      <c r="L54" s="14"/>
    </row>
    <row r="55" spans="1:12" s="15" customFormat="1" ht="14.25" customHeight="1">
      <c r="A55" s="2"/>
      <c r="B55" s="29"/>
      <c r="C55" s="29"/>
      <c r="D55" s="29"/>
      <c r="E55" s="30"/>
      <c r="F55" s="29"/>
      <c r="H55" s="14"/>
      <c r="I55" s="14"/>
      <c r="J55" s="14"/>
      <c r="K55" s="14"/>
      <c r="L55" s="14"/>
    </row>
    <row r="56" spans="1:12" s="15" customFormat="1" ht="14.25" customHeight="1">
      <c r="A56" s="2"/>
      <c r="B56" s="29"/>
      <c r="C56" s="29"/>
      <c r="D56" s="29"/>
      <c r="E56" s="30"/>
      <c r="F56" s="29"/>
      <c r="H56" s="14"/>
      <c r="I56" s="14"/>
      <c r="J56" s="14"/>
      <c r="K56" s="14"/>
      <c r="L56" s="14"/>
    </row>
    <row r="57" spans="1:12" s="15" customFormat="1" ht="14.25" customHeight="1">
      <c r="A57" s="2"/>
      <c r="B57" s="29"/>
      <c r="C57" s="29"/>
      <c r="D57" s="29"/>
      <c r="E57" s="30"/>
      <c r="F57" s="29"/>
      <c r="H57" s="14"/>
      <c r="I57" s="14"/>
      <c r="J57" s="14"/>
      <c r="K57" s="14"/>
      <c r="L57" s="14"/>
    </row>
    <row r="58" spans="1:12" s="15" customFormat="1" ht="14.25" customHeight="1">
      <c r="A58" s="2"/>
      <c r="B58" s="29"/>
      <c r="C58" s="29"/>
      <c r="D58" s="29"/>
      <c r="E58" s="30"/>
      <c r="F58" s="29"/>
      <c r="H58" s="14"/>
      <c r="I58" s="14"/>
      <c r="J58" s="14"/>
      <c r="K58" s="14"/>
      <c r="L58" s="14"/>
    </row>
    <row r="59" spans="1:12" s="15" customFormat="1" ht="14.25" customHeight="1">
      <c r="A59" s="2"/>
      <c r="B59" s="29"/>
      <c r="C59" s="29"/>
      <c r="D59" s="29"/>
      <c r="E59" s="30"/>
      <c r="F59" s="29"/>
      <c r="H59" s="14"/>
      <c r="I59" s="14"/>
      <c r="J59" s="14"/>
      <c r="K59" s="14"/>
      <c r="L59" s="14"/>
    </row>
    <row r="60" spans="1:12" s="15" customFormat="1" ht="14.25" customHeight="1">
      <c r="A60" s="2"/>
      <c r="B60" s="29"/>
      <c r="C60" s="29"/>
      <c r="D60" s="29"/>
      <c r="E60" s="30"/>
      <c r="F60" s="29"/>
      <c r="H60" s="14"/>
      <c r="I60" s="14"/>
      <c r="J60" s="14"/>
      <c r="K60" s="14"/>
      <c r="L60" s="14"/>
    </row>
    <row r="61" spans="1:12" s="15" customFormat="1" ht="14.25" customHeight="1">
      <c r="A61" s="2"/>
      <c r="B61" s="29"/>
      <c r="C61" s="29"/>
      <c r="D61" s="29"/>
      <c r="E61" s="30"/>
      <c r="F61" s="29"/>
      <c r="H61" s="14"/>
      <c r="I61" s="14"/>
      <c r="J61" s="14"/>
      <c r="K61" s="14"/>
      <c r="L61" s="14"/>
    </row>
    <row r="62" spans="1:12" s="15" customFormat="1" ht="14.25" customHeight="1">
      <c r="A62" s="2"/>
      <c r="B62" s="29"/>
      <c r="C62" s="29"/>
      <c r="D62" s="29"/>
      <c r="E62" s="30"/>
      <c r="F62" s="29"/>
      <c r="H62" s="14"/>
      <c r="I62" s="14"/>
      <c r="J62" s="14"/>
      <c r="K62" s="14"/>
      <c r="L62" s="14"/>
    </row>
    <row r="63" spans="1:12" s="15" customFormat="1" ht="14.25" customHeight="1">
      <c r="A63" s="2"/>
      <c r="B63" s="29"/>
      <c r="C63" s="29"/>
      <c r="D63" s="29"/>
      <c r="E63" s="30"/>
      <c r="F63" s="29"/>
      <c r="H63" s="14"/>
      <c r="I63" s="14"/>
      <c r="J63" s="14"/>
      <c r="K63" s="14"/>
      <c r="L63" s="14"/>
    </row>
    <row r="64" spans="1:12" s="15" customFormat="1" ht="14.25" customHeight="1">
      <c r="A64" s="2"/>
      <c r="B64" s="29"/>
      <c r="C64" s="29"/>
      <c r="D64" s="29"/>
      <c r="E64" s="30"/>
      <c r="F64" s="29"/>
      <c r="H64" s="14"/>
      <c r="I64" s="14"/>
      <c r="J64" s="14"/>
      <c r="K64" s="14"/>
      <c r="L64" s="14"/>
    </row>
    <row r="65" spans="1:12" s="15" customFormat="1" ht="14.25" customHeight="1">
      <c r="A65" s="2"/>
      <c r="B65" s="29"/>
      <c r="C65" s="29"/>
      <c r="D65" s="29"/>
      <c r="E65" s="30"/>
      <c r="F65" s="29"/>
      <c r="H65" s="14"/>
      <c r="I65" s="14"/>
      <c r="J65" s="14"/>
      <c r="K65" s="14"/>
      <c r="L65" s="14"/>
    </row>
    <row r="66" spans="1:12" s="15" customFormat="1" ht="14.25" customHeight="1">
      <c r="A66" s="2"/>
      <c r="B66" s="29"/>
      <c r="C66" s="29"/>
      <c r="D66" s="29"/>
      <c r="E66" s="30"/>
      <c r="F66" s="29"/>
      <c r="H66" s="14"/>
      <c r="I66" s="14"/>
      <c r="J66" s="14"/>
      <c r="K66" s="14"/>
      <c r="L66" s="14"/>
    </row>
    <row r="67" spans="1:12" s="15" customFormat="1" ht="14.25" customHeight="1">
      <c r="A67" s="2"/>
      <c r="B67" s="29"/>
      <c r="C67" s="29"/>
      <c r="D67" s="29"/>
      <c r="E67" s="30"/>
      <c r="F67" s="29"/>
      <c r="H67" s="14"/>
      <c r="I67" s="14"/>
      <c r="J67" s="14"/>
      <c r="K67" s="14"/>
      <c r="L67" s="14"/>
    </row>
    <row r="68" spans="1:12" s="15" customFormat="1" ht="14.25" customHeight="1">
      <c r="A68" s="2"/>
      <c r="B68" s="29"/>
      <c r="C68" s="29"/>
      <c r="D68" s="29"/>
      <c r="E68" s="30"/>
      <c r="F68" s="29"/>
      <c r="H68" s="14"/>
      <c r="I68" s="14"/>
      <c r="J68" s="14"/>
      <c r="K68" s="14"/>
      <c r="L68" s="14"/>
    </row>
    <row r="69" spans="1:12" s="15" customFormat="1" ht="14.25" customHeight="1">
      <c r="A69" s="2"/>
      <c r="B69" s="29"/>
      <c r="C69" s="29"/>
      <c r="D69" s="29"/>
      <c r="E69" s="30"/>
      <c r="F69" s="29"/>
      <c r="H69" s="14"/>
      <c r="I69" s="14"/>
      <c r="J69" s="14"/>
      <c r="K69" s="14"/>
      <c r="L69" s="14"/>
    </row>
    <row r="70" spans="1:12" s="15" customFormat="1" ht="14.25" customHeight="1">
      <c r="A70" s="2"/>
      <c r="B70" s="29"/>
      <c r="C70" s="29"/>
      <c r="D70" s="29"/>
      <c r="E70" s="30"/>
      <c r="F70" s="29"/>
      <c r="H70" s="14"/>
      <c r="I70" s="14"/>
      <c r="J70" s="14"/>
      <c r="K70" s="14"/>
      <c r="L70" s="14"/>
    </row>
    <row r="71" spans="1:12" s="15" customFormat="1" ht="14.25" customHeight="1">
      <c r="A71" s="2"/>
      <c r="B71" s="29"/>
      <c r="C71" s="29"/>
      <c r="D71" s="29"/>
      <c r="E71" s="30"/>
      <c r="F71" s="29"/>
      <c r="H71" s="14"/>
      <c r="I71" s="14"/>
      <c r="J71" s="14"/>
      <c r="K71" s="14"/>
      <c r="L71" s="14"/>
    </row>
    <row r="72" spans="1:12" s="15" customFormat="1" ht="14.25" customHeight="1">
      <c r="A72" s="2"/>
      <c r="B72" s="29"/>
      <c r="C72" s="29"/>
      <c r="D72" s="29"/>
      <c r="E72" s="30"/>
      <c r="F72" s="29"/>
      <c r="H72" s="14"/>
      <c r="I72" s="14"/>
      <c r="J72" s="14"/>
      <c r="K72" s="14"/>
      <c r="L72" s="14"/>
    </row>
    <row r="73" spans="1:12" s="15" customFormat="1" ht="14.25" customHeight="1">
      <c r="A73" s="2"/>
      <c r="B73" s="29"/>
      <c r="C73" s="29"/>
      <c r="D73" s="29"/>
      <c r="E73" s="30"/>
      <c r="F73" s="29"/>
      <c r="H73" s="14"/>
      <c r="I73" s="14"/>
      <c r="J73" s="14"/>
      <c r="K73" s="14"/>
      <c r="L73" s="14"/>
    </row>
    <row r="74" spans="1:12" s="15" customFormat="1" ht="14.25" customHeight="1">
      <c r="A74" s="2"/>
      <c r="B74" s="29"/>
      <c r="C74" s="29"/>
      <c r="D74" s="29"/>
      <c r="E74" s="30"/>
      <c r="F74" s="29"/>
      <c r="H74" s="14"/>
      <c r="I74" s="14"/>
      <c r="J74" s="14"/>
      <c r="K74" s="14"/>
      <c r="L74" s="14"/>
    </row>
    <row r="75" spans="1:12" s="15" customFormat="1" ht="14.25" customHeight="1">
      <c r="A75" s="2"/>
      <c r="B75" s="29"/>
      <c r="C75" s="29"/>
      <c r="D75" s="29"/>
      <c r="E75" s="30"/>
      <c r="F75" s="29"/>
      <c r="H75" s="14"/>
      <c r="I75" s="14"/>
      <c r="J75" s="14"/>
      <c r="K75" s="14"/>
      <c r="L75" s="14"/>
    </row>
    <row r="76" spans="1:12" s="15" customFormat="1" ht="14.25" customHeight="1">
      <c r="A76" s="2"/>
      <c r="B76" s="29"/>
      <c r="C76" s="29"/>
      <c r="D76" s="29"/>
      <c r="E76" s="30"/>
      <c r="F76" s="29"/>
      <c r="H76" s="14"/>
      <c r="I76" s="14"/>
      <c r="J76" s="14"/>
      <c r="K76" s="14"/>
      <c r="L76" s="14"/>
    </row>
    <row r="77" spans="1:12" s="15" customFormat="1" ht="14.25" customHeight="1">
      <c r="A77" s="2"/>
      <c r="B77" s="29"/>
      <c r="C77" s="29"/>
      <c r="D77" s="29"/>
      <c r="E77" s="30"/>
      <c r="F77" s="29"/>
      <c r="H77" s="14"/>
      <c r="I77" s="14"/>
      <c r="J77" s="14"/>
      <c r="K77" s="14"/>
      <c r="L77" s="14"/>
    </row>
    <row r="78" spans="1:12" s="15" customFormat="1" ht="14.25" customHeight="1">
      <c r="A78" s="2"/>
      <c r="B78" s="29"/>
      <c r="C78" s="29"/>
      <c r="D78" s="29"/>
      <c r="E78" s="30"/>
      <c r="F78" s="29"/>
      <c r="H78" s="14"/>
      <c r="I78" s="14"/>
      <c r="J78" s="14"/>
      <c r="K78" s="14"/>
      <c r="L78" s="14"/>
    </row>
    <row r="79" spans="1:12" s="15" customFormat="1" ht="14.25" customHeight="1">
      <c r="A79" s="2"/>
      <c r="B79" s="29"/>
      <c r="C79" s="29"/>
      <c r="D79" s="29"/>
      <c r="E79" s="30"/>
      <c r="F79" s="29"/>
      <c r="H79" s="14"/>
      <c r="I79" s="14"/>
      <c r="J79" s="14"/>
      <c r="K79" s="14"/>
      <c r="L79" s="14"/>
    </row>
    <row r="80" spans="1:12" s="15" customFormat="1" ht="14.25" customHeight="1">
      <c r="A80" s="2"/>
      <c r="B80" s="29"/>
      <c r="C80" s="29"/>
      <c r="D80" s="29"/>
      <c r="E80" s="30"/>
      <c r="F80" s="29"/>
      <c r="H80" s="14"/>
      <c r="I80" s="14"/>
      <c r="J80" s="14"/>
      <c r="K80" s="14"/>
      <c r="L80" s="14"/>
    </row>
    <row r="81" spans="1:12" s="15" customFormat="1" ht="14.25" customHeight="1">
      <c r="A81" s="2"/>
      <c r="B81" s="29"/>
      <c r="C81" s="29"/>
      <c r="D81" s="29"/>
      <c r="E81" s="30"/>
      <c r="F81" s="29"/>
      <c r="H81" s="14"/>
      <c r="I81" s="14"/>
      <c r="J81" s="14"/>
      <c r="K81" s="14"/>
      <c r="L81" s="14"/>
    </row>
    <row r="82" spans="1:12" s="15" customFormat="1" ht="14.25" customHeight="1">
      <c r="A82" s="2"/>
      <c r="B82" s="29"/>
      <c r="C82" s="29"/>
      <c r="D82" s="29"/>
      <c r="E82" s="30"/>
      <c r="F82" s="29"/>
      <c r="H82" s="14"/>
      <c r="I82" s="14"/>
      <c r="J82" s="14"/>
      <c r="K82" s="14"/>
      <c r="L82" s="14"/>
    </row>
    <row r="83" spans="1:12" s="15" customFormat="1" ht="14.25" customHeight="1">
      <c r="A83" s="2"/>
      <c r="B83" s="29"/>
      <c r="C83" s="29"/>
      <c r="D83" s="29"/>
      <c r="E83" s="30"/>
      <c r="F83" s="29"/>
      <c r="H83" s="14"/>
      <c r="I83" s="14"/>
      <c r="J83" s="14"/>
      <c r="K83" s="14"/>
      <c r="L83" s="14"/>
    </row>
    <row r="84" spans="1:12" s="15" customFormat="1" ht="14.25" customHeight="1">
      <c r="A84" s="2"/>
      <c r="B84" s="29"/>
      <c r="C84" s="29"/>
      <c r="D84" s="29"/>
      <c r="E84" s="30"/>
      <c r="F84" s="29"/>
      <c r="H84" s="14"/>
      <c r="I84" s="14"/>
      <c r="J84" s="14"/>
      <c r="K84" s="14"/>
      <c r="L84" s="14"/>
    </row>
    <row r="85" spans="1:12" s="15" customFormat="1" ht="14.25" customHeight="1">
      <c r="A85" s="2"/>
      <c r="B85" s="29"/>
      <c r="C85" s="29"/>
      <c r="D85" s="29"/>
      <c r="E85" s="30"/>
      <c r="F85" s="29"/>
      <c r="H85" s="14"/>
      <c r="I85" s="14"/>
      <c r="J85" s="14"/>
      <c r="K85" s="14"/>
      <c r="L85" s="14"/>
    </row>
    <row r="86" spans="1:12" s="15" customFormat="1" ht="14.25" customHeight="1">
      <c r="A86" s="2"/>
      <c r="B86" s="29"/>
      <c r="C86" s="29"/>
      <c r="D86" s="29"/>
      <c r="E86" s="30"/>
      <c r="F86" s="29"/>
      <c r="H86" s="14"/>
      <c r="I86" s="14"/>
      <c r="J86" s="14"/>
      <c r="K86" s="14"/>
      <c r="L86" s="14"/>
    </row>
    <row r="87" spans="1:12" s="15" customFormat="1" ht="14.25" customHeight="1">
      <c r="A87" s="2"/>
      <c r="B87" s="29"/>
      <c r="C87" s="29"/>
      <c r="D87" s="29"/>
      <c r="E87" s="30"/>
      <c r="F87" s="29"/>
      <c r="H87" s="14"/>
      <c r="I87" s="14"/>
      <c r="J87" s="14"/>
      <c r="K87" s="14"/>
      <c r="L87" s="14"/>
    </row>
    <row r="88" spans="1:12" s="15" customFormat="1" ht="14.25" customHeight="1">
      <c r="A88" s="2"/>
      <c r="B88" s="29"/>
      <c r="C88" s="29"/>
      <c r="D88" s="29"/>
      <c r="E88" s="30"/>
      <c r="F88" s="29"/>
      <c r="H88" s="14"/>
      <c r="I88" s="14"/>
      <c r="J88" s="14"/>
      <c r="K88" s="14"/>
      <c r="L88" s="14"/>
    </row>
    <row r="89" spans="1:12" s="15" customFormat="1" ht="14.25" customHeight="1">
      <c r="A89" s="2"/>
      <c r="B89" s="29"/>
      <c r="C89" s="29"/>
      <c r="D89" s="29"/>
      <c r="E89" s="30"/>
      <c r="F89" s="29"/>
      <c r="H89" s="14"/>
      <c r="I89" s="14"/>
      <c r="J89" s="14"/>
      <c r="K89" s="14"/>
      <c r="L89" s="14"/>
    </row>
    <row r="90" spans="1:12" s="15" customFormat="1" ht="14.25" customHeight="1">
      <c r="A90" s="2"/>
      <c r="B90" s="29"/>
      <c r="C90" s="29"/>
      <c r="D90" s="29"/>
      <c r="E90" s="30"/>
      <c r="F90" s="29"/>
      <c r="H90" s="14"/>
      <c r="I90" s="14"/>
      <c r="J90" s="14"/>
      <c r="K90" s="14"/>
      <c r="L90" s="14"/>
    </row>
    <row r="91" spans="1:12" s="15" customFormat="1" ht="14.25" customHeight="1">
      <c r="A91" s="2"/>
      <c r="B91" s="29"/>
      <c r="C91" s="29"/>
      <c r="D91" s="29"/>
      <c r="E91" s="30"/>
      <c r="F91" s="29"/>
      <c r="H91" s="14"/>
      <c r="I91" s="14"/>
      <c r="J91" s="14"/>
      <c r="K91" s="14"/>
      <c r="L91" s="14"/>
    </row>
    <row r="92" spans="1:12" s="15" customFormat="1" ht="14.25" customHeight="1">
      <c r="A92" s="2"/>
      <c r="B92" s="29"/>
      <c r="C92" s="29"/>
      <c r="D92" s="29"/>
      <c r="E92" s="30"/>
      <c r="F92" s="29"/>
      <c r="H92" s="14"/>
      <c r="I92" s="14"/>
      <c r="J92" s="14"/>
      <c r="K92" s="14"/>
      <c r="L92" s="14"/>
    </row>
    <row r="93" spans="1:12" s="15" customFormat="1" ht="14.25" customHeight="1">
      <c r="A93" s="2"/>
      <c r="B93" s="29"/>
      <c r="C93" s="29"/>
      <c r="D93" s="29"/>
      <c r="E93" s="30"/>
      <c r="F93" s="29"/>
      <c r="H93" s="14"/>
      <c r="I93" s="14"/>
      <c r="J93" s="14"/>
      <c r="K93" s="14"/>
      <c r="L93" s="14"/>
    </row>
    <row r="94" spans="1:12" s="15" customFormat="1" ht="14.25" customHeight="1">
      <c r="A94" s="2"/>
      <c r="B94" s="29"/>
      <c r="C94" s="29"/>
      <c r="D94" s="29"/>
      <c r="E94" s="30"/>
      <c r="F94" s="29"/>
      <c r="H94" s="14"/>
      <c r="I94" s="14"/>
      <c r="J94" s="14"/>
      <c r="K94" s="14"/>
      <c r="L94" s="14"/>
    </row>
    <row r="95" spans="1:12" s="15" customFormat="1" ht="14.25" customHeight="1">
      <c r="A95" s="2"/>
      <c r="B95" s="29"/>
      <c r="C95" s="29"/>
      <c r="D95" s="29"/>
      <c r="E95" s="30"/>
      <c r="F95" s="29"/>
      <c r="H95" s="14"/>
      <c r="I95" s="14"/>
      <c r="J95" s="14"/>
      <c r="K95" s="14"/>
      <c r="L95" s="14"/>
    </row>
    <row r="96" spans="1:12" s="15" customFormat="1" ht="14.25" customHeight="1">
      <c r="A96" s="2"/>
      <c r="B96" s="29"/>
      <c r="C96" s="29"/>
      <c r="D96" s="29"/>
      <c r="E96" s="30"/>
      <c r="F96" s="29"/>
      <c r="H96" s="14"/>
      <c r="I96" s="14"/>
      <c r="J96" s="14"/>
      <c r="K96" s="14"/>
      <c r="L96" s="14"/>
    </row>
    <row r="97" spans="1:12" s="15" customFormat="1" ht="14.25" customHeight="1">
      <c r="A97" s="2"/>
      <c r="B97" s="29"/>
      <c r="C97" s="29"/>
      <c r="D97" s="29"/>
      <c r="E97" s="30"/>
      <c r="F97" s="29"/>
      <c r="H97" s="14"/>
      <c r="I97" s="14"/>
      <c r="J97" s="14"/>
      <c r="K97" s="14"/>
      <c r="L97" s="14"/>
    </row>
    <row r="98" spans="1:12" s="15" customFormat="1" ht="14.25" customHeight="1">
      <c r="A98" s="2"/>
      <c r="B98" s="29"/>
      <c r="C98" s="29"/>
      <c r="D98" s="29"/>
      <c r="E98" s="30"/>
      <c r="F98" s="29"/>
      <c r="H98" s="14"/>
      <c r="I98" s="14"/>
      <c r="J98" s="14"/>
      <c r="K98" s="14"/>
      <c r="L98" s="14"/>
    </row>
    <row r="99" spans="1:12" s="15" customFormat="1" ht="14.25" customHeight="1">
      <c r="A99" s="2"/>
      <c r="B99" s="29"/>
      <c r="C99" s="29"/>
      <c r="D99" s="29"/>
      <c r="E99" s="30"/>
      <c r="F99" s="29"/>
      <c r="H99" s="14"/>
      <c r="I99" s="14"/>
      <c r="J99" s="14"/>
      <c r="K99" s="14"/>
      <c r="L99" s="14"/>
    </row>
    <row r="100" spans="1:12" s="15" customFormat="1" ht="14.25" customHeight="1">
      <c r="A100" s="2"/>
      <c r="B100" s="29"/>
      <c r="C100" s="29"/>
      <c r="D100" s="29"/>
      <c r="E100" s="30"/>
      <c r="F100" s="29"/>
      <c r="H100" s="14"/>
      <c r="I100" s="14"/>
      <c r="J100" s="14"/>
      <c r="K100" s="14"/>
      <c r="L100" s="14"/>
    </row>
    <row r="101" spans="1:12" s="15" customFormat="1" ht="14.25" customHeight="1">
      <c r="A101" s="2"/>
      <c r="B101" s="29"/>
      <c r="C101" s="29"/>
      <c r="D101" s="29"/>
      <c r="E101" s="30"/>
      <c r="F101" s="29"/>
      <c r="H101" s="14"/>
      <c r="I101" s="14"/>
      <c r="J101" s="14"/>
      <c r="K101" s="14"/>
      <c r="L101" s="14"/>
    </row>
    <row r="102" spans="1:12" s="15" customFormat="1" ht="14.25" customHeight="1">
      <c r="A102" s="2"/>
      <c r="B102" s="29"/>
      <c r="C102" s="29"/>
      <c r="D102" s="29"/>
      <c r="E102" s="30"/>
      <c r="F102" s="29"/>
      <c r="H102" s="14"/>
      <c r="I102" s="14"/>
      <c r="J102" s="14"/>
      <c r="K102" s="14"/>
      <c r="L102" s="14"/>
    </row>
    <row r="103" spans="1:12" s="15" customFormat="1" ht="14.25" customHeight="1">
      <c r="A103" s="2"/>
      <c r="B103" s="29"/>
      <c r="C103" s="29"/>
      <c r="D103" s="29"/>
      <c r="E103" s="30"/>
      <c r="F103" s="29"/>
      <c r="H103" s="14"/>
      <c r="I103" s="14"/>
      <c r="J103" s="14"/>
      <c r="K103" s="14"/>
      <c r="L103" s="14"/>
    </row>
    <row r="104" spans="1:12" s="15" customFormat="1" ht="14.25" customHeight="1">
      <c r="A104" s="2"/>
      <c r="B104" s="29"/>
      <c r="C104" s="29"/>
      <c r="D104" s="29"/>
      <c r="E104" s="30"/>
      <c r="F104" s="29"/>
      <c r="H104" s="14"/>
      <c r="I104" s="14"/>
      <c r="J104" s="14"/>
      <c r="K104" s="14"/>
      <c r="L104" s="14"/>
    </row>
    <row r="105" spans="1:12" s="15" customFormat="1" ht="14.25" customHeight="1">
      <c r="A105" s="2"/>
      <c r="B105" s="29"/>
      <c r="C105" s="29"/>
      <c r="D105" s="29"/>
      <c r="E105" s="30"/>
      <c r="F105" s="29"/>
      <c r="H105" s="14"/>
      <c r="I105" s="14"/>
      <c r="J105" s="14"/>
      <c r="K105" s="14"/>
      <c r="L105" s="14"/>
    </row>
    <row r="106" spans="1:12" s="15" customFormat="1" ht="14.25" customHeight="1">
      <c r="A106" s="2"/>
      <c r="B106" s="29"/>
      <c r="C106" s="29"/>
      <c r="D106" s="29"/>
      <c r="E106" s="30"/>
      <c r="F106" s="29"/>
      <c r="H106" s="14"/>
      <c r="I106" s="14"/>
      <c r="J106" s="14"/>
      <c r="K106" s="14"/>
      <c r="L106" s="14"/>
    </row>
    <row r="107" spans="1:12" s="15" customFormat="1" ht="14.25" customHeight="1">
      <c r="A107" s="2"/>
      <c r="B107" s="29"/>
      <c r="C107" s="29"/>
      <c r="D107" s="29"/>
      <c r="E107" s="30"/>
      <c r="F107" s="29"/>
      <c r="H107" s="14"/>
      <c r="I107" s="14"/>
      <c r="J107" s="14"/>
      <c r="K107" s="14"/>
      <c r="L107" s="14"/>
    </row>
    <row r="108" spans="1:12" s="15" customFormat="1" ht="14.25" customHeight="1">
      <c r="A108" s="2"/>
      <c r="B108" s="29"/>
      <c r="C108" s="29"/>
      <c r="D108" s="29"/>
      <c r="E108" s="30"/>
      <c r="F108" s="29"/>
      <c r="H108" s="14"/>
      <c r="I108" s="14"/>
      <c r="J108" s="14"/>
      <c r="K108" s="14"/>
      <c r="L108" s="14"/>
    </row>
    <row r="109" spans="1:12" s="15" customFormat="1" ht="14.25" customHeight="1">
      <c r="A109" s="2"/>
      <c r="B109" s="29"/>
      <c r="C109" s="29"/>
      <c r="D109" s="29"/>
      <c r="E109" s="30"/>
      <c r="F109" s="29"/>
      <c r="H109" s="14"/>
      <c r="I109" s="14"/>
      <c r="J109" s="14"/>
      <c r="K109" s="14"/>
      <c r="L109" s="14"/>
    </row>
    <row r="110" spans="1:12" s="15" customFormat="1" ht="14.25" customHeight="1">
      <c r="A110" s="2"/>
      <c r="B110" s="29"/>
      <c r="C110" s="29"/>
      <c r="D110" s="29"/>
      <c r="E110" s="30"/>
      <c r="F110" s="29"/>
      <c r="H110" s="14"/>
      <c r="I110" s="14"/>
      <c r="J110" s="14"/>
      <c r="K110" s="14"/>
      <c r="L110" s="14"/>
    </row>
    <row r="111" spans="1:12" s="15" customFormat="1" ht="14.25" customHeight="1">
      <c r="A111" s="2"/>
      <c r="B111" s="29"/>
      <c r="C111" s="29"/>
      <c r="D111" s="29"/>
      <c r="E111" s="30"/>
      <c r="F111" s="29"/>
      <c r="H111" s="14"/>
      <c r="I111" s="14"/>
      <c r="J111" s="14"/>
      <c r="K111" s="14"/>
      <c r="L111" s="14"/>
    </row>
    <row r="112" spans="1:12" s="15" customFormat="1" ht="14.25" customHeight="1">
      <c r="A112" s="2"/>
      <c r="B112" s="29"/>
      <c r="C112" s="29"/>
      <c r="D112" s="29"/>
      <c r="E112" s="30"/>
      <c r="F112" s="29"/>
      <c r="H112" s="14"/>
      <c r="I112" s="14"/>
      <c r="J112" s="14"/>
      <c r="K112" s="14"/>
      <c r="L112" s="14"/>
    </row>
    <row r="113" spans="1:12" s="15" customFormat="1" ht="14.25" customHeight="1">
      <c r="A113" s="2"/>
      <c r="B113" s="29"/>
      <c r="C113" s="29"/>
      <c r="D113" s="29"/>
      <c r="E113" s="30"/>
      <c r="F113" s="29"/>
      <c r="H113" s="14"/>
      <c r="I113" s="14"/>
      <c r="J113" s="14"/>
      <c r="K113" s="14"/>
      <c r="L113" s="14"/>
    </row>
    <row r="114" spans="1:12" s="15" customFormat="1" ht="14.25" customHeight="1">
      <c r="A114" s="2"/>
      <c r="B114" s="29"/>
      <c r="C114" s="29"/>
      <c r="D114" s="29"/>
      <c r="E114" s="30"/>
      <c r="F114" s="29"/>
      <c r="H114" s="14"/>
      <c r="I114" s="14"/>
      <c r="J114" s="14"/>
      <c r="K114" s="14"/>
      <c r="L114" s="14"/>
    </row>
    <row r="115" spans="1:12" s="15" customFormat="1" ht="14.25" customHeight="1">
      <c r="A115" s="2"/>
      <c r="B115" s="29"/>
      <c r="C115" s="29"/>
      <c r="D115" s="29"/>
      <c r="E115" s="30"/>
      <c r="F115" s="29"/>
      <c r="H115" s="14"/>
      <c r="I115" s="14"/>
      <c r="J115" s="14"/>
      <c r="K115" s="14"/>
      <c r="L115" s="14"/>
    </row>
    <row r="116" spans="1:12" s="15" customFormat="1" ht="14.25" customHeight="1">
      <c r="A116" s="2"/>
      <c r="B116" s="29"/>
      <c r="C116" s="29"/>
      <c r="D116" s="29"/>
      <c r="E116" s="30"/>
      <c r="F116" s="29"/>
      <c r="H116" s="14"/>
      <c r="I116" s="14"/>
      <c r="J116" s="14"/>
      <c r="K116" s="14"/>
      <c r="L116" s="14"/>
    </row>
    <row r="117" spans="1:12" s="15" customFormat="1" ht="14.25" customHeight="1">
      <c r="A117" s="2"/>
      <c r="B117" s="29"/>
      <c r="C117" s="29"/>
      <c r="D117" s="29"/>
      <c r="E117" s="30"/>
      <c r="F117" s="29"/>
      <c r="H117" s="14"/>
      <c r="I117" s="14"/>
      <c r="J117" s="14"/>
      <c r="K117" s="14"/>
      <c r="L117" s="14"/>
    </row>
    <row r="118" spans="1:12" s="15" customFormat="1" ht="14.25" customHeight="1">
      <c r="A118" s="2"/>
      <c r="B118" s="29"/>
      <c r="C118" s="29"/>
      <c r="D118" s="29"/>
      <c r="E118" s="30"/>
      <c r="F118" s="29"/>
      <c r="H118" s="14"/>
      <c r="I118" s="14"/>
      <c r="J118" s="14"/>
      <c r="K118" s="14"/>
      <c r="L118" s="14"/>
    </row>
    <row r="119" spans="1:12" s="15" customFormat="1" ht="14.25" customHeight="1">
      <c r="A119" s="2"/>
      <c r="B119" s="29"/>
      <c r="C119" s="29"/>
      <c r="D119" s="29"/>
      <c r="E119" s="30"/>
      <c r="F119" s="29"/>
      <c r="H119" s="14"/>
      <c r="I119" s="14"/>
      <c r="J119" s="14"/>
      <c r="K119" s="14"/>
      <c r="L119" s="14"/>
    </row>
    <row r="120" spans="1:12" s="15" customFormat="1" ht="14.25" customHeight="1">
      <c r="A120" s="2"/>
      <c r="B120" s="29"/>
      <c r="C120" s="29"/>
      <c r="D120" s="29"/>
      <c r="E120" s="30"/>
      <c r="F120" s="29"/>
      <c r="H120" s="14"/>
      <c r="I120" s="14"/>
      <c r="J120" s="14"/>
      <c r="K120" s="14"/>
      <c r="L120" s="14"/>
    </row>
    <row r="121" spans="1:12" s="15" customFormat="1" ht="14.25" customHeight="1">
      <c r="A121" s="2"/>
      <c r="B121" s="29"/>
      <c r="C121" s="29"/>
      <c r="D121" s="29"/>
      <c r="E121" s="30"/>
      <c r="F121" s="29"/>
      <c r="H121" s="14"/>
      <c r="I121" s="14"/>
      <c r="J121" s="14"/>
      <c r="K121" s="14"/>
      <c r="L121" s="14"/>
    </row>
    <row r="122" spans="1:12" s="15" customFormat="1" ht="14.25" customHeight="1">
      <c r="A122" s="2"/>
      <c r="B122" s="29"/>
      <c r="C122" s="29"/>
      <c r="D122" s="29"/>
      <c r="E122" s="30"/>
      <c r="F122" s="29"/>
      <c r="H122" s="14"/>
      <c r="I122" s="14"/>
      <c r="J122" s="14"/>
      <c r="K122" s="14"/>
      <c r="L122" s="14"/>
    </row>
    <row r="123" spans="1:12" s="15" customFormat="1" ht="14.25" customHeight="1">
      <c r="A123" s="2"/>
      <c r="B123" s="29"/>
      <c r="C123" s="29"/>
      <c r="D123" s="29"/>
      <c r="E123" s="30"/>
      <c r="F123" s="29"/>
      <c r="H123" s="14"/>
      <c r="I123" s="14"/>
      <c r="J123" s="14"/>
      <c r="K123" s="14"/>
      <c r="L123" s="14"/>
    </row>
    <row r="124" spans="1:12" s="15" customFormat="1" ht="14.25" customHeight="1">
      <c r="A124" s="2"/>
      <c r="B124" s="29"/>
      <c r="C124" s="29"/>
      <c r="D124" s="29"/>
      <c r="E124" s="30"/>
      <c r="F124" s="29"/>
      <c r="H124" s="14"/>
      <c r="I124" s="14"/>
      <c r="J124" s="14"/>
      <c r="K124" s="14"/>
      <c r="L124" s="14"/>
    </row>
    <row r="125" spans="1:12" s="15" customFormat="1" ht="14.25" customHeight="1">
      <c r="A125" s="2"/>
      <c r="B125" s="29"/>
      <c r="C125" s="29"/>
      <c r="D125" s="29"/>
      <c r="E125" s="30"/>
      <c r="F125" s="29"/>
      <c r="H125" s="14"/>
      <c r="I125" s="14"/>
      <c r="J125" s="14"/>
      <c r="K125" s="14"/>
      <c r="L125" s="14"/>
    </row>
    <row r="126" spans="1:12" s="15" customFormat="1" ht="14.25" customHeight="1">
      <c r="A126" s="2"/>
      <c r="B126" s="29"/>
      <c r="C126" s="29"/>
      <c r="D126" s="29"/>
      <c r="E126" s="30"/>
      <c r="F126" s="29"/>
      <c r="H126" s="14"/>
      <c r="I126" s="14"/>
      <c r="J126" s="14"/>
      <c r="K126" s="14"/>
      <c r="L126" s="14"/>
    </row>
    <row r="127" spans="1:12" s="15" customFormat="1" ht="14.25" customHeight="1">
      <c r="A127" s="2"/>
      <c r="B127" s="29"/>
      <c r="C127" s="29"/>
      <c r="D127" s="29"/>
      <c r="E127" s="30"/>
      <c r="F127" s="29"/>
      <c r="H127" s="14"/>
      <c r="I127" s="14"/>
      <c r="J127" s="14"/>
      <c r="K127" s="14"/>
      <c r="L127" s="14"/>
    </row>
    <row r="128" spans="1:12" s="15" customFormat="1" ht="14.25" customHeight="1">
      <c r="A128" s="2"/>
      <c r="B128" s="29"/>
      <c r="C128" s="29"/>
      <c r="D128" s="29"/>
      <c r="E128" s="30"/>
      <c r="F128" s="29"/>
      <c r="H128" s="14"/>
      <c r="I128" s="14"/>
      <c r="J128" s="14"/>
      <c r="K128" s="14"/>
      <c r="L128" s="14"/>
    </row>
    <row r="129" spans="1:12" s="15" customFormat="1" ht="14.25" customHeight="1">
      <c r="A129" s="2"/>
      <c r="B129" s="29"/>
      <c r="C129" s="29"/>
      <c r="D129" s="29"/>
      <c r="E129" s="30"/>
      <c r="F129" s="29"/>
      <c r="H129" s="14"/>
      <c r="I129" s="14"/>
      <c r="J129" s="14"/>
      <c r="K129" s="14"/>
      <c r="L129" s="14"/>
    </row>
    <row r="130" spans="1:12" s="15" customFormat="1" ht="14.25" customHeight="1">
      <c r="A130" s="2"/>
      <c r="B130" s="29"/>
      <c r="C130" s="29"/>
      <c r="D130" s="29"/>
      <c r="E130" s="30"/>
      <c r="F130" s="29"/>
      <c r="H130" s="14"/>
      <c r="I130" s="14"/>
      <c r="J130" s="14"/>
      <c r="K130" s="14"/>
      <c r="L130" s="14"/>
    </row>
    <row r="131" spans="1:12" s="15" customFormat="1" ht="14.25" customHeight="1">
      <c r="A131" s="2"/>
      <c r="B131" s="29"/>
      <c r="C131" s="29"/>
      <c r="D131" s="29"/>
      <c r="E131" s="30"/>
      <c r="F131" s="29"/>
      <c r="H131" s="14"/>
      <c r="I131" s="14"/>
      <c r="J131" s="14"/>
      <c r="K131" s="14"/>
      <c r="L131" s="14"/>
    </row>
    <row r="132" spans="1:12" s="15" customFormat="1" ht="14.25" customHeight="1">
      <c r="A132" s="2"/>
      <c r="B132" s="29"/>
      <c r="C132" s="29"/>
      <c r="D132" s="29"/>
      <c r="E132" s="30"/>
      <c r="F132" s="29"/>
      <c r="H132" s="14"/>
      <c r="I132" s="14"/>
      <c r="J132" s="14"/>
      <c r="K132" s="14"/>
      <c r="L132" s="14"/>
    </row>
    <row r="133" spans="1:12" s="15" customFormat="1" ht="14.25" customHeight="1">
      <c r="A133" s="2"/>
      <c r="B133" s="29"/>
      <c r="C133" s="29"/>
      <c r="D133" s="29"/>
      <c r="E133" s="30"/>
      <c r="F133" s="29"/>
      <c r="H133" s="14"/>
      <c r="I133" s="14"/>
      <c r="J133" s="14"/>
      <c r="K133" s="14"/>
      <c r="L133" s="14"/>
    </row>
    <row r="134" spans="1:12" s="15" customFormat="1" ht="14.25" customHeight="1">
      <c r="A134" s="2"/>
      <c r="B134" s="29"/>
      <c r="C134" s="29"/>
      <c r="D134" s="29"/>
      <c r="E134" s="30"/>
      <c r="F134" s="29"/>
      <c r="H134" s="14"/>
      <c r="I134" s="14"/>
      <c r="J134" s="14"/>
      <c r="K134" s="14"/>
      <c r="L134" s="14"/>
    </row>
    <row r="135" spans="1:12" s="15" customFormat="1" ht="14.25" customHeight="1">
      <c r="A135" s="2"/>
      <c r="B135" s="29"/>
      <c r="C135" s="29"/>
      <c r="D135" s="29"/>
      <c r="E135" s="30"/>
      <c r="F135" s="29"/>
      <c r="H135" s="14"/>
      <c r="I135" s="14"/>
      <c r="J135" s="14"/>
      <c r="K135" s="14"/>
      <c r="L135" s="14"/>
    </row>
    <row r="136" spans="1:12" s="15" customFormat="1" ht="14.25" customHeight="1">
      <c r="A136" s="2"/>
      <c r="B136" s="29"/>
      <c r="C136" s="29"/>
      <c r="D136" s="29"/>
      <c r="E136" s="30"/>
      <c r="F136" s="29"/>
      <c r="H136" s="14"/>
      <c r="I136" s="14"/>
      <c r="J136" s="14"/>
      <c r="K136" s="14"/>
      <c r="L136" s="14"/>
    </row>
    <row r="137" spans="1:12" s="15" customFormat="1" ht="14.25" customHeight="1">
      <c r="A137" s="2"/>
      <c r="B137" s="29"/>
      <c r="C137" s="29"/>
      <c r="D137" s="29"/>
      <c r="E137" s="30"/>
      <c r="F137" s="29"/>
      <c r="H137" s="14"/>
      <c r="I137" s="14"/>
      <c r="J137" s="14"/>
      <c r="K137" s="14"/>
      <c r="L137" s="14"/>
    </row>
    <row r="138" spans="1:12" s="15" customFormat="1" ht="14.25" customHeight="1">
      <c r="A138" s="2"/>
      <c r="B138" s="29"/>
      <c r="C138" s="29"/>
      <c r="D138" s="29"/>
      <c r="E138" s="30"/>
      <c r="F138" s="29"/>
      <c r="H138" s="14"/>
      <c r="I138" s="14"/>
      <c r="J138" s="14"/>
      <c r="K138" s="14"/>
      <c r="L138" s="14"/>
    </row>
    <row r="139" spans="1:12" s="15" customFormat="1" ht="14.25" customHeight="1">
      <c r="A139" s="2"/>
      <c r="B139" s="29"/>
      <c r="C139" s="29"/>
      <c r="D139" s="29"/>
      <c r="E139" s="30"/>
      <c r="F139" s="29"/>
      <c r="H139" s="14"/>
      <c r="I139" s="14"/>
      <c r="J139" s="14"/>
      <c r="K139" s="14"/>
      <c r="L139" s="14"/>
    </row>
    <row r="140" spans="1:12" s="15" customFormat="1" ht="14.25" customHeight="1">
      <c r="A140" s="2"/>
      <c r="B140" s="29"/>
      <c r="C140" s="29"/>
      <c r="D140" s="29"/>
      <c r="E140" s="30"/>
      <c r="F140" s="29"/>
      <c r="H140" s="14"/>
      <c r="I140" s="14"/>
      <c r="J140" s="14"/>
      <c r="K140" s="14"/>
      <c r="L140" s="14"/>
    </row>
    <row r="141" spans="1:12" s="15" customFormat="1" ht="14.25" customHeight="1">
      <c r="A141" s="2"/>
      <c r="B141" s="29"/>
      <c r="C141" s="29"/>
      <c r="D141" s="29"/>
      <c r="E141" s="30"/>
      <c r="F141" s="29"/>
      <c r="H141" s="14"/>
      <c r="I141" s="14"/>
      <c r="J141" s="14"/>
      <c r="K141" s="14"/>
      <c r="L141" s="14"/>
    </row>
    <row r="142" spans="1:12" s="15" customFormat="1" ht="14.25" customHeight="1">
      <c r="A142" s="2"/>
      <c r="B142" s="29"/>
      <c r="C142" s="29"/>
      <c r="D142" s="29"/>
      <c r="E142" s="30"/>
      <c r="F142" s="29"/>
      <c r="H142" s="14"/>
      <c r="I142" s="14"/>
      <c r="J142" s="14"/>
      <c r="K142" s="14"/>
      <c r="L142" s="14"/>
    </row>
    <row r="143" spans="1:12" s="15" customFormat="1" ht="14.25" customHeight="1">
      <c r="A143" s="2"/>
      <c r="B143" s="29"/>
      <c r="C143" s="29"/>
      <c r="D143" s="29"/>
      <c r="E143" s="30"/>
      <c r="F143" s="29"/>
      <c r="H143" s="14"/>
      <c r="I143" s="14"/>
      <c r="J143" s="14"/>
      <c r="K143" s="14"/>
      <c r="L143" s="14"/>
    </row>
    <row r="144" spans="1:12" s="15" customFormat="1" ht="14.25" customHeight="1">
      <c r="A144" s="2"/>
      <c r="B144" s="29"/>
      <c r="C144" s="29"/>
      <c r="D144" s="29"/>
      <c r="E144" s="30"/>
      <c r="F144" s="29"/>
      <c r="H144" s="14"/>
      <c r="I144" s="14"/>
      <c r="J144" s="14"/>
      <c r="K144" s="14"/>
      <c r="L144" s="14"/>
    </row>
    <row r="145" spans="1:12" s="15" customFormat="1" ht="14.25" customHeight="1">
      <c r="A145" s="2"/>
      <c r="B145" s="29"/>
      <c r="C145" s="29"/>
      <c r="D145" s="29"/>
      <c r="E145" s="30"/>
      <c r="F145" s="29"/>
      <c r="H145" s="14"/>
      <c r="I145" s="14"/>
      <c r="J145" s="14"/>
      <c r="K145" s="14"/>
      <c r="L145" s="14"/>
    </row>
    <row r="146" spans="1:12" s="15" customFormat="1" ht="14.25" customHeight="1">
      <c r="A146" s="2"/>
      <c r="B146" s="29"/>
      <c r="C146" s="29"/>
      <c r="D146" s="29"/>
      <c r="E146" s="30"/>
      <c r="F146" s="29"/>
      <c r="H146" s="14"/>
      <c r="I146" s="14"/>
      <c r="J146" s="14"/>
      <c r="K146" s="14"/>
      <c r="L146" s="14"/>
    </row>
    <row r="147" spans="1:12" s="15" customFormat="1" ht="14.25" customHeight="1">
      <c r="A147" s="2"/>
      <c r="B147" s="29"/>
      <c r="C147" s="29"/>
      <c r="D147" s="29"/>
      <c r="E147" s="30"/>
      <c r="F147" s="29"/>
      <c r="H147" s="14"/>
      <c r="I147" s="14"/>
      <c r="J147" s="14"/>
      <c r="K147" s="14"/>
      <c r="L147" s="14"/>
    </row>
    <row r="148" spans="1:12" s="15" customFormat="1" ht="14.25" customHeight="1">
      <c r="A148" s="2"/>
      <c r="B148" s="29"/>
      <c r="C148" s="29"/>
      <c r="D148" s="29"/>
      <c r="E148" s="30"/>
      <c r="F148" s="29"/>
      <c r="H148" s="14"/>
      <c r="I148" s="14"/>
      <c r="J148" s="14"/>
      <c r="K148" s="14"/>
      <c r="L148" s="14"/>
    </row>
    <row r="149" spans="1:12" s="15" customFormat="1" ht="14.25" customHeight="1">
      <c r="A149" s="2"/>
      <c r="B149" s="29"/>
      <c r="C149" s="29"/>
      <c r="D149" s="29"/>
      <c r="E149" s="30"/>
      <c r="F149" s="29"/>
      <c r="H149" s="14"/>
      <c r="I149" s="14"/>
      <c r="J149" s="14"/>
      <c r="K149" s="14"/>
      <c r="L149" s="14"/>
    </row>
    <row r="150" spans="1:12" s="15" customFormat="1" ht="14.25" customHeight="1">
      <c r="A150" s="2"/>
      <c r="B150" s="29"/>
      <c r="C150" s="29"/>
      <c r="D150" s="29"/>
      <c r="E150" s="30"/>
      <c r="F150" s="29"/>
      <c r="H150" s="14"/>
      <c r="I150" s="14"/>
      <c r="J150" s="14"/>
      <c r="K150" s="14"/>
      <c r="L150" s="14"/>
    </row>
    <row r="151" spans="1:12" s="15" customFormat="1" ht="14.25" customHeight="1">
      <c r="A151" s="2"/>
      <c r="B151" s="29"/>
      <c r="C151" s="29"/>
      <c r="D151" s="29"/>
      <c r="E151" s="30"/>
      <c r="F151" s="29"/>
      <c r="H151" s="14"/>
      <c r="I151" s="14"/>
      <c r="J151" s="14"/>
      <c r="K151" s="14"/>
      <c r="L151" s="14"/>
    </row>
    <row r="152" spans="1:12" s="15" customFormat="1" ht="14.25" customHeight="1">
      <c r="A152" s="2"/>
      <c r="B152" s="29"/>
      <c r="C152" s="29"/>
      <c r="D152" s="29"/>
      <c r="E152" s="30"/>
      <c r="F152" s="29"/>
      <c r="H152" s="14"/>
      <c r="I152" s="14"/>
      <c r="J152" s="14"/>
      <c r="K152" s="14"/>
      <c r="L152" s="14"/>
    </row>
    <row r="153" spans="1:12" s="15" customFormat="1" ht="14.25" customHeight="1">
      <c r="A153" s="2"/>
      <c r="B153" s="29"/>
      <c r="C153" s="29"/>
      <c r="D153" s="29"/>
      <c r="E153" s="30"/>
      <c r="F153" s="29"/>
      <c r="H153" s="14"/>
      <c r="I153" s="14"/>
      <c r="J153" s="14"/>
      <c r="K153" s="14"/>
      <c r="L153" s="14"/>
    </row>
    <row r="154" spans="1:12" s="15" customFormat="1" ht="14.25" customHeight="1">
      <c r="A154" s="2"/>
      <c r="B154" s="29"/>
      <c r="C154" s="29"/>
      <c r="D154" s="29"/>
      <c r="E154" s="30"/>
      <c r="F154" s="29"/>
      <c r="H154" s="14"/>
      <c r="I154" s="14"/>
      <c r="J154" s="14"/>
      <c r="K154" s="14"/>
      <c r="L154" s="14"/>
    </row>
    <row r="155" spans="1:12" s="15" customFormat="1" ht="14.25" customHeight="1">
      <c r="A155" s="2"/>
      <c r="B155" s="29"/>
      <c r="C155" s="29"/>
      <c r="D155" s="29"/>
      <c r="E155" s="30"/>
      <c r="F155" s="29"/>
      <c r="H155" s="14"/>
      <c r="I155" s="14"/>
      <c r="J155" s="14"/>
      <c r="K155" s="14"/>
      <c r="L155" s="14"/>
    </row>
    <row r="156" spans="1:12" s="15" customFormat="1" ht="14.25" customHeight="1">
      <c r="A156" s="2"/>
      <c r="B156" s="29"/>
      <c r="C156" s="29"/>
      <c r="D156" s="29"/>
      <c r="E156" s="30"/>
      <c r="F156" s="29"/>
      <c r="H156" s="14"/>
      <c r="I156" s="14"/>
      <c r="J156" s="14"/>
      <c r="K156" s="14"/>
      <c r="L156" s="14"/>
    </row>
    <row r="157" spans="1:12" s="15" customFormat="1" ht="14.25" customHeight="1">
      <c r="A157" s="2"/>
      <c r="B157" s="29"/>
      <c r="C157" s="29"/>
      <c r="D157" s="29"/>
      <c r="E157" s="30"/>
      <c r="F157" s="29"/>
      <c r="H157" s="14"/>
      <c r="I157" s="14"/>
      <c r="J157" s="14"/>
      <c r="K157" s="14"/>
      <c r="L157" s="14"/>
    </row>
    <row r="158" spans="1:12" s="15" customFormat="1" ht="14.25" customHeight="1">
      <c r="A158" s="2"/>
      <c r="B158" s="29"/>
      <c r="C158" s="29"/>
      <c r="D158" s="29"/>
      <c r="E158" s="30"/>
      <c r="F158" s="29"/>
      <c r="H158" s="14"/>
      <c r="I158" s="14"/>
      <c r="J158" s="14"/>
      <c r="K158" s="14"/>
      <c r="L158" s="14"/>
    </row>
    <row r="159" spans="1:12" s="15" customFormat="1" ht="14.25" customHeight="1">
      <c r="A159" s="2"/>
      <c r="B159" s="29"/>
      <c r="C159" s="29"/>
      <c r="D159" s="29"/>
      <c r="E159" s="30"/>
      <c r="F159" s="29"/>
      <c r="H159" s="14"/>
      <c r="I159" s="14"/>
      <c r="J159" s="14"/>
      <c r="K159" s="14"/>
      <c r="L159" s="14"/>
    </row>
    <row r="160" spans="1:12" s="15" customFormat="1" ht="14.25" customHeight="1">
      <c r="A160" s="2"/>
      <c r="B160" s="29"/>
      <c r="C160" s="29"/>
      <c r="D160" s="29"/>
      <c r="E160" s="30"/>
      <c r="F160" s="29"/>
      <c r="H160" s="14"/>
      <c r="I160" s="14"/>
      <c r="J160" s="14"/>
      <c r="K160" s="14"/>
      <c r="L160" s="14"/>
    </row>
    <row r="161" spans="1:12" s="15" customFormat="1" ht="14.25" customHeight="1">
      <c r="A161" s="2"/>
      <c r="B161" s="29"/>
      <c r="C161" s="29"/>
      <c r="D161" s="29"/>
      <c r="E161" s="30"/>
      <c r="F161" s="29"/>
      <c r="H161" s="14"/>
      <c r="I161" s="14"/>
      <c r="J161" s="14"/>
      <c r="K161" s="14"/>
      <c r="L161" s="14"/>
    </row>
    <row r="162" spans="1:12" s="15" customFormat="1" ht="14.25" customHeight="1">
      <c r="A162" s="2"/>
      <c r="B162" s="29"/>
      <c r="C162" s="29"/>
      <c r="D162" s="29"/>
      <c r="E162" s="30"/>
      <c r="F162" s="29"/>
      <c r="H162" s="14"/>
      <c r="I162" s="14"/>
      <c r="J162" s="14"/>
      <c r="K162" s="14"/>
      <c r="L162" s="14"/>
    </row>
    <row r="163" spans="1:12" s="15" customFormat="1" ht="14.25" customHeight="1">
      <c r="A163" s="2"/>
      <c r="B163" s="29"/>
      <c r="C163" s="29"/>
      <c r="D163" s="29"/>
      <c r="E163" s="30"/>
      <c r="F163" s="29"/>
      <c r="H163" s="14"/>
      <c r="I163" s="14"/>
      <c r="J163" s="14"/>
      <c r="K163" s="14"/>
      <c r="L163" s="14"/>
    </row>
    <row r="164" spans="1:12" s="15" customFormat="1" ht="14.25" customHeight="1">
      <c r="A164" s="2"/>
      <c r="B164" s="29"/>
      <c r="C164" s="29"/>
      <c r="D164" s="29"/>
      <c r="E164" s="30"/>
      <c r="F164" s="29"/>
      <c r="H164" s="14"/>
      <c r="I164" s="14"/>
      <c r="J164" s="14"/>
      <c r="K164" s="14"/>
      <c r="L164" s="14"/>
    </row>
    <row r="165" spans="1:12" s="15" customFormat="1" ht="14.25" customHeight="1">
      <c r="A165" s="2"/>
      <c r="B165" s="29"/>
      <c r="C165" s="29"/>
      <c r="D165" s="29"/>
      <c r="E165" s="30"/>
      <c r="F165" s="29"/>
      <c r="H165" s="14"/>
      <c r="I165" s="14"/>
      <c r="J165" s="14"/>
      <c r="K165" s="14"/>
      <c r="L165" s="14"/>
    </row>
    <row r="166" spans="1:12" s="15" customFormat="1" ht="14.25" customHeight="1">
      <c r="A166" s="2"/>
      <c r="B166" s="29"/>
      <c r="C166" s="29"/>
      <c r="D166" s="29"/>
      <c r="E166" s="30"/>
      <c r="F166" s="29"/>
      <c r="H166" s="14"/>
      <c r="I166" s="14"/>
      <c r="J166" s="14"/>
      <c r="K166" s="14"/>
      <c r="L166" s="14"/>
    </row>
    <row r="167" spans="1:12" s="15" customFormat="1" ht="14.25" customHeight="1">
      <c r="A167" s="2"/>
      <c r="B167" s="29"/>
      <c r="C167" s="29"/>
      <c r="D167" s="29"/>
      <c r="E167" s="30"/>
      <c r="F167" s="29"/>
      <c r="H167" s="14"/>
      <c r="I167" s="14"/>
      <c r="J167" s="14"/>
      <c r="K167" s="14"/>
      <c r="L167" s="14"/>
    </row>
    <row r="168" spans="1:12" s="15" customFormat="1" ht="14.25" customHeight="1">
      <c r="A168" s="2"/>
      <c r="B168" s="29"/>
      <c r="C168" s="29"/>
      <c r="D168" s="29"/>
      <c r="E168" s="30"/>
      <c r="F168" s="29"/>
      <c r="H168" s="14"/>
      <c r="I168" s="14"/>
      <c r="J168" s="14"/>
      <c r="K168" s="14"/>
      <c r="L168" s="14"/>
    </row>
    <row r="169" spans="1:12" s="15" customFormat="1" ht="14.25" customHeight="1">
      <c r="A169" s="2"/>
      <c r="B169" s="29"/>
      <c r="C169" s="29"/>
      <c r="D169" s="29"/>
      <c r="E169" s="30"/>
      <c r="F169" s="29"/>
      <c r="H169" s="14"/>
      <c r="I169" s="14"/>
      <c r="J169" s="14"/>
      <c r="K169" s="14"/>
      <c r="L169" s="14"/>
    </row>
    <row r="170" spans="1:12" s="15" customFormat="1" ht="14.25" customHeight="1">
      <c r="A170" s="2"/>
      <c r="B170" s="29"/>
      <c r="C170" s="29"/>
      <c r="D170" s="29"/>
      <c r="E170" s="30"/>
      <c r="F170" s="29"/>
      <c r="H170" s="14"/>
      <c r="I170" s="14"/>
      <c r="J170" s="14"/>
      <c r="K170" s="14"/>
      <c r="L170" s="14"/>
    </row>
    <row r="171" spans="1:12" s="15" customFormat="1" ht="14.25" customHeight="1">
      <c r="A171" s="2"/>
      <c r="B171" s="29"/>
      <c r="C171" s="29"/>
      <c r="D171" s="29"/>
      <c r="E171" s="30"/>
      <c r="F171" s="29"/>
      <c r="H171" s="14"/>
      <c r="I171" s="14"/>
      <c r="J171" s="14"/>
      <c r="K171" s="14"/>
      <c r="L171" s="14"/>
    </row>
    <row r="172" spans="1:12" s="15" customFormat="1" ht="14.25" customHeight="1">
      <c r="A172" s="2"/>
      <c r="B172" s="29"/>
      <c r="C172" s="29"/>
      <c r="D172" s="29"/>
      <c r="E172" s="30"/>
      <c r="F172" s="29"/>
      <c r="H172" s="14"/>
      <c r="I172" s="14"/>
      <c r="J172" s="14"/>
      <c r="K172" s="14"/>
      <c r="L172" s="14"/>
    </row>
    <row r="173" spans="1:12" s="15" customFormat="1" ht="14.25" customHeight="1">
      <c r="A173" s="2"/>
      <c r="B173" s="29"/>
      <c r="C173" s="29"/>
      <c r="D173" s="29"/>
      <c r="E173" s="30"/>
      <c r="F173" s="29"/>
      <c r="H173" s="14"/>
      <c r="I173" s="14"/>
      <c r="J173" s="14"/>
      <c r="K173" s="14"/>
      <c r="L173" s="14"/>
    </row>
    <row r="174" spans="1:12" s="15" customFormat="1" ht="14.25" customHeight="1">
      <c r="A174" s="2"/>
      <c r="B174" s="29"/>
      <c r="C174" s="29"/>
      <c r="D174" s="29"/>
      <c r="E174" s="30"/>
      <c r="F174" s="29"/>
      <c r="H174" s="14"/>
      <c r="I174" s="14"/>
      <c r="J174" s="14"/>
      <c r="K174" s="14"/>
      <c r="L174" s="14"/>
    </row>
    <row r="175" spans="1:12" s="15" customFormat="1" ht="14.25" customHeight="1">
      <c r="A175" s="2"/>
      <c r="B175" s="29"/>
      <c r="C175" s="29"/>
      <c r="D175" s="29"/>
      <c r="E175" s="30"/>
      <c r="F175" s="29"/>
      <c r="H175" s="14"/>
      <c r="I175" s="14"/>
      <c r="J175" s="14"/>
      <c r="K175" s="14"/>
      <c r="L175" s="14"/>
    </row>
    <row r="176" spans="1:12" s="15" customFormat="1" ht="14.25" customHeight="1">
      <c r="A176" s="2"/>
      <c r="B176" s="29"/>
      <c r="C176" s="29"/>
      <c r="D176" s="29"/>
      <c r="E176" s="30"/>
      <c r="F176" s="29"/>
      <c r="H176" s="14"/>
      <c r="I176" s="14"/>
      <c r="J176" s="14"/>
      <c r="K176" s="14"/>
      <c r="L176" s="14"/>
    </row>
    <row r="177" spans="1:15" s="15" customFormat="1" ht="14.25" customHeight="1">
      <c r="A177" s="2"/>
      <c r="B177" s="29"/>
      <c r="C177" s="29"/>
      <c r="D177" s="29"/>
      <c r="E177" s="30"/>
      <c r="F177" s="29"/>
      <c r="H177" s="14"/>
      <c r="I177" s="14"/>
      <c r="J177" s="14"/>
      <c r="K177" s="14"/>
      <c r="L177" s="14"/>
    </row>
    <row r="178" spans="1:15" s="15" customFormat="1" ht="14.25" customHeight="1">
      <c r="A178" s="2"/>
      <c r="B178" s="29"/>
      <c r="C178" s="29"/>
      <c r="D178" s="29"/>
      <c r="E178" s="30"/>
      <c r="F178" s="29"/>
      <c r="H178" s="14"/>
      <c r="I178" s="14"/>
      <c r="J178" s="14"/>
      <c r="K178" s="14"/>
      <c r="L178" s="14"/>
    </row>
    <row r="179" spans="1:15" s="15" customFormat="1" ht="14.25" customHeight="1">
      <c r="A179" s="2"/>
      <c r="B179" s="29"/>
      <c r="C179" s="29"/>
      <c r="D179" s="29"/>
      <c r="E179" s="30"/>
      <c r="F179" s="29"/>
      <c r="H179" s="14"/>
      <c r="I179" s="14"/>
      <c r="J179" s="14"/>
      <c r="K179" s="14"/>
      <c r="L179" s="14"/>
    </row>
    <row r="180" spans="1:15" s="15" customFormat="1" ht="14.25" customHeight="1">
      <c r="A180" s="2"/>
      <c r="B180" s="29"/>
      <c r="C180" s="29"/>
      <c r="D180" s="29"/>
      <c r="E180" s="30"/>
      <c r="F180" s="29"/>
      <c r="H180" s="14"/>
      <c r="I180" s="14"/>
      <c r="J180" s="14"/>
      <c r="K180" s="14"/>
      <c r="L180" s="14"/>
    </row>
    <row r="181" spans="1:15" s="15" customFormat="1" ht="14.25" customHeight="1">
      <c r="A181" s="2"/>
      <c r="B181" s="29"/>
      <c r="C181" s="29"/>
      <c r="D181" s="29"/>
      <c r="E181" s="30"/>
      <c r="F181" s="29"/>
      <c r="H181" s="14"/>
      <c r="I181" s="14"/>
      <c r="J181" s="14"/>
      <c r="K181" s="14"/>
      <c r="L181" s="14"/>
    </row>
    <row r="182" spans="1:15" s="15" customFormat="1" ht="14.25" customHeight="1">
      <c r="A182" s="2"/>
      <c r="B182" s="29"/>
      <c r="C182" s="29"/>
      <c r="D182" s="29"/>
      <c r="E182" s="30"/>
      <c r="F182" s="29"/>
      <c r="H182" s="14"/>
      <c r="I182" s="14"/>
      <c r="J182" s="14"/>
      <c r="K182" s="14"/>
      <c r="L182" s="14"/>
    </row>
    <row r="183" spans="1:15" s="15" customFormat="1" ht="14.25" customHeight="1">
      <c r="A183" s="2"/>
      <c r="B183" s="29"/>
      <c r="C183" s="29"/>
      <c r="D183" s="29"/>
      <c r="E183" s="30"/>
      <c r="F183" s="29"/>
      <c r="H183" s="14"/>
      <c r="I183" s="14"/>
      <c r="J183" s="14"/>
      <c r="K183" s="14"/>
      <c r="L183" s="14"/>
    </row>
    <row r="184" spans="1:15" s="15" customFormat="1" ht="14.25" customHeight="1">
      <c r="A184" s="2"/>
      <c r="B184" s="29"/>
      <c r="C184" s="29"/>
      <c r="D184" s="29"/>
      <c r="E184" s="30"/>
      <c r="F184" s="29"/>
      <c r="H184" s="14"/>
      <c r="I184" s="14"/>
      <c r="J184" s="14"/>
      <c r="K184" s="14"/>
      <c r="L184" s="14"/>
    </row>
    <row r="185" spans="1:15" s="15" customFormat="1" ht="14.25" customHeight="1">
      <c r="A185" s="2"/>
      <c r="B185" s="29"/>
      <c r="C185" s="29"/>
      <c r="D185" s="29"/>
      <c r="E185" s="30"/>
      <c r="F185" s="29"/>
      <c r="H185" s="14"/>
      <c r="I185" s="14"/>
      <c r="J185" s="14"/>
      <c r="K185" s="14"/>
      <c r="L185" s="14"/>
    </row>
    <row r="186" spans="1:15" s="15" customFormat="1" ht="14.25" customHeight="1">
      <c r="A186" s="2"/>
      <c r="B186" s="29"/>
      <c r="C186" s="29"/>
      <c r="D186" s="29"/>
      <c r="E186" s="30"/>
      <c r="F186" s="29"/>
      <c r="H186" s="14"/>
      <c r="I186" s="14"/>
      <c r="J186" s="14"/>
      <c r="K186" s="14"/>
      <c r="L186" s="14"/>
    </row>
    <row r="187" spans="1:15" s="15" customFormat="1" ht="14.25" customHeight="1">
      <c r="A187" s="2"/>
      <c r="B187" s="29"/>
      <c r="C187" s="29"/>
      <c r="D187" s="29"/>
      <c r="E187" s="30"/>
      <c r="F187" s="29"/>
      <c r="H187" s="14"/>
      <c r="I187" s="14"/>
      <c r="J187" s="14"/>
      <c r="K187" s="14"/>
      <c r="L187" s="14"/>
    </row>
    <row r="188" spans="1:15" s="15" customFormat="1" ht="14.25" customHeight="1">
      <c r="A188" s="2"/>
      <c r="B188" s="29"/>
      <c r="C188" s="29"/>
      <c r="D188" s="29"/>
      <c r="E188" s="30"/>
      <c r="F188" s="29"/>
      <c r="H188" s="14"/>
      <c r="I188" s="14"/>
      <c r="J188" s="14"/>
      <c r="K188" s="14"/>
      <c r="L188" s="14"/>
    </row>
    <row r="189" spans="1:15" ht="14.25" customHeight="1">
      <c r="M189" s="15"/>
      <c r="N189" s="15"/>
      <c r="O189" s="15"/>
    </row>
  </sheetData>
  <mergeCells count="8">
    <mergeCell ref="J15:L15"/>
    <mergeCell ref="J16:L16"/>
    <mergeCell ref="D2:O2"/>
    <mergeCell ref="D3:O3"/>
    <mergeCell ref="D4:O4"/>
    <mergeCell ref="D6:O6"/>
    <mergeCell ref="D10:K10"/>
    <mergeCell ref="D5:O5"/>
  </mergeCells>
  <conditionalFormatting sqref="J1 J7:J9">
    <cfRule type="duplicateValues" dxfId="3" priority="8"/>
  </conditionalFormatting>
  <conditionalFormatting sqref="J20:J1048576 J11:J14">
    <cfRule type="duplicateValues" dxfId="2" priority="21"/>
  </conditionalFormatting>
  <printOptions horizontalCentered="1"/>
  <pageMargins left="0.31496062992125984" right="0.31496062992125984" top="0.27559055118110237" bottom="0.31496062992125984" header="0" footer="0"/>
  <pageSetup paperSize="5" orientation="landscape" r:id="rId1"/>
  <headerFooter alignWithMargins="0">
    <oddFooter>&amp;CPágina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75116-1360-459E-B40C-EB35B17F5383}">
  <dimension ref="B2:I49"/>
  <sheetViews>
    <sheetView topLeftCell="A37" workbookViewId="0">
      <selection activeCell="K50" sqref="K50"/>
    </sheetView>
  </sheetViews>
  <sheetFormatPr baseColWidth="10" defaultRowHeight="15"/>
  <cols>
    <col min="5" max="5" width="11.42578125" style="374"/>
  </cols>
  <sheetData>
    <row r="2" spans="2:9" ht="15.75">
      <c r="B2" s="540" t="s">
        <v>1272</v>
      </c>
      <c r="C2" s="540"/>
      <c r="D2" s="540"/>
      <c r="E2" s="540"/>
      <c r="F2" s="540"/>
      <c r="G2" s="540"/>
      <c r="H2" s="540"/>
      <c r="I2" s="540"/>
    </row>
    <row r="3" spans="2:9" ht="15.75" thickBot="1">
      <c r="B3" s="593" t="s">
        <v>1274</v>
      </c>
      <c r="C3" s="593"/>
      <c r="D3" s="593"/>
      <c r="E3" s="593"/>
      <c r="F3" s="593"/>
      <c r="G3" s="593"/>
      <c r="H3" s="593"/>
      <c r="I3" s="593"/>
    </row>
    <row r="4" spans="2:9" ht="54.75" thickBot="1">
      <c r="B4" s="340" t="s">
        <v>997</v>
      </c>
      <c r="C4" s="341" t="s">
        <v>1266</v>
      </c>
      <c r="D4" s="341" t="s">
        <v>8</v>
      </c>
      <c r="E4" s="373" t="s">
        <v>998</v>
      </c>
      <c r="F4" s="375" t="s">
        <v>1273</v>
      </c>
      <c r="G4" s="341" t="s">
        <v>30</v>
      </c>
      <c r="H4" s="341" t="s">
        <v>999</v>
      </c>
      <c r="I4" s="342" t="s">
        <v>1000</v>
      </c>
    </row>
    <row r="5" spans="2:9">
      <c r="B5" s="344">
        <v>2022</v>
      </c>
      <c r="C5" s="345">
        <v>33247.599999999999</v>
      </c>
      <c r="D5" s="346">
        <f>C5*0.1</f>
        <v>3324.76</v>
      </c>
      <c r="E5" s="371">
        <f>+C5-D5</f>
        <v>29922.839999999997</v>
      </c>
      <c r="F5" s="369">
        <f>SUM(H5/E5)</f>
        <v>0.76736900641784012</v>
      </c>
      <c r="G5" s="347">
        <v>22961.86</v>
      </c>
      <c r="H5" s="347">
        <v>22961.86</v>
      </c>
      <c r="I5" s="348">
        <f>C5-G5</f>
        <v>10285.739999999998</v>
      </c>
    </row>
    <row r="6" spans="2:9">
      <c r="B6" s="344">
        <v>2023</v>
      </c>
      <c r="C6" s="345">
        <v>33248.6</v>
      </c>
      <c r="D6" s="346">
        <f t="shared" ref="D6:D7" si="0">C6*0.1</f>
        <v>3324.86</v>
      </c>
      <c r="E6" s="371">
        <f t="shared" ref="E6:E7" si="1">+C6-D6</f>
        <v>29923.739999999998</v>
      </c>
      <c r="F6" s="368">
        <f>SUM(0.8-F5)</f>
        <v>3.2630993582159928E-2</v>
      </c>
      <c r="G6" s="120">
        <f>E6*F6</f>
        <v>976.44136789422225</v>
      </c>
      <c r="H6" s="120">
        <f>H5+G6</f>
        <v>23938.301367894222</v>
      </c>
      <c r="I6" s="122">
        <f>I5-G6</f>
        <v>9309.2986321057761</v>
      </c>
    </row>
    <row r="7" spans="2:9">
      <c r="B7" s="344">
        <v>2024</v>
      </c>
      <c r="C7" s="345">
        <v>33249.599999999999</v>
      </c>
      <c r="D7" s="346">
        <f t="shared" si="0"/>
        <v>3324.96</v>
      </c>
      <c r="E7" s="371">
        <f t="shared" si="1"/>
        <v>29924.639999999999</v>
      </c>
      <c r="F7" s="370">
        <f>SUM(1-F5-F6)</f>
        <v>0.19999999999999996</v>
      </c>
      <c r="G7" s="120">
        <v>5986.34</v>
      </c>
      <c r="H7" s="120">
        <f>H6+G7</f>
        <v>29924.641367894223</v>
      </c>
      <c r="I7" s="122">
        <f>I6-G7</f>
        <v>3322.9586321057759</v>
      </c>
    </row>
    <row r="8" spans="2:9">
      <c r="G8" s="367">
        <f>SUM(G5:G7)</f>
        <v>29924.641367894223</v>
      </c>
      <c r="H8" s="367"/>
    </row>
    <row r="10" spans="2:9" ht="15.75" thickBot="1">
      <c r="B10" s="593" t="s">
        <v>1275</v>
      </c>
      <c r="C10" s="593"/>
      <c r="D10" s="593"/>
      <c r="E10" s="593"/>
      <c r="F10" s="593"/>
      <c r="G10" s="593"/>
      <c r="H10" s="593"/>
      <c r="I10" s="593"/>
    </row>
    <row r="11" spans="2:9" ht="54.75" thickBot="1">
      <c r="B11" s="340" t="s">
        <v>997</v>
      </c>
      <c r="C11" s="341" t="s">
        <v>1266</v>
      </c>
      <c r="D11" s="341" t="s">
        <v>8</v>
      </c>
      <c r="E11" s="373" t="s">
        <v>998</v>
      </c>
      <c r="F11" s="375" t="s">
        <v>1273</v>
      </c>
      <c r="G11" s="341" t="s">
        <v>30</v>
      </c>
      <c r="H11" s="341" t="s">
        <v>999</v>
      </c>
      <c r="I11" s="342" t="s">
        <v>1000</v>
      </c>
    </row>
    <row r="12" spans="2:9">
      <c r="B12" s="344">
        <v>2022</v>
      </c>
      <c r="C12" s="345">
        <v>7000</v>
      </c>
      <c r="D12" s="346">
        <f>C12*0.1</f>
        <v>700</v>
      </c>
      <c r="E12" s="371">
        <f>+C12-D12</f>
        <v>6300</v>
      </c>
      <c r="F12" s="369">
        <f>SUM(H12/E12)</f>
        <v>0.69202380952380949</v>
      </c>
      <c r="G12" s="347">
        <v>4359.75</v>
      </c>
      <c r="H12" s="347">
        <f>G12</f>
        <v>4359.75</v>
      </c>
      <c r="I12" s="348">
        <f>C12-G12</f>
        <v>2640.25</v>
      </c>
    </row>
    <row r="13" spans="2:9">
      <c r="B13" s="344">
        <v>2023</v>
      </c>
      <c r="C13" s="345">
        <v>7000</v>
      </c>
      <c r="D13" s="346">
        <f t="shared" ref="D13:D14" si="2">C13*0.1</f>
        <v>700</v>
      </c>
      <c r="E13" s="371">
        <f t="shared" ref="E13:E14" si="3">+C13-D13</f>
        <v>6300</v>
      </c>
      <c r="F13" s="368">
        <f>SUM(0.8-F12)</f>
        <v>0.10797619047619056</v>
      </c>
      <c r="G13" s="120">
        <f>E13*F13</f>
        <v>680.25000000000057</v>
      </c>
      <c r="H13" s="120">
        <f>H12+G13</f>
        <v>5040.0000000000009</v>
      </c>
      <c r="I13" s="122">
        <f>I12-G13</f>
        <v>1959.9999999999995</v>
      </c>
    </row>
    <row r="14" spans="2:9">
      <c r="B14" s="344">
        <v>2024</v>
      </c>
      <c r="C14" s="345">
        <v>7000</v>
      </c>
      <c r="D14" s="346">
        <f t="shared" si="2"/>
        <v>700</v>
      </c>
      <c r="E14" s="371">
        <f t="shared" si="3"/>
        <v>6300</v>
      </c>
      <c r="F14" s="366">
        <v>0.2</v>
      </c>
      <c r="G14" s="120">
        <f>SUM(E14*F14)</f>
        <v>1260</v>
      </c>
      <c r="H14" s="120">
        <f>H13+G14</f>
        <v>6300.0000000000009</v>
      </c>
      <c r="I14" s="122">
        <f t="shared" ref="I14" si="4">I13-G14</f>
        <v>699.99999999999955</v>
      </c>
    </row>
    <row r="15" spans="2:9">
      <c r="F15" s="376"/>
      <c r="G15" s="367">
        <f>SUM(G12:G14)</f>
        <v>6300.0000000000009</v>
      </c>
    </row>
    <row r="16" spans="2:9">
      <c r="F16" s="376"/>
      <c r="G16" s="367"/>
    </row>
    <row r="17" spans="2:9" ht="15.75" thickBot="1">
      <c r="B17" s="592" t="s">
        <v>1276</v>
      </c>
      <c r="C17" s="592"/>
      <c r="D17" s="592"/>
      <c r="E17" s="592"/>
      <c r="F17" s="592"/>
      <c r="G17" s="592"/>
      <c r="H17" s="592"/>
      <c r="I17" s="592"/>
    </row>
    <row r="18" spans="2:9" ht="54.75" thickBot="1">
      <c r="B18" s="340" t="s">
        <v>997</v>
      </c>
      <c r="C18" s="341" t="s">
        <v>1266</v>
      </c>
      <c r="D18" s="341" t="s">
        <v>8</v>
      </c>
      <c r="E18" s="373" t="s">
        <v>998</v>
      </c>
      <c r="F18" s="375" t="s">
        <v>1273</v>
      </c>
      <c r="G18" s="341" t="s">
        <v>30</v>
      </c>
      <c r="H18" s="341" t="s">
        <v>999</v>
      </c>
      <c r="I18" s="342" t="s">
        <v>1000</v>
      </c>
    </row>
    <row r="19" spans="2:9">
      <c r="B19" s="344">
        <v>2022</v>
      </c>
      <c r="C19" s="345">
        <v>2555.54</v>
      </c>
      <c r="D19" s="346">
        <f>C19*0.1</f>
        <v>255.554</v>
      </c>
      <c r="E19" s="371">
        <f>+C19-D19</f>
        <v>2299.9859999999999</v>
      </c>
      <c r="F19" s="369">
        <f>SUM(H19/E19)</f>
        <v>0.68196502065664755</v>
      </c>
      <c r="G19" s="347">
        <v>1568.51</v>
      </c>
      <c r="H19" s="347">
        <f>G19</f>
        <v>1568.51</v>
      </c>
      <c r="I19" s="348">
        <f>C19-G19</f>
        <v>987.03</v>
      </c>
    </row>
    <row r="20" spans="2:9">
      <c r="B20" s="344">
        <v>2023</v>
      </c>
      <c r="C20" s="345">
        <v>2555.54</v>
      </c>
      <c r="D20" s="346">
        <f t="shared" ref="D20:D21" si="5">C20*0.1</f>
        <v>255.554</v>
      </c>
      <c r="E20" s="371">
        <f t="shared" ref="E20:E21" si="6">+C20-D20</f>
        <v>2299.9859999999999</v>
      </c>
      <c r="F20" s="368">
        <f>SUM(0.8-F19)</f>
        <v>0.1180349793433525</v>
      </c>
      <c r="G20" s="120">
        <f>E20*F20</f>
        <v>271.47879999999992</v>
      </c>
      <c r="H20" s="120">
        <f>H19+G20</f>
        <v>1839.9887999999999</v>
      </c>
      <c r="I20" s="122">
        <f>I19-G20</f>
        <v>715.55120000000011</v>
      </c>
    </row>
    <row r="21" spans="2:9">
      <c r="B21" s="344">
        <v>2024</v>
      </c>
      <c r="C21" s="345">
        <v>2555.54</v>
      </c>
      <c r="D21" s="346">
        <f t="shared" si="5"/>
        <v>255.554</v>
      </c>
      <c r="E21" s="371">
        <f t="shared" si="6"/>
        <v>2299.9859999999999</v>
      </c>
      <c r="F21" s="366">
        <v>0.2</v>
      </c>
      <c r="G21" s="120">
        <f>SUM(E21*F21)</f>
        <v>459.99720000000002</v>
      </c>
      <c r="H21" s="120">
        <f>H20+G21</f>
        <v>2299.9859999999999</v>
      </c>
      <c r="I21" s="122">
        <f t="shared" ref="I21" si="7">I20-G21</f>
        <v>255.55400000000009</v>
      </c>
    </row>
    <row r="22" spans="2:9">
      <c r="G22" s="367">
        <f>SUM(G19:G21)</f>
        <v>2299.9859999999999</v>
      </c>
    </row>
    <row r="23" spans="2:9" ht="15.75" thickBot="1">
      <c r="B23" s="592" t="s">
        <v>1277</v>
      </c>
      <c r="C23" s="592"/>
      <c r="D23" s="592"/>
      <c r="E23" s="592"/>
      <c r="F23" s="592"/>
      <c r="G23" s="592"/>
      <c r="H23" s="592"/>
      <c r="I23" s="592"/>
    </row>
    <row r="24" spans="2:9" ht="54">
      <c r="B24" s="388" t="s">
        <v>997</v>
      </c>
      <c r="C24" s="321" t="s">
        <v>1266</v>
      </c>
      <c r="D24" s="321" t="s">
        <v>8</v>
      </c>
      <c r="E24" s="389" t="s">
        <v>998</v>
      </c>
      <c r="F24" s="390" t="s">
        <v>1273</v>
      </c>
      <c r="G24" s="321" t="s">
        <v>30</v>
      </c>
      <c r="H24" s="321" t="s">
        <v>999</v>
      </c>
      <c r="I24" s="391" t="s">
        <v>1000</v>
      </c>
    </row>
    <row r="25" spans="2:9">
      <c r="B25" s="119">
        <v>2022</v>
      </c>
      <c r="C25" s="351">
        <v>2555.54</v>
      </c>
      <c r="D25" s="392">
        <f>C25*0.1</f>
        <v>255.554</v>
      </c>
      <c r="E25" s="372">
        <f>+C25-D25</f>
        <v>2299.9859999999999</v>
      </c>
      <c r="F25" s="369">
        <f>SUM(H25/E25)</f>
        <v>0.68196502065664755</v>
      </c>
      <c r="G25" s="120">
        <v>1568.51</v>
      </c>
      <c r="H25" s="120">
        <f>G25</f>
        <v>1568.51</v>
      </c>
      <c r="I25" s="139">
        <f>C25-G25</f>
        <v>987.03</v>
      </c>
    </row>
    <row r="26" spans="2:9">
      <c r="B26" s="119">
        <v>2023</v>
      </c>
      <c r="C26" s="351">
        <v>2555.54</v>
      </c>
      <c r="D26" s="392">
        <f t="shared" ref="D26:D27" si="8">C26*0.1</f>
        <v>255.554</v>
      </c>
      <c r="E26" s="372">
        <f t="shared" ref="E26:E27" si="9">+C26-D26</f>
        <v>2299.9859999999999</v>
      </c>
      <c r="F26" s="368">
        <f>SUM(0.8-F25)</f>
        <v>0.1180349793433525</v>
      </c>
      <c r="G26" s="120">
        <f>E26*F26</f>
        <v>271.47879999999992</v>
      </c>
      <c r="H26" s="120">
        <f>H25+G26</f>
        <v>1839.9887999999999</v>
      </c>
      <c r="I26" s="139">
        <f>I25-G26</f>
        <v>715.55120000000011</v>
      </c>
    </row>
    <row r="27" spans="2:9">
      <c r="B27" s="119">
        <v>2024</v>
      </c>
      <c r="C27" s="351">
        <v>2555.54</v>
      </c>
      <c r="D27" s="392">
        <f t="shared" si="8"/>
        <v>255.554</v>
      </c>
      <c r="E27" s="372">
        <f t="shared" si="9"/>
        <v>2299.9859999999999</v>
      </c>
      <c r="F27" s="366">
        <v>0.2</v>
      </c>
      <c r="G27" s="120">
        <f>SUM(E27*F27)</f>
        <v>459.99720000000002</v>
      </c>
      <c r="H27" s="120">
        <f>H26+G27</f>
        <v>2299.9859999999999</v>
      </c>
      <c r="I27" s="139">
        <f t="shared" ref="I27" si="10">I26-G27</f>
        <v>255.55400000000009</v>
      </c>
    </row>
    <row r="28" spans="2:9">
      <c r="B28" s="382"/>
      <c r="C28" s="383"/>
      <c r="D28" s="384"/>
      <c r="E28" s="385"/>
      <c r="F28" s="386"/>
      <c r="G28" s="387"/>
      <c r="H28" s="387"/>
      <c r="I28" s="129"/>
    </row>
    <row r="29" spans="2:9" ht="15.75" thickBot="1">
      <c r="B29" s="592" t="s">
        <v>1278</v>
      </c>
      <c r="C29" s="592"/>
      <c r="D29" s="592"/>
      <c r="E29" s="592"/>
      <c r="F29" s="592"/>
      <c r="G29" s="592"/>
      <c r="H29" s="592"/>
      <c r="I29" s="592"/>
    </row>
    <row r="30" spans="2:9" ht="54.75" thickBot="1">
      <c r="B30" s="340" t="s">
        <v>997</v>
      </c>
      <c r="C30" s="341" t="s">
        <v>1266</v>
      </c>
      <c r="D30" s="341" t="s">
        <v>8</v>
      </c>
      <c r="E30" s="373" t="s">
        <v>998</v>
      </c>
      <c r="F30" s="375" t="s">
        <v>1273</v>
      </c>
      <c r="G30" s="341" t="s">
        <v>30</v>
      </c>
      <c r="H30" s="341" t="s">
        <v>999</v>
      </c>
      <c r="I30" s="342" t="s">
        <v>1000</v>
      </c>
    </row>
    <row r="31" spans="2:9">
      <c r="B31" s="344">
        <v>2022</v>
      </c>
      <c r="C31" s="345">
        <v>2555.54</v>
      </c>
      <c r="D31" s="346">
        <f>C31*0.1</f>
        <v>255.554</v>
      </c>
      <c r="E31" s="371">
        <f>+C31-D31</f>
        <v>2299.9859999999999</v>
      </c>
      <c r="F31" s="369">
        <f>SUM(H31/E31)</f>
        <v>0.68196502065664755</v>
      </c>
      <c r="G31" s="347">
        <v>1568.51</v>
      </c>
      <c r="H31" s="347">
        <f>G31</f>
        <v>1568.51</v>
      </c>
      <c r="I31" s="348">
        <f>C31-G31</f>
        <v>987.03</v>
      </c>
    </row>
    <row r="32" spans="2:9">
      <c r="B32" s="344">
        <v>2023</v>
      </c>
      <c r="C32" s="345">
        <v>2555.54</v>
      </c>
      <c r="D32" s="346">
        <f t="shared" ref="D32:D33" si="11">C32*0.1</f>
        <v>255.554</v>
      </c>
      <c r="E32" s="371">
        <f t="shared" ref="E32:E33" si="12">+C32-D32</f>
        <v>2299.9859999999999</v>
      </c>
      <c r="F32" s="368">
        <f>SUM(0.8-F31)</f>
        <v>0.1180349793433525</v>
      </c>
      <c r="G32" s="120">
        <f>E32*F32</f>
        <v>271.47879999999992</v>
      </c>
      <c r="H32" s="120">
        <f>H31+G32</f>
        <v>1839.9887999999999</v>
      </c>
      <c r="I32" s="122">
        <f>I31-G32</f>
        <v>715.55120000000011</v>
      </c>
    </row>
    <row r="33" spans="2:9">
      <c r="B33" s="344">
        <v>2024</v>
      </c>
      <c r="C33" s="345">
        <v>2555.54</v>
      </c>
      <c r="D33" s="346">
        <f t="shared" si="11"/>
        <v>255.554</v>
      </c>
      <c r="E33" s="371">
        <f t="shared" si="12"/>
        <v>2299.9859999999999</v>
      </c>
      <c r="F33" s="366">
        <v>0.2</v>
      </c>
      <c r="G33" s="120">
        <f>SUM(E33*F33)</f>
        <v>459.99720000000002</v>
      </c>
      <c r="H33" s="120">
        <f>H32+G33</f>
        <v>2299.9859999999999</v>
      </c>
      <c r="I33" s="122">
        <f t="shared" ref="I33" si="13">I32-G33</f>
        <v>255.55400000000009</v>
      </c>
    </row>
    <row r="34" spans="2:9">
      <c r="G34" s="367">
        <f>SUM(G31:G33)</f>
        <v>2299.9859999999999</v>
      </c>
    </row>
    <row r="35" spans="2:9">
      <c r="B35" s="592" t="s">
        <v>1279</v>
      </c>
      <c r="C35" s="592"/>
      <c r="D35" s="592"/>
      <c r="E35" s="592"/>
      <c r="F35" s="592"/>
      <c r="G35" s="592"/>
      <c r="H35" s="592"/>
      <c r="I35" s="592"/>
    </row>
    <row r="36" spans="2:9" ht="54.75" thickBot="1">
      <c r="B36" s="377" t="s">
        <v>997</v>
      </c>
      <c r="C36" s="378" t="s">
        <v>1266</v>
      </c>
      <c r="D36" s="378" t="s">
        <v>8</v>
      </c>
      <c r="E36" s="379" t="s">
        <v>998</v>
      </c>
      <c r="F36" s="380" t="s">
        <v>1273</v>
      </c>
      <c r="G36" s="378" t="s">
        <v>30</v>
      </c>
      <c r="H36" s="378" t="s">
        <v>999</v>
      </c>
      <c r="I36" s="381" t="s">
        <v>1000</v>
      </c>
    </row>
    <row r="37" spans="2:9">
      <c r="B37" s="344">
        <v>2022</v>
      </c>
      <c r="C37" s="345">
        <v>3500</v>
      </c>
      <c r="D37" s="346">
        <f>C37*0.1</f>
        <v>350</v>
      </c>
      <c r="E37" s="371">
        <f>+C37-D37</f>
        <v>3150</v>
      </c>
      <c r="F37" s="369">
        <f>SUM(H37/E37)</f>
        <v>0.80975873015873012</v>
      </c>
      <c r="G37" s="347">
        <v>2550.7399999999998</v>
      </c>
      <c r="H37" s="347">
        <f>G37</f>
        <v>2550.7399999999998</v>
      </c>
      <c r="I37" s="348">
        <f>C37-G37</f>
        <v>949.26000000000022</v>
      </c>
    </row>
    <row r="38" spans="2:9">
      <c r="B38" s="344">
        <v>2023</v>
      </c>
      <c r="C38" s="345">
        <v>3500</v>
      </c>
      <c r="D38" s="346">
        <f t="shared" ref="D38" si="14">C38*0.1</f>
        <v>350</v>
      </c>
      <c r="E38" s="371">
        <f t="shared" ref="E38" si="15">+C38-D38</f>
        <v>3150</v>
      </c>
      <c r="F38" s="368">
        <f>SUM(1-F37)</f>
        <v>0.19024126984126988</v>
      </c>
      <c r="G38" s="120">
        <f>E38*F38</f>
        <v>599.2600000000001</v>
      </c>
      <c r="H38" s="120">
        <f>H37+G38</f>
        <v>3150</v>
      </c>
      <c r="I38" s="122">
        <f>I37-G38</f>
        <v>350.00000000000011</v>
      </c>
    </row>
    <row r="39" spans="2:9">
      <c r="G39" s="367">
        <f>SUM(G37:G38)</f>
        <v>3150</v>
      </c>
    </row>
    <row r="40" spans="2:9">
      <c r="B40" s="592" t="s">
        <v>1279</v>
      </c>
      <c r="C40" s="592"/>
      <c r="D40" s="592"/>
      <c r="E40" s="592"/>
      <c r="F40" s="592"/>
      <c r="G40" s="592"/>
      <c r="H40" s="592"/>
      <c r="I40" s="592"/>
    </row>
    <row r="41" spans="2:9" ht="54.75" thickBot="1">
      <c r="B41" s="377" t="s">
        <v>997</v>
      </c>
      <c r="C41" s="378" t="s">
        <v>1266</v>
      </c>
      <c r="D41" s="378" t="s">
        <v>8</v>
      </c>
      <c r="E41" s="379" t="s">
        <v>998</v>
      </c>
      <c r="F41" s="380" t="s">
        <v>1273</v>
      </c>
      <c r="G41" s="378" t="s">
        <v>30</v>
      </c>
      <c r="H41" s="378" t="s">
        <v>999</v>
      </c>
      <c r="I41" s="381" t="s">
        <v>1000</v>
      </c>
    </row>
    <row r="42" spans="2:9">
      <c r="B42" s="344">
        <v>2022</v>
      </c>
      <c r="C42" s="345">
        <v>3500</v>
      </c>
      <c r="D42" s="346">
        <f>C42*0.1</f>
        <v>350</v>
      </c>
      <c r="E42" s="371">
        <f>+C42-D42</f>
        <v>3150</v>
      </c>
      <c r="F42" s="369">
        <f>SUM(H42/E42)</f>
        <v>0.80975873015873012</v>
      </c>
      <c r="G42" s="347">
        <v>2550.7399999999998</v>
      </c>
      <c r="H42" s="347">
        <f>G42</f>
        <v>2550.7399999999998</v>
      </c>
      <c r="I42" s="348">
        <f>C42-G42</f>
        <v>949.26000000000022</v>
      </c>
    </row>
    <row r="43" spans="2:9">
      <c r="B43" s="344">
        <v>2023</v>
      </c>
      <c r="C43" s="345">
        <v>3500</v>
      </c>
      <c r="D43" s="346">
        <f t="shared" ref="D43" si="16">C43*0.1</f>
        <v>350</v>
      </c>
      <c r="E43" s="371">
        <f t="shared" ref="E43" si="17">+C43-D43</f>
        <v>3150</v>
      </c>
      <c r="F43" s="368">
        <f>SUM(1-F42)</f>
        <v>0.19024126984126988</v>
      </c>
      <c r="G43" s="120">
        <f>E43*F43</f>
        <v>599.2600000000001</v>
      </c>
      <c r="H43" s="120">
        <f>H42+G43</f>
        <v>3150</v>
      </c>
      <c r="I43" s="122">
        <f>I42-G43</f>
        <v>350.00000000000011</v>
      </c>
    </row>
    <row r="44" spans="2:9">
      <c r="G44" s="367">
        <f>SUM(G42:G43)</f>
        <v>3150</v>
      </c>
    </row>
    <row r="45" spans="2:9" ht="15.75" thickBot="1">
      <c r="B45" s="592" t="s">
        <v>1280</v>
      </c>
      <c r="C45" s="592"/>
      <c r="D45" s="592"/>
      <c r="E45" s="592"/>
      <c r="F45" s="592"/>
      <c r="G45" s="592"/>
      <c r="H45" s="592"/>
      <c r="I45" s="592"/>
    </row>
    <row r="46" spans="2:9" ht="54.75" thickBot="1">
      <c r="B46" s="340" t="s">
        <v>997</v>
      </c>
      <c r="C46" s="341" t="s">
        <v>1266</v>
      </c>
      <c r="D46" s="341" t="s">
        <v>8</v>
      </c>
      <c r="E46" s="373" t="s">
        <v>998</v>
      </c>
      <c r="F46" s="375" t="s">
        <v>1273</v>
      </c>
      <c r="G46" s="341" t="s">
        <v>30</v>
      </c>
      <c r="H46" s="341" t="s">
        <v>999</v>
      </c>
      <c r="I46" s="342" t="s">
        <v>1000</v>
      </c>
    </row>
    <row r="47" spans="2:9">
      <c r="B47" s="344">
        <v>2022</v>
      </c>
      <c r="C47" s="345">
        <v>2955.03</v>
      </c>
      <c r="D47" s="346">
        <f>C47*0.1</f>
        <v>295.50300000000004</v>
      </c>
      <c r="E47" s="371">
        <f>+C47-D47</f>
        <v>2659.527</v>
      </c>
      <c r="F47" s="369">
        <f>SUM(H47/E47)</f>
        <v>0.80976053260598591</v>
      </c>
      <c r="G47" s="347">
        <v>2153.58</v>
      </c>
      <c r="H47" s="347">
        <f>G47</f>
        <v>2153.58</v>
      </c>
      <c r="I47" s="348">
        <f>C47-G47</f>
        <v>801.45000000000027</v>
      </c>
    </row>
    <row r="48" spans="2:9">
      <c r="B48" s="344">
        <v>2023</v>
      </c>
      <c r="C48" s="345">
        <v>2955.03</v>
      </c>
      <c r="D48" s="346">
        <f t="shared" ref="D48" si="18">C48*0.1</f>
        <v>295.50300000000004</v>
      </c>
      <c r="E48" s="371">
        <f>+C48-D48</f>
        <v>2659.527</v>
      </c>
      <c r="F48" s="368">
        <f>SUM(1-F47)</f>
        <v>0.19023946739401409</v>
      </c>
      <c r="G48" s="120">
        <f>E48*F48</f>
        <v>505.94700000000012</v>
      </c>
      <c r="H48" s="120">
        <f>H47+G48</f>
        <v>2659.527</v>
      </c>
      <c r="I48" s="122">
        <f>I47-G48</f>
        <v>295.50300000000016</v>
      </c>
    </row>
    <row r="49" spans="7:7">
      <c r="G49" s="367">
        <f>SUM(G47:G48)</f>
        <v>2659.527</v>
      </c>
    </row>
  </sheetData>
  <mergeCells count="9">
    <mergeCell ref="B35:I35"/>
    <mergeCell ref="B45:I45"/>
    <mergeCell ref="B40:I40"/>
    <mergeCell ref="B2:I2"/>
    <mergeCell ref="B3:I3"/>
    <mergeCell ref="B10:I10"/>
    <mergeCell ref="B17:I17"/>
    <mergeCell ref="B23:I23"/>
    <mergeCell ref="B29:I2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59999389629810485"/>
    <pageSetUpPr fitToPage="1"/>
  </sheetPr>
  <dimension ref="A1:T192"/>
  <sheetViews>
    <sheetView showGridLines="0" topLeftCell="C16" zoomScale="130" zoomScaleNormal="130" zoomScaleSheetLayoutView="93" workbookViewId="0">
      <selection activeCell="R9" sqref="R9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9.85546875" style="29" hidden="1" customWidth="1" outlineLevel="1"/>
    <col min="3" max="3" width="2.5703125" style="29" customWidth="1" outlineLevel="1"/>
    <col min="4" max="4" width="3.5703125" style="29" bestFit="1" customWidth="1" outlineLevel="1"/>
    <col min="5" max="5" width="17.28515625" style="30" customWidth="1"/>
    <col min="6" max="6" width="12.5703125" style="29" customWidth="1"/>
    <col min="7" max="7" width="29.140625" style="15" customWidth="1"/>
    <col min="8" max="8" width="13.5703125" style="14" customWidth="1"/>
    <col min="9" max="9" width="10.5703125" style="30" customWidth="1"/>
    <col min="10" max="10" width="16.140625" style="30" customWidth="1"/>
    <col min="11" max="13" width="17.7109375" style="14" customWidth="1"/>
    <col min="14" max="18" width="18.140625" style="14" customWidth="1"/>
    <col min="19" max="19" width="20.42578125" style="14" customWidth="1"/>
    <col min="20" max="20" width="18.140625" style="14" customWidth="1"/>
    <col min="21" max="16384" width="9.140625" style="14"/>
  </cols>
  <sheetData>
    <row r="1" spans="1:20" ht="14.25" customHeight="1">
      <c r="B1" s="1"/>
      <c r="C1" s="1"/>
      <c r="D1" s="1"/>
      <c r="E1" s="1"/>
      <c r="F1" s="1"/>
      <c r="G1" s="3"/>
      <c r="H1" s="4"/>
      <c r="I1" s="11"/>
      <c r="J1" s="11"/>
      <c r="K1" s="4"/>
      <c r="L1" s="4"/>
      <c r="M1" s="4"/>
      <c r="N1" s="4"/>
    </row>
    <row r="2" spans="1:20" ht="14.25" customHeight="1">
      <c r="A2" s="45"/>
      <c r="B2" s="45"/>
      <c r="C2" s="45"/>
      <c r="D2" s="579" t="s">
        <v>0</v>
      </c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</row>
    <row r="3" spans="1:20" ht="14.25" customHeight="1">
      <c r="A3" s="3"/>
      <c r="B3" s="3"/>
      <c r="C3" s="3"/>
      <c r="D3" s="576" t="s">
        <v>1</v>
      </c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</row>
    <row r="4" spans="1:20" ht="14.25" customHeight="1">
      <c r="A4" s="3"/>
      <c r="B4" s="3"/>
      <c r="C4" s="3"/>
      <c r="D4" s="576" t="s">
        <v>2</v>
      </c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</row>
    <row r="5" spans="1:20" ht="14.25" customHeight="1">
      <c r="A5" s="3"/>
      <c r="B5" s="3"/>
      <c r="C5" s="3"/>
      <c r="D5" s="576" t="s">
        <v>884</v>
      </c>
      <c r="E5" s="576"/>
      <c r="F5" s="576"/>
      <c r="G5" s="576"/>
      <c r="H5" s="576"/>
      <c r="I5" s="576"/>
      <c r="J5" s="576"/>
      <c r="K5" s="576"/>
      <c r="L5" s="576"/>
      <c r="M5" s="576"/>
      <c r="N5" s="576"/>
      <c r="O5" s="576"/>
      <c r="P5" s="576"/>
    </row>
    <row r="6" spans="1:20" ht="14.25" customHeight="1">
      <c r="A6" s="3"/>
      <c r="B6" s="3"/>
      <c r="C6" s="3"/>
      <c r="D6" s="576" t="s">
        <v>1363</v>
      </c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P6" s="576"/>
    </row>
    <row r="7" spans="1:20" ht="18" customHeight="1">
      <c r="B7" s="2"/>
      <c r="C7" s="2"/>
      <c r="D7" s="2"/>
      <c r="E7" s="2"/>
      <c r="F7" s="2"/>
      <c r="G7" s="2"/>
      <c r="H7" s="2"/>
      <c r="I7" s="12"/>
      <c r="J7" s="12"/>
      <c r="K7" s="2"/>
      <c r="L7" s="2"/>
      <c r="M7" s="2"/>
      <c r="N7" s="2"/>
    </row>
    <row r="8" spans="1:20" s="15" customFormat="1" ht="18.75" customHeight="1" thickBot="1">
      <c r="A8" s="2"/>
      <c r="B8" s="29"/>
      <c r="C8" s="29"/>
      <c r="D8" s="29"/>
      <c r="E8" s="30"/>
      <c r="F8" s="29"/>
      <c r="H8" s="14"/>
      <c r="I8" s="30"/>
      <c r="J8" s="30"/>
      <c r="N8" s="14"/>
      <c r="Q8" s="445"/>
    </row>
    <row r="9" spans="1:20" s="28" customFormat="1" ht="39" thickBot="1">
      <c r="A9" s="7" t="s">
        <v>17</v>
      </c>
      <c r="B9" s="63" t="s">
        <v>18</v>
      </c>
      <c r="C9" s="36"/>
      <c r="D9" s="482" t="s">
        <v>19</v>
      </c>
      <c r="E9" s="482" t="s">
        <v>20</v>
      </c>
      <c r="F9" s="482" t="s">
        <v>21</v>
      </c>
      <c r="G9" s="482" t="s">
        <v>22</v>
      </c>
      <c r="H9" s="482" t="s">
        <v>23</v>
      </c>
      <c r="I9" s="482" t="s">
        <v>24</v>
      </c>
      <c r="J9" s="482" t="s">
        <v>25</v>
      </c>
      <c r="K9" s="482" t="s">
        <v>27</v>
      </c>
      <c r="L9" s="482" t="s">
        <v>1181</v>
      </c>
      <c r="M9" s="482" t="s">
        <v>1170</v>
      </c>
      <c r="N9" s="482" t="s">
        <v>28</v>
      </c>
      <c r="O9" s="482" t="s">
        <v>29</v>
      </c>
      <c r="P9" s="482" t="s">
        <v>30</v>
      </c>
      <c r="Q9" s="483" t="s">
        <v>1218</v>
      </c>
      <c r="R9" s="482" t="s">
        <v>1388</v>
      </c>
      <c r="S9" s="482" t="s">
        <v>1387</v>
      </c>
      <c r="T9" s="482" t="s">
        <v>10</v>
      </c>
    </row>
    <row r="10" spans="1:20" s="18" customFormat="1" ht="42" customHeight="1">
      <c r="A10" s="16" t="s">
        <v>241</v>
      </c>
      <c r="B10" s="64" t="s">
        <v>885</v>
      </c>
      <c r="C10" s="48"/>
      <c r="D10" s="13">
        <v>1</v>
      </c>
      <c r="E10" s="19" t="s">
        <v>886</v>
      </c>
      <c r="F10" s="8">
        <v>35565</v>
      </c>
      <c r="G10" s="22" t="s">
        <v>887</v>
      </c>
      <c r="H10" s="26" t="s">
        <v>888</v>
      </c>
      <c r="I10" s="26" t="s">
        <v>889</v>
      </c>
      <c r="J10" s="26" t="s">
        <v>890</v>
      </c>
      <c r="K10" s="244">
        <v>1023.81</v>
      </c>
      <c r="L10" s="244"/>
      <c r="M10" s="244">
        <f>SUM(K10+L10)</f>
        <v>1023.81</v>
      </c>
      <c r="N10" s="278">
        <f>M10*10%</f>
        <v>102.381</v>
      </c>
      <c r="O10" s="278">
        <f>M10-N10</f>
        <v>921.42899999999997</v>
      </c>
      <c r="P10" s="278">
        <f>O10/5</f>
        <v>184.28579999999999</v>
      </c>
      <c r="Q10" s="32">
        <v>0</v>
      </c>
      <c r="R10" s="278">
        <v>0</v>
      </c>
      <c r="S10" s="278">
        <v>921.42899999999997</v>
      </c>
      <c r="T10" s="278">
        <v>102.38099999999997</v>
      </c>
    </row>
    <row r="11" spans="1:20" s="18" customFormat="1" ht="33.75" customHeight="1">
      <c r="A11" s="17" t="s">
        <v>408</v>
      </c>
      <c r="B11" s="65" t="s">
        <v>3</v>
      </c>
      <c r="C11" s="48"/>
      <c r="D11" s="13">
        <v>2</v>
      </c>
      <c r="E11" s="19" t="s">
        <v>891</v>
      </c>
      <c r="F11" s="8">
        <v>35576</v>
      </c>
      <c r="G11" s="20" t="s">
        <v>892</v>
      </c>
      <c r="H11" s="26" t="s">
        <v>893</v>
      </c>
      <c r="I11" s="26" t="s">
        <v>894</v>
      </c>
      <c r="J11" s="26" t="s">
        <v>895</v>
      </c>
      <c r="K11" s="244">
        <v>11428.57</v>
      </c>
      <c r="L11" s="244">
        <v>25513.21</v>
      </c>
      <c r="M11" s="244">
        <f t="shared" ref="M11:M19" si="0">SUM(K11+L11)</f>
        <v>36941.78</v>
      </c>
      <c r="N11" s="278">
        <f t="shared" ref="N11:N19" si="1">M11*10%</f>
        <v>3694.1779999999999</v>
      </c>
      <c r="O11" s="278">
        <f t="shared" ref="O11:O19" si="2">M11-N11</f>
        <v>33247.601999999999</v>
      </c>
      <c r="P11" s="278">
        <f t="shared" ref="P11:P19" si="3">O11/5</f>
        <v>6649.5203999999994</v>
      </c>
      <c r="Q11" s="278">
        <v>22961.86</v>
      </c>
      <c r="R11" s="278">
        <v>0</v>
      </c>
      <c r="S11" s="278">
        <v>34276.173000000003</v>
      </c>
      <c r="T11" s="278">
        <v>2665.6069999999986</v>
      </c>
    </row>
    <row r="12" spans="1:20" s="18" customFormat="1" ht="65.25" customHeight="1">
      <c r="A12" s="17" t="s">
        <v>896</v>
      </c>
      <c r="B12" s="65" t="s">
        <v>170</v>
      </c>
      <c r="C12" s="48"/>
      <c r="D12" s="13">
        <v>3</v>
      </c>
      <c r="E12" s="19" t="s">
        <v>897</v>
      </c>
      <c r="F12" s="8">
        <v>36129</v>
      </c>
      <c r="G12" s="22" t="s">
        <v>898</v>
      </c>
      <c r="H12" s="26" t="s">
        <v>899</v>
      </c>
      <c r="I12" s="266">
        <v>941</v>
      </c>
      <c r="J12" s="26" t="s">
        <v>900</v>
      </c>
      <c r="K12" s="108">
        <v>651.42999999999995</v>
      </c>
      <c r="L12" s="108"/>
      <c r="M12" s="244">
        <f t="shared" si="0"/>
        <v>651.42999999999995</v>
      </c>
      <c r="N12" s="278">
        <f t="shared" si="1"/>
        <v>65.143000000000001</v>
      </c>
      <c r="O12" s="278">
        <f t="shared" si="2"/>
        <v>586.28699999999992</v>
      </c>
      <c r="P12" s="278">
        <f t="shared" si="3"/>
        <v>117.25739999999999</v>
      </c>
      <c r="Q12" s="32">
        <v>0</v>
      </c>
      <c r="R12" s="278">
        <v>0</v>
      </c>
      <c r="S12" s="278">
        <v>586.28699999999992</v>
      </c>
      <c r="T12" s="278">
        <v>65.143000000000029</v>
      </c>
    </row>
    <row r="13" spans="1:20" s="18" customFormat="1" ht="33" customHeight="1">
      <c r="A13" s="241"/>
      <c r="B13" s="242"/>
      <c r="C13" s="48"/>
      <c r="D13" s="13">
        <v>4</v>
      </c>
      <c r="E13" s="19" t="s">
        <v>1323</v>
      </c>
      <c r="F13" s="8">
        <v>45199</v>
      </c>
      <c r="G13" s="20" t="s">
        <v>892</v>
      </c>
      <c r="H13" s="26" t="s">
        <v>1198</v>
      </c>
      <c r="I13" s="266" t="s">
        <v>1199</v>
      </c>
      <c r="J13" s="259" t="s">
        <v>1200</v>
      </c>
      <c r="K13" s="108">
        <v>0</v>
      </c>
      <c r="L13" s="108">
        <v>7000</v>
      </c>
      <c r="M13" s="244">
        <f t="shared" si="0"/>
        <v>7000</v>
      </c>
      <c r="N13" s="278">
        <f t="shared" si="1"/>
        <v>700</v>
      </c>
      <c r="O13" s="278">
        <f t="shared" si="2"/>
        <v>6300</v>
      </c>
      <c r="P13" s="278">
        <f t="shared" si="3"/>
        <v>1260</v>
      </c>
      <c r="Q13" s="278">
        <v>4359.75</v>
      </c>
      <c r="R13" s="278">
        <v>0</v>
      </c>
      <c r="S13" s="278">
        <v>5040</v>
      </c>
      <c r="T13" s="278">
        <v>1960</v>
      </c>
    </row>
    <row r="14" spans="1:20" s="18" customFormat="1" ht="41.25" customHeight="1">
      <c r="A14" s="241"/>
      <c r="B14" s="242"/>
      <c r="C14" s="48"/>
      <c r="D14" s="13">
        <v>5</v>
      </c>
      <c r="E14" s="19" t="s">
        <v>1324</v>
      </c>
      <c r="F14" s="8">
        <v>45199</v>
      </c>
      <c r="G14" s="22" t="s">
        <v>1166</v>
      </c>
      <c r="H14" s="26" t="s">
        <v>165</v>
      </c>
      <c r="I14" s="26" t="s">
        <v>165</v>
      </c>
      <c r="J14" s="26" t="s">
        <v>165</v>
      </c>
      <c r="K14" s="108">
        <v>0</v>
      </c>
      <c r="L14" s="108">
        <v>2555.54</v>
      </c>
      <c r="M14" s="244">
        <f t="shared" si="0"/>
        <v>2555.54</v>
      </c>
      <c r="N14" s="278">
        <f t="shared" si="1"/>
        <v>255.554</v>
      </c>
      <c r="O14" s="278">
        <f t="shared" si="2"/>
        <v>2299.9859999999999</v>
      </c>
      <c r="P14" s="278">
        <f t="shared" si="3"/>
        <v>459.99719999999996</v>
      </c>
      <c r="Q14" s="278">
        <v>1862.44</v>
      </c>
      <c r="R14" s="278">
        <v>0</v>
      </c>
      <c r="S14" s="278">
        <v>2299.9900000000002</v>
      </c>
      <c r="T14" s="278">
        <v>255.5499999999999</v>
      </c>
    </row>
    <row r="15" spans="1:20" s="18" customFormat="1" ht="29.25" customHeight="1">
      <c r="A15" s="241"/>
      <c r="B15" s="242"/>
      <c r="C15" s="48"/>
      <c r="D15" s="13">
        <v>6</v>
      </c>
      <c r="E15" s="19" t="s">
        <v>1325</v>
      </c>
      <c r="F15" s="8">
        <v>45199</v>
      </c>
      <c r="G15" s="22" t="s">
        <v>1166</v>
      </c>
      <c r="H15" s="26" t="s">
        <v>165</v>
      </c>
      <c r="I15" s="26" t="s">
        <v>165</v>
      </c>
      <c r="J15" s="26" t="s">
        <v>165</v>
      </c>
      <c r="K15" s="108">
        <v>0</v>
      </c>
      <c r="L15" s="108">
        <v>2555.54</v>
      </c>
      <c r="M15" s="244">
        <f t="shared" si="0"/>
        <v>2555.54</v>
      </c>
      <c r="N15" s="278">
        <f t="shared" si="1"/>
        <v>255.554</v>
      </c>
      <c r="O15" s="278">
        <f t="shared" si="2"/>
        <v>2299.9859999999999</v>
      </c>
      <c r="P15" s="278">
        <f t="shared" si="3"/>
        <v>459.99719999999996</v>
      </c>
      <c r="Q15" s="278">
        <v>1862.44</v>
      </c>
      <c r="R15" s="278">
        <v>0</v>
      </c>
      <c r="S15" s="278">
        <v>2299.9900000000002</v>
      </c>
      <c r="T15" s="278">
        <v>255.5499999999999</v>
      </c>
    </row>
    <row r="16" spans="1:20" s="18" customFormat="1" ht="29.25" customHeight="1">
      <c r="A16" s="241"/>
      <c r="B16" s="242"/>
      <c r="C16" s="48"/>
      <c r="D16" s="13">
        <v>7</v>
      </c>
      <c r="E16" s="19" t="s">
        <v>1326</v>
      </c>
      <c r="F16" s="8">
        <v>45199</v>
      </c>
      <c r="G16" s="22" t="s">
        <v>1166</v>
      </c>
      <c r="H16" s="26" t="s">
        <v>165</v>
      </c>
      <c r="I16" s="26" t="s">
        <v>165</v>
      </c>
      <c r="J16" s="26" t="s">
        <v>165</v>
      </c>
      <c r="K16" s="108">
        <v>0</v>
      </c>
      <c r="L16" s="108">
        <v>2555.54</v>
      </c>
      <c r="M16" s="244">
        <f t="shared" si="0"/>
        <v>2555.54</v>
      </c>
      <c r="N16" s="278">
        <f t="shared" si="1"/>
        <v>255.554</v>
      </c>
      <c r="O16" s="278">
        <f t="shared" si="2"/>
        <v>2299.9859999999999</v>
      </c>
      <c r="P16" s="278">
        <f t="shared" si="3"/>
        <v>459.99719999999996</v>
      </c>
      <c r="Q16" s="278">
        <v>1862.44</v>
      </c>
      <c r="R16" s="278">
        <v>0</v>
      </c>
      <c r="S16" s="278">
        <v>2299.9900000000002</v>
      </c>
      <c r="T16" s="278">
        <v>255.5499999999999</v>
      </c>
    </row>
    <row r="17" spans="1:20" s="18" customFormat="1" ht="29.25" customHeight="1">
      <c r="A17" s="241"/>
      <c r="B17" s="242"/>
      <c r="C17" s="48"/>
      <c r="D17" s="13">
        <v>8</v>
      </c>
      <c r="E17" s="19" t="s">
        <v>1327</v>
      </c>
      <c r="F17" s="8">
        <v>45199</v>
      </c>
      <c r="G17" s="22" t="s">
        <v>1167</v>
      </c>
      <c r="H17" s="26" t="s">
        <v>165</v>
      </c>
      <c r="I17" s="26" t="s">
        <v>165</v>
      </c>
      <c r="J17" s="26" t="s">
        <v>165</v>
      </c>
      <c r="K17" s="108">
        <v>0</v>
      </c>
      <c r="L17" s="108">
        <v>3500</v>
      </c>
      <c r="M17" s="244">
        <f t="shared" si="0"/>
        <v>3500</v>
      </c>
      <c r="N17" s="278">
        <f t="shared" si="1"/>
        <v>350</v>
      </c>
      <c r="O17" s="278">
        <f t="shared" si="2"/>
        <v>3150</v>
      </c>
      <c r="P17" s="278">
        <f t="shared" si="3"/>
        <v>630</v>
      </c>
      <c r="Q17" s="278">
        <v>2550.7399999999998</v>
      </c>
      <c r="R17" s="278">
        <v>0</v>
      </c>
      <c r="S17" s="278">
        <v>3150</v>
      </c>
      <c r="T17" s="278">
        <v>350.00000000000023</v>
      </c>
    </row>
    <row r="18" spans="1:20" s="18" customFormat="1" ht="29.25" customHeight="1">
      <c r="A18" s="241"/>
      <c r="B18" s="242"/>
      <c r="C18" s="48"/>
      <c r="D18" s="13">
        <v>9</v>
      </c>
      <c r="E18" s="19" t="s">
        <v>1328</v>
      </c>
      <c r="F18" s="8">
        <v>45199</v>
      </c>
      <c r="G18" s="22" t="s">
        <v>1167</v>
      </c>
      <c r="H18" s="26" t="s">
        <v>165</v>
      </c>
      <c r="I18" s="26" t="s">
        <v>165</v>
      </c>
      <c r="J18" s="26" t="s">
        <v>165</v>
      </c>
      <c r="K18" s="108">
        <v>0</v>
      </c>
      <c r="L18" s="108">
        <v>3500</v>
      </c>
      <c r="M18" s="244">
        <f t="shared" si="0"/>
        <v>3500</v>
      </c>
      <c r="N18" s="278">
        <f t="shared" si="1"/>
        <v>350</v>
      </c>
      <c r="O18" s="278">
        <f t="shared" si="2"/>
        <v>3150</v>
      </c>
      <c r="P18" s="278">
        <f t="shared" si="3"/>
        <v>630</v>
      </c>
      <c r="Q18" s="278">
        <v>2550.7399999999998</v>
      </c>
      <c r="R18" s="278">
        <v>0</v>
      </c>
      <c r="S18" s="278">
        <v>3150</v>
      </c>
      <c r="T18" s="278">
        <v>350.00000000000023</v>
      </c>
    </row>
    <row r="19" spans="1:20" s="18" customFormat="1" ht="29.25" customHeight="1" thickBot="1">
      <c r="A19" s="241"/>
      <c r="B19" s="242"/>
      <c r="C19" s="48"/>
      <c r="D19" s="13">
        <v>10</v>
      </c>
      <c r="E19" s="19" t="s">
        <v>1329</v>
      </c>
      <c r="F19" s="8">
        <v>45199</v>
      </c>
      <c r="G19" s="22" t="s">
        <v>1168</v>
      </c>
      <c r="H19" s="26" t="s">
        <v>165</v>
      </c>
      <c r="I19" s="26" t="s">
        <v>165</v>
      </c>
      <c r="J19" s="26" t="s">
        <v>165</v>
      </c>
      <c r="K19" s="108">
        <v>0</v>
      </c>
      <c r="L19" s="108">
        <v>2955.03</v>
      </c>
      <c r="M19" s="244">
        <f t="shared" si="0"/>
        <v>2955.03</v>
      </c>
      <c r="N19" s="278">
        <f t="shared" si="1"/>
        <v>295.50300000000004</v>
      </c>
      <c r="O19" s="278">
        <f t="shared" si="2"/>
        <v>2659.527</v>
      </c>
      <c r="P19" s="278">
        <f t="shared" si="3"/>
        <v>531.90539999999999</v>
      </c>
      <c r="Q19" s="278">
        <v>2153.58</v>
      </c>
      <c r="R19" s="278">
        <v>0</v>
      </c>
      <c r="S19" s="278">
        <v>2659.5299999999997</v>
      </c>
      <c r="T19" s="278">
        <v>295.50000000000028</v>
      </c>
    </row>
    <row r="20" spans="1:20" s="10" customFormat="1" ht="25.5" customHeight="1" thickBot="1">
      <c r="A20" s="47"/>
      <c r="B20" s="66"/>
      <c r="C20" s="37"/>
      <c r="D20" s="577" t="s">
        <v>1377</v>
      </c>
      <c r="E20" s="577"/>
      <c r="F20" s="577"/>
      <c r="G20" s="577"/>
      <c r="H20" s="577"/>
      <c r="I20" s="577"/>
      <c r="J20" s="577"/>
      <c r="K20" s="252">
        <f>SUM(K10:K19)</f>
        <v>13103.81</v>
      </c>
      <c r="L20" s="252">
        <f>SUM(L11:L19)</f>
        <v>50134.86</v>
      </c>
      <c r="M20" s="252">
        <f>SUM(M10:M19)</f>
        <v>63238.67</v>
      </c>
      <c r="N20" s="252">
        <f t="shared" ref="N20:P20" si="4">SUM(N10:N12)</f>
        <v>3861.7019999999998</v>
      </c>
      <c r="O20" s="252">
        <f t="shared" si="4"/>
        <v>34755.317999999992</v>
      </c>
      <c r="P20" s="252">
        <f t="shared" si="4"/>
        <v>6951.0635999999995</v>
      </c>
      <c r="Q20" s="252">
        <f>SUM(Q11:Q19)</f>
        <v>40163.99</v>
      </c>
      <c r="R20" s="252">
        <f>SUM(R10:R19)</f>
        <v>0</v>
      </c>
      <c r="S20" s="252">
        <f>SUM(S10:S19)</f>
        <v>56683.388999999988</v>
      </c>
      <c r="T20" s="252">
        <f>SUM(T10:T19)</f>
        <v>6555.280999999999</v>
      </c>
    </row>
    <row r="21" spans="1:20" s="15" customFormat="1" ht="14.25" customHeight="1">
      <c r="A21" s="2"/>
      <c r="B21" s="29"/>
      <c r="C21" s="29"/>
      <c r="D21" s="29"/>
      <c r="E21" s="30"/>
      <c r="F21" s="29"/>
      <c r="H21" s="14"/>
      <c r="I21" s="30"/>
      <c r="J21" s="30"/>
      <c r="K21" s="14"/>
      <c r="L21" s="14"/>
      <c r="M21" s="14"/>
      <c r="N21" s="14"/>
      <c r="Q21" s="295"/>
      <c r="R21" s="107"/>
    </row>
    <row r="22" spans="1:20" s="15" customFormat="1" ht="14.25" customHeight="1">
      <c r="A22" s="2"/>
      <c r="B22" s="29"/>
      <c r="C22" s="29"/>
      <c r="D22" s="29"/>
      <c r="E22" s="30"/>
      <c r="F22" s="29"/>
      <c r="H22" s="14"/>
      <c r="I22" s="30"/>
      <c r="J22" s="30"/>
      <c r="K22" s="14"/>
      <c r="L22" s="14"/>
      <c r="M22" s="14"/>
      <c r="N22" s="14"/>
      <c r="Q22" s="294"/>
    </row>
    <row r="23" spans="1:20" s="15" customFormat="1" ht="14.25" customHeight="1">
      <c r="A23" s="2"/>
      <c r="B23" s="29"/>
      <c r="C23" s="29"/>
      <c r="D23" s="29"/>
      <c r="E23" s="30"/>
      <c r="F23" s="29"/>
      <c r="H23" s="14"/>
      <c r="I23" s="30"/>
      <c r="J23" s="30"/>
      <c r="K23" s="14"/>
      <c r="L23" s="14"/>
      <c r="M23" s="14"/>
      <c r="N23" s="14"/>
    </row>
    <row r="24" spans="1:20" s="15" customFormat="1" ht="14.25" customHeight="1">
      <c r="A24" s="2"/>
      <c r="B24" s="29"/>
      <c r="C24" s="29"/>
      <c r="D24" s="29"/>
      <c r="E24" s="30"/>
      <c r="F24" s="29"/>
      <c r="H24" s="14"/>
      <c r="I24" s="30"/>
      <c r="J24" s="30"/>
      <c r="K24" s="14"/>
      <c r="L24" s="14"/>
      <c r="M24" s="14"/>
      <c r="N24" s="14"/>
    </row>
    <row r="25" spans="1:20" s="15" customFormat="1" ht="14.25" customHeight="1">
      <c r="A25" s="2"/>
      <c r="B25" s="29"/>
      <c r="C25" s="29"/>
      <c r="D25" s="29"/>
      <c r="E25" s="30"/>
      <c r="F25" s="29"/>
      <c r="H25" s="14"/>
      <c r="I25" s="30"/>
      <c r="J25" s="30"/>
      <c r="K25" s="14"/>
      <c r="L25" s="14"/>
      <c r="M25" s="14"/>
      <c r="N25" s="14"/>
    </row>
    <row r="26" spans="1:20" s="15" customFormat="1" ht="14.25" customHeight="1">
      <c r="A26" s="2"/>
      <c r="B26" s="29"/>
      <c r="C26" s="29"/>
      <c r="D26" s="29"/>
      <c r="E26" s="30"/>
      <c r="F26" s="29"/>
      <c r="H26" s="14"/>
      <c r="I26" s="30"/>
      <c r="J26" s="30"/>
      <c r="K26" s="14"/>
      <c r="L26" s="14"/>
      <c r="M26" s="14"/>
      <c r="N26" s="14"/>
      <c r="T26" s="15" t="s">
        <v>1349</v>
      </c>
    </row>
    <row r="27" spans="1:20" s="15" customFormat="1" ht="14.25" customHeight="1">
      <c r="A27" s="2"/>
      <c r="B27" s="29"/>
      <c r="C27" s="29"/>
      <c r="D27" s="29"/>
      <c r="E27" s="30"/>
      <c r="F27" s="29"/>
      <c r="H27" s="14"/>
      <c r="I27" s="30"/>
      <c r="J27" s="30"/>
      <c r="K27" s="14"/>
      <c r="L27" s="443"/>
      <c r="M27" s="444" t="s">
        <v>1</v>
      </c>
      <c r="N27" s="443"/>
    </row>
    <row r="28" spans="1:20" s="15" customFormat="1" ht="14.25" customHeight="1">
      <c r="A28" s="2"/>
      <c r="B28" s="29"/>
      <c r="C28" s="29"/>
      <c r="D28" s="29"/>
      <c r="E28" s="30"/>
      <c r="F28" s="29"/>
      <c r="H28" s="14"/>
      <c r="I28" s="30"/>
      <c r="J28" s="30"/>
      <c r="K28" s="14"/>
      <c r="L28" s="14"/>
      <c r="M28" s="14"/>
      <c r="N28" s="14"/>
    </row>
    <row r="29" spans="1:20" s="15" customFormat="1" ht="14.25" customHeight="1">
      <c r="A29" s="2"/>
      <c r="B29" s="29"/>
      <c r="C29" s="29"/>
      <c r="D29" s="29"/>
      <c r="E29" s="30"/>
      <c r="F29" s="29"/>
      <c r="H29" s="14"/>
      <c r="I29" s="30"/>
      <c r="J29" s="30"/>
      <c r="K29" s="14"/>
      <c r="L29" s="14"/>
      <c r="M29" s="14"/>
      <c r="N29" s="14"/>
    </row>
    <row r="30" spans="1:20" s="15" customFormat="1" ht="14.25" customHeight="1">
      <c r="A30" s="2"/>
      <c r="B30" s="29"/>
      <c r="C30" s="29"/>
      <c r="D30" s="29"/>
      <c r="E30" s="30"/>
      <c r="F30" s="29"/>
      <c r="H30" s="14"/>
      <c r="I30" s="30"/>
      <c r="J30" s="30"/>
      <c r="K30" s="14"/>
      <c r="L30" s="14"/>
      <c r="M30" s="14"/>
      <c r="N30" s="14"/>
    </row>
    <row r="31" spans="1:20" s="15" customFormat="1" ht="14.25" customHeight="1">
      <c r="A31" s="2"/>
      <c r="B31" s="29"/>
      <c r="C31" s="29"/>
      <c r="D31" s="29"/>
      <c r="E31" s="30"/>
      <c r="F31" s="29"/>
      <c r="H31" s="14"/>
      <c r="I31" s="30"/>
      <c r="J31" s="30"/>
      <c r="K31" s="14"/>
      <c r="L31" s="14"/>
      <c r="M31" s="14"/>
      <c r="N31" s="14"/>
    </row>
    <row r="32" spans="1:20" s="15" customFormat="1" ht="14.25" customHeight="1">
      <c r="A32" s="2"/>
      <c r="B32" s="29"/>
      <c r="C32" s="29"/>
      <c r="D32" s="29"/>
      <c r="E32" s="30"/>
      <c r="F32" s="29"/>
      <c r="H32" s="14"/>
      <c r="I32" s="30"/>
      <c r="J32" s="30"/>
      <c r="K32" s="14"/>
      <c r="L32" s="14"/>
      <c r="M32" s="14"/>
      <c r="N32" s="14"/>
    </row>
    <row r="33" spans="1:14" s="15" customFormat="1" ht="14.25" customHeight="1">
      <c r="A33" s="2"/>
      <c r="B33" s="29"/>
      <c r="C33" s="29"/>
      <c r="D33" s="29"/>
      <c r="E33" s="30"/>
      <c r="F33" s="29"/>
      <c r="H33" s="14"/>
      <c r="I33" s="30"/>
      <c r="J33" s="30"/>
      <c r="K33" s="14"/>
      <c r="L33" s="14"/>
      <c r="M33" s="14"/>
      <c r="N33" s="14"/>
    </row>
    <row r="34" spans="1:14" s="15" customFormat="1" ht="14.25" customHeight="1">
      <c r="A34" s="2"/>
      <c r="B34" s="29"/>
      <c r="C34" s="29"/>
      <c r="D34" s="29"/>
      <c r="E34" s="30"/>
      <c r="F34" s="29"/>
      <c r="H34" s="14"/>
      <c r="I34" s="30"/>
      <c r="J34" s="30"/>
      <c r="K34" s="14"/>
      <c r="L34" s="14"/>
      <c r="M34" s="14"/>
      <c r="N34" s="14"/>
    </row>
    <row r="35" spans="1:14" s="15" customFormat="1" ht="14.25" customHeight="1">
      <c r="A35" s="2"/>
      <c r="B35" s="29"/>
      <c r="C35" s="29"/>
      <c r="D35" s="29"/>
      <c r="E35" s="30"/>
      <c r="F35" s="29"/>
      <c r="H35" s="14"/>
      <c r="I35" s="30"/>
      <c r="J35" s="30"/>
      <c r="K35" s="14"/>
      <c r="L35" s="14"/>
      <c r="M35" s="14"/>
      <c r="N35" s="14"/>
    </row>
    <row r="36" spans="1:14" s="15" customFormat="1" ht="14.25" customHeight="1">
      <c r="A36" s="2"/>
      <c r="B36" s="29"/>
      <c r="C36" s="29"/>
      <c r="D36" s="29"/>
      <c r="E36" s="30"/>
      <c r="F36" s="29"/>
      <c r="H36" s="14"/>
      <c r="I36" s="30"/>
      <c r="J36" s="30"/>
      <c r="K36" s="14"/>
      <c r="L36" s="14"/>
      <c r="M36" s="14"/>
      <c r="N36" s="14"/>
    </row>
    <row r="37" spans="1:14" s="15" customFormat="1" ht="14.25" customHeight="1">
      <c r="A37" s="2"/>
      <c r="B37" s="29"/>
      <c r="C37" s="29"/>
      <c r="D37" s="29"/>
      <c r="E37" s="30"/>
      <c r="F37" s="29"/>
      <c r="H37" s="14"/>
      <c r="I37" s="30"/>
      <c r="J37" s="30"/>
      <c r="K37" s="14"/>
      <c r="L37" s="14"/>
      <c r="M37" s="14"/>
      <c r="N37" s="14"/>
    </row>
    <row r="38" spans="1:14" s="15" customFormat="1" ht="14.25" customHeight="1">
      <c r="A38" s="2"/>
      <c r="B38" s="29"/>
      <c r="C38" s="29"/>
      <c r="D38" s="29"/>
      <c r="E38" s="30"/>
      <c r="F38" s="29"/>
      <c r="H38" s="14"/>
      <c r="I38" s="30"/>
      <c r="J38" s="30"/>
      <c r="K38" s="14"/>
      <c r="L38" s="14"/>
      <c r="M38" s="14"/>
      <c r="N38" s="14"/>
    </row>
    <row r="39" spans="1:14" s="15" customFormat="1" ht="14.25" customHeight="1">
      <c r="A39" s="2"/>
      <c r="B39" s="29"/>
      <c r="C39" s="29"/>
      <c r="D39" s="29"/>
      <c r="E39" s="30"/>
      <c r="F39" s="29"/>
      <c r="H39" s="14"/>
      <c r="I39" s="30"/>
      <c r="J39" s="30"/>
      <c r="K39" s="14"/>
      <c r="L39" s="14"/>
      <c r="M39" s="14"/>
      <c r="N39" s="14"/>
    </row>
    <row r="40" spans="1:14" s="15" customFormat="1" ht="14.25" customHeight="1">
      <c r="A40" s="2"/>
      <c r="B40" s="29"/>
      <c r="C40" s="29"/>
      <c r="D40" s="29"/>
      <c r="E40" s="30"/>
      <c r="F40" s="29"/>
      <c r="H40" s="14"/>
      <c r="I40" s="30"/>
      <c r="J40" s="30"/>
      <c r="K40" s="14"/>
      <c r="L40" s="14"/>
      <c r="M40" s="14"/>
      <c r="N40" s="14"/>
    </row>
    <row r="41" spans="1:14" s="15" customFormat="1" ht="14.25" customHeight="1">
      <c r="A41" s="2"/>
      <c r="B41" s="29"/>
      <c r="C41" s="29"/>
      <c r="D41" s="29"/>
      <c r="E41" s="30"/>
      <c r="F41" s="29"/>
      <c r="H41" s="14"/>
      <c r="I41" s="30"/>
      <c r="J41" s="30"/>
      <c r="K41" s="14"/>
      <c r="L41" s="14"/>
      <c r="M41" s="14"/>
      <c r="N41" s="14"/>
    </row>
    <row r="42" spans="1:14" s="15" customFormat="1" ht="14.25" customHeight="1">
      <c r="A42" s="2"/>
      <c r="B42" s="29"/>
      <c r="C42" s="29"/>
      <c r="D42" s="29"/>
      <c r="E42" s="30"/>
      <c r="F42" s="29"/>
      <c r="H42" s="14"/>
      <c r="I42" s="30"/>
      <c r="J42" s="30"/>
      <c r="K42" s="14"/>
      <c r="L42" s="14"/>
      <c r="M42" s="14"/>
      <c r="N42" s="14"/>
    </row>
    <row r="43" spans="1:14" s="15" customFormat="1" ht="14.25" customHeight="1">
      <c r="A43" s="2"/>
      <c r="B43" s="29"/>
      <c r="C43" s="29"/>
      <c r="D43" s="29"/>
      <c r="E43" s="30"/>
      <c r="F43" s="29"/>
      <c r="H43" s="14"/>
      <c r="I43" s="30"/>
      <c r="J43" s="30"/>
      <c r="K43" s="14"/>
      <c r="L43" s="14"/>
      <c r="M43" s="14"/>
      <c r="N43" s="14"/>
    </row>
    <row r="44" spans="1:14" s="15" customFormat="1" ht="14.25" customHeight="1">
      <c r="A44" s="2"/>
      <c r="B44" s="29"/>
      <c r="C44" s="29"/>
      <c r="D44" s="29"/>
      <c r="E44" s="30"/>
      <c r="F44" s="29"/>
      <c r="H44" s="14"/>
      <c r="I44" s="30"/>
      <c r="J44" s="30"/>
      <c r="K44" s="14"/>
      <c r="L44" s="14"/>
      <c r="M44" s="14"/>
      <c r="N44" s="14"/>
    </row>
    <row r="45" spans="1:14" s="15" customFormat="1" ht="14.25" customHeight="1">
      <c r="A45" s="2"/>
      <c r="B45" s="29"/>
      <c r="C45" s="29"/>
      <c r="D45" s="29"/>
      <c r="E45" s="30"/>
      <c r="F45" s="29"/>
      <c r="H45" s="14"/>
      <c r="I45" s="30"/>
      <c r="J45" s="30"/>
      <c r="K45" s="14"/>
      <c r="L45" s="14"/>
      <c r="M45" s="14"/>
      <c r="N45" s="14"/>
    </row>
    <row r="46" spans="1:14" s="15" customFormat="1" ht="14.25" customHeight="1">
      <c r="A46" s="2"/>
      <c r="B46" s="29"/>
      <c r="C46" s="29"/>
      <c r="D46" s="29"/>
      <c r="E46" s="30"/>
      <c r="F46" s="29"/>
      <c r="H46" s="14"/>
      <c r="I46" s="30"/>
      <c r="J46" s="30"/>
      <c r="K46" s="14"/>
      <c r="L46" s="14"/>
      <c r="M46" s="14"/>
      <c r="N46" s="14"/>
    </row>
    <row r="47" spans="1:14" s="15" customFormat="1" ht="14.25" customHeight="1">
      <c r="A47" s="2"/>
      <c r="B47" s="29"/>
      <c r="C47" s="29"/>
      <c r="D47" s="29"/>
      <c r="E47" s="30"/>
      <c r="F47" s="29"/>
      <c r="H47" s="14"/>
      <c r="I47" s="30"/>
      <c r="J47" s="30"/>
      <c r="K47" s="14"/>
      <c r="L47" s="14"/>
      <c r="M47" s="14"/>
      <c r="N47" s="14"/>
    </row>
    <row r="48" spans="1:14" s="15" customFormat="1" ht="14.25" customHeight="1">
      <c r="A48" s="2"/>
      <c r="B48" s="29"/>
      <c r="C48" s="29"/>
      <c r="D48" s="29"/>
      <c r="E48" s="30"/>
      <c r="F48" s="29"/>
      <c r="H48" s="14"/>
      <c r="I48" s="30"/>
      <c r="J48" s="30"/>
      <c r="K48" s="14"/>
      <c r="L48" s="14"/>
      <c r="M48" s="14"/>
      <c r="N48" s="14"/>
    </row>
    <row r="49" spans="1:14" s="15" customFormat="1" ht="14.25" customHeight="1">
      <c r="A49" s="2"/>
      <c r="B49" s="29"/>
      <c r="C49" s="29"/>
      <c r="D49" s="29"/>
      <c r="E49" s="30"/>
      <c r="F49" s="29"/>
      <c r="H49" s="14"/>
      <c r="I49" s="30"/>
      <c r="J49" s="30"/>
      <c r="K49" s="14"/>
      <c r="L49" s="14"/>
      <c r="M49" s="14"/>
      <c r="N49" s="14"/>
    </row>
    <row r="50" spans="1:14" s="15" customFormat="1" ht="14.25" customHeight="1">
      <c r="A50" s="2"/>
      <c r="B50" s="29"/>
      <c r="C50" s="29"/>
      <c r="D50" s="29"/>
      <c r="E50" s="30"/>
      <c r="F50" s="29"/>
      <c r="H50" s="14"/>
      <c r="I50" s="30"/>
      <c r="J50" s="30"/>
      <c r="K50" s="14"/>
      <c r="L50" s="14"/>
      <c r="M50" s="14"/>
      <c r="N50" s="14"/>
    </row>
    <row r="51" spans="1:14" s="15" customFormat="1" ht="14.25" customHeight="1">
      <c r="A51" s="2"/>
      <c r="B51" s="29"/>
      <c r="C51" s="29"/>
      <c r="D51" s="29"/>
      <c r="E51" s="30"/>
      <c r="F51" s="29"/>
      <c r="H51" s="14"/>
      <c r="I51" s="30"/>
      <c r="J51" s="30"/>
      <c r="K51" s="14"/>
      <c r="L51" s="14"/>
      <c r="M51" s="14"/>
      <c r="N51" s="14"/>
    </row>
    <row r="52" spans="1:14" s="15" customFormat="1" ht="14.25" customHeight="1">
      <c r="A52" s="2"/>
      <c r="B52" s="29"/>
      <c r="C52" s="29"/>
      <c r="D52" s="29"/>
      <c r="E52" s="30"/>
      <c r="F52" s="29"/>
      <c r="H52" s="14"/>
      <c r="I52" s="30"/>
      <c r="J52" s="30"/>
      <c r="K52" s="14"/>
      <c r="L52" s="14"/>
      <c r="M52" s="14"/>
      <c r="N52" s="14"/>
    </row>
    <row r="53" spans="1:14" s="15" customFormat="1" ht="14.25" customHeight="1">
      <c r="A53" s="2"/>
      <c r="B53" s="29"/>
      <c r="C53" s="29"/>
      <c r="D53" s="29"/>
      <c r="E53" s="30"/>
      <c r="F53" s="29"/>
      <c r="H53" s="14"/>
      <c r="I53" s="30"/>
      <c r="J53" s="30"/>
      <c r="K53" s="14"/>
      <c r="L53" s="14"/>
      <c r="M53" s="14"/>
      <c r="N53" s="14"/>
    </row>
    <row r="54" spans="1:14" s="15" customFormat="1" ht="14.25" customHeight="1">
      <c r="A54" s="2"/>
      <c r="B54" s="29"/>
      <c r="C54" s="29"/>
      <c r="D54" s="29"/>
      <c r="E54" s="30"/>
      <c r="F54" s="29"/>
      <c r="H54" s="14"/>
      <c r="I54" s="30"/>
      <c r="J54" s="30"/>
      <c r="K54" s="14"/>
      <c r="L54" s="14"/>
      <c r="M54" s="14"/>
      <c r="N54" s="14"/>
    </row>
    <row r="55" spans="1:14" s="15" customFormat="1" ht="14.25" customHeight="1">
      <c r="A55" s="2"/>
      <c r="B55" s="29"/>
      <c r="C55" s="29"/>
      <c r="D55" s="29"/>
      <c r="E55" s="30"/>
      <c r="F55" s="29"/>
      <c r="H55" s="14"/>
      <c r="I55" s="30"/>
      <c r="J55" s="30"/>
      <c r="K55" s="14"/>
      <c r="L55" s="14"/>
      <c r="M55" s="14"/>
      <c r="N55" s="14"/>
    </row>
    <row r="56" spans="1:14" s="15" customFormat="1" ht="14.25" customHeight="1">
      <c r="A56" s="2"/>
      <c r="B56" s="29"/>
      <c r="C56" s="29"/>
      <c r="D56" s="29"/>
      <c r="E56" s="30"/>
      <c r="F56" s="29"/>
      <c r="H56" s="14"/>
      <c r="I56" s="30"/>
      <c r="J56" s="30"/>
      <c r="K56" s="14"/>
      <c r="L56" s="14"/>
      <c r="M56" s="14"/>
      <c r="N56" s="14"/>
    </row>
    <row r="57" spans="1:14" s="15" customFormat="1" ht="14.25" customHeight="1">
      <c r="A57" s="2"/>
      <c r="B57" s="29"/>
      <c r="C57" s="29"/>
      <c r="D57" s="29"/>
      <c r="E57" s="30"/>
      <c r="F57" s="29"/>
      <c r="H57" s="14"/>
      <c r="I57" s="30"/>
      <c r="J57" s="30"/>
      <c r="K57" s="14"/>
      <c r="L57" s="14"/>
      <c r="M57" s="14"/>
      <c r="N57" s="14"/>
    </row>
    <row r="58" spans="1:14" s="15" customFormat="1" ht="14.25" customHeight="1">
      <c r="A58" s="2"/>
      <c r="B58" s="29"/>
      <c r="C58" s="29"/>
      <c r="D58" s="29"/>
      <c r="E58" s="30"/>
      <c r="F58" s="29"/>
      <c r="H58" s="14"/>
      <c r="I58" s="30"/>
      <c r="J58" s="30"/>
      <c r="K58" s="14"/>
      <c r="L58" s="14"/>
      <c r="M58" s="14"/>
      <c r="N58" s="14"/>
    </row>
    <row r="59" spans="1:14" s="15" customFormat="1" ht="14.25" customHeight="1">
      <c r="A59" s="2"/>
      <c r="B59" s="29"/>
      <c r="C59" s="29"/>
      <c r="D59" s="29"/>
      <c r="E59" s="30"/>
      <c r="F59" s="29"/>
      <c r="H59" s="14"/>
      <c r="I59" s="30"/>
      <c r="J59" s="30"/>
      <c r="K59" s="14"/>
      <c r="L59" s="14"/>
      <c r="M59" s="14"/>
      <c r="N59" s="14"/>
    </row>
    <row r="60" spans="1:14" s="15" customFormat="1" ht="14.25" customHeight="1">
      <c r="A60" s="2"/>
      <c r="B60" s="29"/>
      <c r="C60" s="29"/>
      <c r="D60" s="29"/>
      <c r="E60" s="30"/>
      <c r="F60" s="29"/>
      <c r="H60" s="14"/>
      <c r="I60" s="30"/>
      <c r="J60" s="30"/>
      <c r="K60" s="14"/>
      <c r="L60" s="14"/>
      <c r="M60" s="14"/>
      <c r="N60" s="14"/>
    </row>
    <row r="61" spans="1:14" s="15" customFormat="1" ht="14.25" customHeight="1">
      <c r="A61" s="2"/>
      <c r="B61" s="29"/>
      <c r="C61" s="29"/>
      <c r="D61" s="29"/>
      <c r="E61" s="30"/>
      <c r="F61" s="29"/>
      <c r="H61" s="14"/>
      <c r="I61" s="30"/>
      <c r="J61" s="30"/>
      <c r="K61" s="14"/>
      <c r="L61" s="14"/>
      <c r="M61" s="14"/>
      <c r="N61" s="14"/>
    </row>
    <row r="62" spans="1:14" s="15" customFormat="1" ht="14.25" customHeight="1">
      <c r="A62" s="2"/>
      <c r="B62" s="29"/>
      <c r="C62" s="29"/>
      <c r="D62" s="29"/>
      <c r="E62" s="30"/>
      <c r="F62" s="29"/>
      <c r="H62" s="14"/>
      <c r="I62" s="30"/>
      <c r="J62" s="30"/>
      <c r="K62" s="14"/>
      <c r="L62" s="14"/>
      <c r="M62" s="14"/>
      <c r="N62" s="14"/>
    </row>
    <row r="63" spans="1:14" s="15" customFormat="1" ht="14.25" customHeight="1">
      <c r="A63" s="2"/>
      <c r="B63" s="29"/>
      <c r="C63" s="29"/>
      <c r="D63" s="29"/>
      <c r="E63" s="30"/>
      <c r="F63" s="29"/>
      <c r="H63" s="14"/>
      <c r="I63" s="30"/>
      <c r="J63" s="30"/>
      <c r="K63" s="14"/>
      <c r="L63" s="14"/>
      <c r="M63" s="14"/>
      <c r="N63" s="14"/>
    </row>
    <row r="64" spans="1:14" s="15" customFormat="1" ht="14.25" customHeight="1">
      <c r="A64" s="2"/>
      <c r="B64" s="29"/>
      <c r="C64" s="29"/>
      <c r="D64" s="29"/>
      <c r="E64" s="30"/>
      <c r="F64" s="29"/>
      <c r="H64" s="14"/>
      <c r="I64" s="30"/>
      <c r="J64" s="30"/>
      <c r="K64" s="14"/>
      <c r="L64" s="14"/>
      <c r="M64" s="14"/>
      <c r="N64" s="14"/>
    </row>
    <row r="65" spans="1:14" s="15" customFormat="1" ht="14.25" customHeight="1">
      <c r="A65" s="2"/>
      <c r="B65" s="29"/>
      <c r="C65" s="29"/>
      <c r="D65" s="29"/>
      <c r="E65" s="30"/>
      <c r="F65" s="29"/>
      <c r="H65" s="14"/>
      <c r="I65" s="30"/>
      <c r="J65" s="30"/>
      <c r="K65" s="14"/>
      <c r="L65" s="14"/>
      <c r="M65" s="14"/>
      <c r="N65" s="14"/>
    </row>
    <row r="66" spans="1:14" s="15" customFormat="1" ht="14.25" customHeight="1">
      <c r="A66" s="2"/>
      <c r="B66" s="29"/>
      <c r="C66" s="29"/>
      <c r="D66" s="29"/>
      <c r="E66" s="30"/>
      <c r="F66" s="29"/>
      <c r="H66" s="14"/>
      <c r="I66" s="30"/>
      <c r="J66" s="30"/>
      <c r="K66" s="14"/>
      <c r="L66" s="14"/>
      <c r="M66" s="14"/>
      <c r="N66" s="14"/>
    </row>
    <row r="67" spans="1:14" s="15" customFormat="1" ht="14.25" customHeight="1">
      <c r="A67" s="2"/>
      <c r="B67" s="29"/>
      <c r="C67" s="29"/>
      <c r="D67" s="29"/>
      <c r="E67" s="30"/>
      <c r="F67" s="29"/>
      <c r="H67" s="14"/>
      <c r="I67" s="30"/>
      <c r="J67" s="30"/>
      <c r="K67" s="14"/>
      <c r="L67" s="14"/>
      <c r="M67" s="14"/>
      <c r="N67" s="14"/>
    </row>
    <row r="68" spans="1:14" s="15" customFormat="1" ht="14.25" customHeight="1">
      <c r="A68" s="2"/>
      <c r="B68" s="29"/>
      <c r="C68" s="29"/>
      <c r="D68" s="29"/>
      <c r="E68" s="30"/>
      <c r="F68" s="29"/>
      <c r="H68" s="14"/>
      <c r="I68" s="30"/>
      <c r="J68" s="30"/>
      <c r="K68" s="14"/>
      <c r="L68" s="14"/>
      <c r="M68" s="14"/>
      <c r="N68" s="14"/>
    </row>
    <row r="69" spans="1:14" s="15" customFormat="1" ht="14.25" customHeight="1">
      <c r="A69" s="2"/>
      <c r="B69" s="29"/>
      <c r="C69" s="29"/>
      <c r="D69" s="29"/>
      <c r="E69" s="30"/>
      <c r="F69" s="29"/>
      <c r="H69" s="14"/>
      <c r="I69" s="30"/>
      <c r="J69" s="30"/>
      <c r="K69" s="14"/>
      <c r="L69" s="14"/>
      <c r="M69" s="14"/>
      <c r="N69" s="14"/>
    </row>
    <row r="70" spans="1:14" s="15" customFormat="1" ht="14.25" customHeight="1">
      <c r="A70" s="2"/>
      <c r="B70" s="29"/>
      <c r="C70" s="29"/>
      <c r="D70" s="29"/>
      <c r="E70" s="30"/>
      <c r="F70" s="29"/>
      <c r="H70" s="14"/>
      <c r="I70" s="30"/>
      <c r="J70" s="30"/>
      <c r="K70" s="14"/>
      <c r="L70" s="14"/>
      <c r="M70" s="14"/>
      <c r="N70" s="14"/>
    </row>
    <row r="71" spans="1:14" s="15" customFormat="1" ht="14.25" customHeight="1">
      <c r="A71" s="2"/>
      <c r="B71" s="29"/>
      <c r="C71" s="29"/>
      <c r="D71" s="29"/>
      <c r="E71" s="30"/>
      <c r="F71" s="29"/>
      <c r="H71" s="14"/>
      <c r="I71" s="30"/>
      <c r="J71" s="30"/>
      <c r="K71" s="14"/>
      <c r="L71" s="14"/>
      <c r="M71" s="14"/>
      <c r="N71" s="14"/>
    </row>
    <row r="72" spans="1:14" s="15" customFormat="1" ht="14.25" customHeight="1">
      <c r="A72" s="2"/>
      <c r="B72" s="29"/>
      <c r="C72" s="29"/>
      <c r="D72" s="29"/>
      <c r="E72" s="30"/>
      <c r="F72" s="29"/>
      <c r="H72" s="14"/>
      <c r="I72" s="30"/>
      <c r="J72" s="30"/>
      <c r="K72" s="14"/>
      <c r="L72" s="14"/>
      <c r="M72" s="14"/>
      <c r="N72" s="14"/>
    </row>
    <row r="73" spans="1:14" s="15" customFormat="1" ht="14.25" customHeight="1">
      <c r="A73" s="2"/>
      <c r="B73" s="29"/>
      <c r="C73" s="29"/>
      <c r="D73" s="29"/>
      <c r="E73" s="30"/>
      <c r="F73" s="29"/>
      <c r="H73" s="14"/>
      <c r="I73" s="30"/>
      <c r="J73" s="30"/>
      <c r="K73" s="14"/>
      <c r="L73" s="14"/>
      <c r="M73" s="14"/>
      <c r="N73" s="14"/>
    </row>
    <row r="74" spans="1:14" s="15" customFormat="1" ht="14.25" customHeight="1">
      <c r="A74" s="2"/>
      <c r="B74" s="29"/>
      <c r="C74" s="29"/>
      <c r="D74" s="29"/>
      <c r="E74" s="30"/>
      <c r="F74" s="29"/>
      <c r="H74" s="14"/>
      <c r="I74" s="30"/>
      <c r="J74" s="30"/>
      <c r="K74" s="14"/>
      <c r="L74" s="14"/>
      <c r="M74" s="14"/>
      <c r="N74" s="14"/>
    </row>
    <row r="75" spans="1:14" s="15" customFormat="1" ht="14.25" customHeight="1">
      <c r="A75" s="2"/>
      <c r="B75" s="29"/>
      <c r="C75" s="29"/>
      <c r="D75" s="29"/>
      <c r="E75" s="30"/>
      <c r="F75" s="29"/>
      <c r="H75" s="14"/>
      <c r="I75" s="30"/>
      <c r="J75" s="30"/>
      <c r="K75" s="14"/>
      <c r="L75" s="14"/>
      <c r="M75" s="14"/>
      <c r="N75" s="14"/>
    </row>
    <row r="76" spans="1:14" s="15" customFormat="1" ht="14.25" customHeight="1">
      <c r="A76" s="2"/>
      <c r="B76" s="29"/>
      <c r="C76" s="29"/>
      <c r="D76" s="29"/>
      <c r="E76" s="30"/>
      <c r="F76" s="29"/>
      <c r="H76" s="14"/>
      <c r="I76" s="30"/>
      <c r="J76" s="30"/>
      <c r="K76" s="14"/>
      <c r="L76" s="14"/>
      <c r="M76" s="14"/>
      <c r="N76" s="14"/>
    </row>
    <row r="77" spans="1:14" s="15" customFormat="1" ht="14.25" customHeight="1">
      <c r="A77" s="2"/>
      <c r="B77" s="29"/>
      <c r="C77" s="29"/>
      <c r="D77" s="29"/>
      <c r="E77" s="30"/>
      <c r="F77" s="29"/>
      <c r="H77" s="14"/>
      <c r="I77" s="30"/>
      <c r="J77" s="30"/>
      <c r="K77" s="14"/>
      <c r="L77" s="14"/>
      <c r="M77" s="14"/>
      <c r="N77" s="14"/>
    </row>
    <row r="78" spans="1:14" s="15" customFormat="1" ht="14.25" customHeight="1">
      <c r="A78" s="2"/>
      <c r="B78" s="29"/>
      <c r="C78" s="29"/>
      <c r="D78" s="29"/>
      <c r="E78" s="30"/>
      <c r="F78" s="29"/>
      <c r="H78" s="14"/>
      <c r="I78" s="30"/>
      <c r="J78" s="30"/>
      <c r="K78" s="14"/>
      <c r="L78" s="14"/>
      <c r="M78" s="14"/>
      <c r="N78" s="14"/>
    </row>
    <row r="79" spans="1:14" s="15" customFormat="1" ht="14.25" customHeight="1">
      <c r="A79" s="2"/>
      <c r="B79" s="29"/>
      <c r="C79" s="29"/>
      <c r="D79" s="29"/>
      <c r="E79" s="30"/>
      <c r="F79" s="29"/>
      <c r="H79" s="14"/>
      <c r="I79" s="30"/>
      <c r="J79" s="30"/>
      <c r="K79" s="14"/>
      <c r="L79" s="14"/>
      <c r="M79" s="14"/>
      <c r="N79" s="14"/>
    </row>
    <row r="80" spans="1:14" s="15" customFormat="1" ht="14.25" customHeight="1">
      <c r="A80" s="2"/>
      <c r="B80" s="29"/>
      <c r="C80" s="29"/>
      <c r="D80" s="29"/>
      <c r="E80" s="30"/>
      <c r="F80" s="29"/>
      <c r="H80" s="14"/>
      <c r="I80" s="30"/>
      <c r="J80" s="30"/>
      <c r="K80" s="14"/>
      <c r="L80" s="14"/>
      <c r="M80" s="14"/>
      <c r="N80" s="14"/>
    </row>
    <row r="81" spans="1:14" s="15" customFormat="1" ht="14.25" customHeight="1">
      <c r="A81" s="2"/>
      <c r="B81" s="29"/>
      <c r="C81" s="29"/>
      <c r="D81" s="29"/>
      <c r="E81" s="30"/>
      <c r="F81" s="29"/>
      <c r="H81" s="14"/>
      <c r="I81" s="30"/>
      <c r="J81" s="30"/>
      <c r="K81" s="14"/>
      <c r="L81" s="14"/>
      <c r="M81" s="14"/>
      <c r="N81" s="14"/>
    </row>
    <row r="82" spans="1:14" s="15" customFormat="1" ht="14.25" customHeight="1">
      <c r="A82" s="2"/>
      <c r="B82" s="29"/>
      <c r="C82" s="29"/>
      <c r="D82" s="29"/>
      <c r="E82" s="30"/>
      <c r="F82" s="29"/>
      <c r="H82" s="14"/>
      <c r="I82" s="30"/>
      <c r="J82" s="30"/>
      <c r="K82" s="14"/>
      <c r="L82" s="14"/>
      <c r="M82" s="14"/>
      <c r="N82" s="14"/>
    </row>
    <row r="83" spans="1:14" s="15" customFormat="1" ht="14.25" customHeight="1">
      <c r="A83" s="2"/>
      <c r="B83" s="29"/>
      <c r="C83" s="29"/>
      <c r="D83" s="29"/>
      <c r="E83" s="30"/>
      <c r="F83" s="29"/>
      <c r="H83" s="14"/>
      <c r="I83" s="30"/>
      <c r="J83" s="30"/>
      <c r="K83" s="14"/>
      <c r="L83" s="14"/>
      <c r="M83" s="14"/>
      <c r="N83" s="14"/>
    </row>
    <row r="84" spans="1:14" s="15" customFormat="1" ht="14.25" customHeight="1">
      <c r="A84" s="2"/>
      <c r="B84" s="29"/>
      <c r="C84" s="29"/>
      <c r="D84" s="29"/>
      <c r="E84" s="30"/>
      <c r="F84" s="29"/>
      <c r="H84" s="14"/>
      <c r="I84" s="30"/>
      <c r="J84" s="30"/>
      <c r="K84" s="14"/>
      <c r="L84" s="14"/>
      <c r="M84" s="14"/>
      <c r="N84" s="14"/>
    </row>
    <row r="85" spans="1:14" s="15" customFormat="1" ht="14.25" customHeight="1">
      <c r="A85" s="2"/>
      <c r="B85" s="29"/>
      <c r="C85" s="29"/>
      <c r="D85" s="29"/>
      <c r="E85" s="30"/>
      <c r="F85" s="29"/>
      <c r="H85" s="14"/>
      <c r="I85" s="30"/>
      <c r="J85" s="30"/>
      <c r="K85" s="14"/>
      <c r="L85" s="14"/>
      <c r="M85" s="14"/>
      <c r="N85" s="14"/>
    </row>
    <row r="86" spans="1:14" s="15" customFormat="1" ht="14.25" customHeight="1">
      <c r="A86" s="2"/>
      <c r="B86" s="29"/>
      <c r="C86" s="29"/>
      <c r="D86" s="29"/>
      <c r="E86" s="30"/>
      <c r="F86" s="29"/>
      <c r="H86" s="14"/>
      <c r="I86" s="30"/>
      <c r="J86" s="30"/>
      <c r="K86" s="14"/>
      <c r="L86" s="14"/>
      <c r="M86" s="14"/>
      <c r="N86" s="14"/>
    </row>
    <row r="87" spans="1:14" s="15" customFormat="1" ht="14.25" customHeight="1">
      <c r="A87" s="2"/>
      <c r="B87" s="29"/>
      <c r="C87" s="29"/>
      <c r="D87" s="29"/>
      <c r="E87" s="30"/>
      <c r="F87" s="29"/>
      <c r="H87" s="14"/>
      <c r="I87" s="30"/>
      <c r="J87" s="30"/>
      <c r="K87" s="14"/>
      <c r="L87" s="14"/>
      <c r="M87" s="14"/>
      <c r="N87" s="14"/>
    </row>
    <row r="88" spans="1:14" s="15" customFormat="1" ht="14.25" customHeight="1">
      <c r="A88" s="2"/>
      <c r="B88" s="29"/>
      <c r="C88" s="29"/>
      <c r="D88" s="29"/>
      <c r="E88" s="30"/>
      <c r="F88" s="29"/>
      <c r="H88" s="14"/>
      <c r="I88" s="30"/>
      <c r="J88" s="30"/>
      <c r="K88" s="14"/>
      <c r="L88" s="14"/>
      <c r="M88" s="14"/>
      <c r="N88" s="14"/>
    </row>
    <row r="89" spans="1:14" s="15" customFormat="1" ht="14.25" customHeight="1">
      <c r="A89" s="2"/>
      <c r="B89" s="29"/>
      <c r="C89" s="29"/>
      <c r="D89" s="29"/>
      <c r="E89" s="30"/>
      <c r="F89" s="29"/>
      <c r="H89" s="14"/>
      <c r="I89" s="30"/>
      <c r="J89" s="30"/>
      <c r="K89" s="14"/>
      <c r="L89" s="14"/>
      <c r="M89" s="14"/>
      <c r="N89" s="14"/>
    </row>
    <row r="90" spans="1:14" s="15" customFormat="1" ht="14.25" customHeight="1">
      <c r="A90" s="2"/>
      <c r="B90" s="29"/>
      <c r="C90" s="29"/>
      <c r="D90" s="29"/>
      <c r="E90" s="30"/>
      <c r="F90" s="29"/>
      <c r="H90" s="14"/>
      <c r="I90" s="30"/>
      <c r="J90" s="30"/>
      <c r="K90" s="14"/>
      <c r="L90" s="14"/>
      <c r="M90" s="14"/>
      <c r="N90" s="14"/>
    </row>
    <row r="91" spans="1:14" s="15" customFormat="1" ht="14.25" customHeight="1">
      <c r="A91" s="2"/>
      <c r="B91" s="29"/>
      <c r="C91" s="29"/>
      <c r="D91" s="29"/>
      <c r="E91" s="30"/>
      <c r="F91" s="29"/>
      <c r="H91" s="14"/>
      <c r="I91" s="30"/>
      <c r="J91" s="30"/>
      <c r="K91" s="14"/>
      <c r="L91" s="14"/>
      <c r="M91" s="14"/>
      <c r="N91" s="14"/>
    </row>
    <row r="92" spans="1:14" s="15" customFormat="1" ht="14.25" customHeight="1">
      <c r="A92" s="2"/>
      <c r="B92" s="29"/>
      <c r="C92" s="29"/>
      <c r="D92" s="29"/>
      <c r="E92" s="30"/>
      <c r="F92" s="29"/>
      <c r="H92" s="14"/>
      <c r="I92" s="30"/>
      <c r="J92" s="30"/>
      <c r="K92" s="14"/>
      <c r="L92" s="14"/>
      <c r="M92" s="14"/>
      <c r="N92" s="14"/>
    </row>
    <row r="93" spans="1:14" s="15" customFormat="1" ht="14.25" customHeight="1">
      <c r="A93" s="2"/>
      <c r="B93" s="29"/>
      <c r="C93" s="29"/>
      <c r="D93" s="29"/>
      <c r="E93" s="30"/>
      <c r="F93" s="29"/>
      <c r="H93" s="14"/>
      <c r="I93" s="30"/>
      <c r="J93" s="30"/>
      <c r="K93" s="14"/>
      <c r="L93" s="14"/>
      <c r="M93" s="14"/>
      <c r="N93" s="14"/>
    </row>
    <row r="94" spans="1:14" s="15" customFormat="1" ht="14.25" customHeight="1">
      <c r="A94" s="2"/>
      <c r="B94" s="29"/>
      <c r="C94" s="29"/>
      <c r="D94" s="29"/>
      <c r="E94" s="30"/>
      <c r="F94" s="29"/>
      <c r="H94" s="14"/>
      <c r="I94" s="30"/>
      <c r="J94" s="30"/>
      <c r="K94" s="14"/>
      <c r="L94" s="14"/>
      <c r="M94" s="14"/>
      <c r="N94" s="14"/>
    </row>
    <row r="95" spans="1:14" s="15" customFormat="1" ht="14.25" customHeight="1">
      <c r="A95" s="2"/>
      <c r="B95" s="29"/>
      <c r="C95" s="29"/>
      <c r="D95" s="29"/>
      <c r="E95" s="30"/>
      <c r="F95" s="29"/>
      <c r="H95" s="14"/>
      <c r="I95" s="30"/>
      <c r="J95" s="30"/>
      <c r="K95" s="14"/>
      <c r="L95" s="14"/>
      <c r="M95" s="14"/>
      <c r="N95" s="14"/>
    </row>
    <row r="96" spans="1:14" s="15" customFormat="1" ht="14.25" customHeight="1">
      <c r="A96" s="2"/>
      <c r="B96" s="29"/>
      <c r="C96" s="29"/>
      <c r="D96" s="29"/>
      <c r="E96" s="30"/>
      <c r="F96" s="29"/>
      <c r="H96" s="14"/>
      <c r="I96" s="30"/>
      <c r="J96" s="30"/>
      <c r="K96" s="14"/>
      <c r="L96" s="14"/>
      <c r="M96" s="14"/>
      <c r="N96" s="14"/>
    </row>
    <row r="97" spans="1:14" s="15" customFormat="1" ht="14.25" customHeight="1">
      <c r="A97" s="2"/>
      <c r="B97" s="29"/>
      <c r="C97" s="29"/>
      <c r="D97" s="29"/>
      <c r="E97" s="30"/>
      <c r="F97" s="29"/>
      <c r="H97" s="14"/>
      <c r="I97" s="30"/>
      <c r="J97" s="30"/>
      <c r="K97" s="14"/>
      <c r="L97" s="14"/>
      <c r="M97" s="14"/>
      <c r="N97" s="14"/>
    </row>
    <row r="98" spans="1:14" s="15" customFormat="1" ht="14.25" customHeight="1">
      <c r="A98" s="2"/>
      <c r="B98" s="29"/>
      <c r="C98" s="29"/>
      <c r="D98" s="29"/>
      <c r="E98" s="30"/>
      <c r="F98" s="29"/>
      <c r="H98" s="14"/>
      <c r="I98" s="30"/>
      <c r="J98" s="30"/>
      <c r="K98" s="14"/>
      <c r="L98" s="14"/>
      <c r="M98" s="14"/>
      <c r="N98" s="14"/>
    </row>
    <row r="99" spans="1:14" s="15" customFormat="1" ht="14.25" customHeight="1">
      <c r="A99" s="2"/>
      <c r="B99" s="29"/>
      <c r="C99" s="29"/>
      <c r="D99" s="29"/>
      <c r="E99" s="30"/>
      <c r="F99" s="29"/>
      <c r="H99" s="14"/>
      <c r="I99" s="30"/>
      <c r="J99" s="30"/>
      <c r="K99" s="14"/>
      <c r="L99" s="14"/>
      <c r="M99" s="14"/>
      <c r="N99" s="14"/>
    </row>
    <row r="100" spans="1:14" s="15" customFormat="1" ht="14.25" customHeight="1">
      <c r="A100" s="2"/>
      <c r="B100" s="29"/>
      <c r="C100" s="29"/>
      <c r="D100" s="29"/>
      <c r="E100" s="30"/>
      <c r="F100" s="29"/>
      <c r="H100" s="14"/>
      <c r="I100" s="30"/>
      <c r="J100" s="30"/>
      <c r="K100" s="14"/>
      <c r="L100" s="14"/>
      <c r="M100" s="14"/>
      <c r="N100" s="14"/>
    </row>
    <row r="101" spans="1:14" s="15" customFormat="1" ht="14.25" customHeight="1">
      <c r="A101" s="2"/>
      <c r="B101" s="29"/>
      <c r="C101" s="29"/>
      <c r="D101" s="29"/>
      <c r="E101" s="30"/>
      <c r="F101" s="29"/>
      <c r="H101" s="14"/>
      <c r="I101" s="30"/>
      <c r="J101" s="30"/>
      <c r="K101" s="14"/>
      <c r="L101" s="14"/>
      <c r="M101" s="14"/>
      <c r="N101" s="14"/>
    </row>
    <row r="102" spans="1:14" s="15" customFormat="1" ht="14.25" customHeight="1">
      <c r="A102" s="2"/>
      <c r="B102" s="29"/>
      <c r="C102" s="29"/>
      <c r="D102" s="29"/>
      <c r="E102" s="30"/>
      <c r="F102" s="29"/>
      <c r="H102" s="14"/>
      <c r="I102" s="30"/>
      <c r="J102" s="30"/>
      <c r="K102" s="14"/>
      <c r="L102" s="14"/>
      <c r="M102" s="14"/>
      <c r="N102" s="14"/>
    </row>
    <row r="103" spans="1:14" s="15" customFormat="1" ht="14.25" customHeight="1">
      <c r="A103" s="2"/>
      <c r="B103" s="29"/>
      <c r="C103" s="29"/>
      <c r="D103" s="29"/>
      <c r="E103" s="30"/>
      <c r="F103" s="29"/>
      <c r="H103" s="14"/>
      <c r="I103" s="30"/>
      <c r="J103" s="30"/>
      <c r="K103" s="14"/>
      <c r="L103" s="14"/>
      <c r="M103" s="14"/>
      <c r="N103" s="14"/>
    </row>
    <row r="104" spans="1:14" s="15" customFormat="1" ht="14.25" customHeight="1">
      <c r="A104" s="2"/>
      <c r="B104" s="29"/>
      <c r="C104" s="29"/>
      <c r="D104" s="29"/>
      <c r="E104" s="30"/>
      <c r="F104" s="29"/>
      <c r="H104" s="14"/>
      <c r="I104" s="30"/>
      <c r="J104" s="30"/>
      <c r="K104" s="14"/>
      <c r="L104" s="14"/>
      <c r="M104" s="14"/>
      <c r="N104" s="14"/>
    </row>
    <row r="105" spans="1:14" s="15" customFormat="1" ht="14.25" customHeight="1">
      <c r="A105" s="2"/>
      <c r="B105" s="29"/>
      <c r="C105" s="29"/>
      <c r="D105" s="29"/>
      <c r="E105" s="30"/>
      <c r="F105" s="29"/>
      <c r="H105" s="14"/>
      <c r="I105" s="30"/>
      <c r="J105" s="30"/>
      <c r="K105" s="14"/>
      <c r="L105" s="14"/>
      <c r="M105" s="14"/>
      <c r="N105" s="14"/>
    </row>
    <row r="106" spans="1:14" s="15" customFormat="1" ht="14.25" customHeight="1">
      <c r="A106" s="2"/>
      <c r="B106" s="29"/>
      <c r="C106" s="29"/>
      <c r="D106" s="29"/>
      <c r="E106" s="30"/>
      <c r="F106" s="29"/>
      <c r="H106" s="14"/>
      <c r="I106" s="30"/>
      <c r="J106" s="30"/>
      <c r="K106" s="14"/>
      <c r="L106" s="14"/>
      <c r="M106" s="14"/>
      <c r="N106" s="14"/>
    </row>
    <row r="107" spans="1:14" s="15" customFormat="1" ht="14.25" customHeight="1">
      <c r="A107" s="2"/>
      <c r="B107" s="29"/>
      <c r="C107" s="29"/>
      <c r="D107" s="29"/>
      <c r="E107" s="30"/>
      <c r="F107" s="29"/>
      <c r="H107" s="14"/>
      <c r="I107" s="30"/>
      <c r="J107" s="30"/>
      <c r="K107" s="14"/>
      <c r="L107" s="14"/>
      <c r="M107" s="14"/>
      <c r="N107" s="14"/>
    </row>
    <row r="108" spans="1:14" s="15" customFormat="1" ht="14.25" customHeight="1">
      <c r="A108" s="2"/>
      <c r="B108" s="29"/>
      <c r="C108" s="29"/>
      <c r="D108" s="29"/>
      <c r="E108" s="30"/>
      <c r="F108" s="29"/>
      <c r="H108" s="14"/>
      <c r="I108" s="30"/>
      <c r="J108" s="30"/>
      <c r="K108" s="14"/>
      <c r="L108" s="14"/>
      <c r="M108" s="14"/>
      <c r="N108" s="14"/>
    </row>
    <row r="109" spans="1:14" s="15" customFormat="1" ht="14.25" customHeight="1">
      <c r="A109" s="2"/>
      <c r="B109" s="29"/>
      <c r="C109" s="29"/>
      <c r="D109" s="29"/>
      <c r="E109" s="30"/>
      <c r="F109" s="29"/>
      <c r="H109" s="14"/>
      <c r="I109" s="30"/>
      <c r="J109" s="30"/>
      <c r="K109" s="14"/>
      <c r="L109" s="14"/>
      <c r="M109" s="14"/>
      <c r="N109" s="14"/>
    </row>
    <row r="110" spans="1:14" s="15" customFormat="1" ht="14.25" customHeight="1">
      <c r="A110" s="2"/>
      <c r="B110" s="29"/>
      <c r="C110" s="29"/>
      <c r="D110" s="29"/>
      <c r="E110" s="30"/>
      <c r="F110" s="29"/>
      <c r="H110" s="14"/>
      <c r="I110" s="30"/>
      <c r="J110" s="30"/>
      <c r="K110" s="14"/>
      <c r="L110" s="14"/>
      <c r="M110" s="14"/>
      <c r="N110" s="14"/>
    </row>
    <row r="111" spans="1:14" s="15" customFormat="1" ht="14.25" customHeight="1">
      <c r="A111" s="2"/>
      <c r="B111" s="29"/>
      <c r="C111" s="29"/>
      <c r="D111" s="29"/>
      <c r="E111" s="30"/>
      <c r="F111" s="29"/>
      <c r="H111" s="14"/>
      <c r="I111" s="30"/>
      <c r="J111" s="30"/>
      <c r="K111" s="14"/>
      <c r="L111" s="14"/>
      <c r="M111" s="14"/>
      <c r="N111" s="14"/>
    </row>
    <row r="112" spans="1:14" s="15" customFormat="1" ht="14.25" customHeight="1">
      <c r="A112" s="2"/>
      <c r="B112" s="29"/>
      <c r="C112" s="29"/>
      <c r="D112" s="29"/>
      <c r="E112" s="30"/>
      <c r="F112" s="29"/>
      <c r="H112" s="14"/>
      <c r="I112" s="30"/>
      <c r="J112" s="30"/>
      <c r="K112" s="14"/>
      <c r="L112" s="14"/>
      <c r="M112" s="14"/>
      <c r="N112" s="14"/>
    </row>
    <row r="113" spans="1:17" s="15" customFormat="1" ht="14.25" customHeight="1">
      <c r="A113" s="2"/>
      <c r="B113" s="29"/>
      <c r="C113" s="29"/>
      <c r="D113" s="29"/>
      <c r="E113" s="30"/>
      <c r="F113" s="29"/>
      <c r="H113" s="14"/>
      <c r="I113" s="30"/>
      <c r="J113" s="30"/>
      <c r="K113" s="14"/>
      <c r="L113" s="14"/>
      <c r="M113" s="14"/>
      <c r="N113" s="14"/>
    </row>
    <row r="114" spans="1:17" s="15" customFormat="1" ht="14.25" customHeight="1">
      <c r="A114" s="2"/>
      <c r="B114" s="29"/>
      <c r="C114" s="29"/>
      <c r="D114" s="29"/>
      <c r="E114" s="30"/>
      <c r="F114" s="29"/>
      <c r="H114" s="14"/>
      <c r="I114" s="30"/>
      <c r="J114" s="30"/>
      <c r="K114" s="14"/>
      <c r="L114" s="14"/>
      <c r="M114" s="14"/>
      <c r="N114" s="14"/>
    </row>
    <row r="115" spans="1:17" s="15" customFormat="1" ht="14.25" customHeight="1">
      <c r="A115" s="2"/>
      <c r="B115" s="29"/>
      <c r="C115" s="29"/>
      <c r="D115" s="29"/>
      <c r="E115" s="30"/>
      <c r="F115" s="29"/>
      <c r="H115" s="14"/>
      <c r="I115" s="30"/>
      <c r="J115" s="30"/>
      <c r="K115" s="14"/>
      <c r="L115" s="14"/>
      <c r="M115" s="14"/>
      <c r="N115" s="14"/>
    </row>
    <row r="116" spans="1:17" s="15" customFormat="1" ht="14.25" customHeight="1">
      <c r="A116" s="2"/>
      <c r="B116" s="29"/>
      <c r="C116" s="29"/>
      <c r="D116" s="29"/>
      <c r="E116" s="30"/>
      <c r="F116" s="29"/>
      <c r="H116" s="14"/>
      <c r="I116" s="30"/>
      <c r="J116" s="30"/>
      <c r="K116" s="14"/>
      <c r="L116" s="14"/>
      <c r="M116" s="14"/>
      <c r="N116" s="14"/>
    </row>
    <row r="117" spans="1:17" s="15" customFormat="1" ht="14.25" customHeight="1">
      <c r="A117" s="2"/>
      <c r="B117" s="29"/>
      <c r="C117" s="29"/>
      <c r="D117" s="29"/>
      <c r="E117" s="30"/>
      <c r="F117" s="29"/>
      <c r="H117" s="14"/>
      <c r="I117" s="30"/>
      <c r="J117" s="30"/>
      <c r="K117" s="14"/>
      <c r="L117" s="14"/>
      <c r="M117" s="14"/>
      <c r="N117" s="14"/>
    </row>
    <row r="118" spans="1:17" s="15" customFormat="1" ht="14.25" customHeight="1">
      <c r="A118" s="2"/>
      <c r="B118" s="29"/>
      <c r="C118" s="29"/>
      <c r="D118" s="29"/>
      <c r="E118" s="30"/>
      <c r="F118" s="29"/>
      <c r="H118" s="14"/>
      <c r="I118" s="30"/>
      <c r="J118" s="30"/>
      <c r="K118" s="14"/>
      <c r="L118" s="14"/>
      <c r="M118" s="14"/>
      <c r="N118" s="14"/>
    </row>
    <row r="119" spans="1:17" s="15" customFormat="1" ht="14.25" customHeight="1">
      <c r="A119" s="2"/>
      <c r="B119" s="29"/>
      <c r="C119" s="29"/>
      <c r="D119" s="29"/>
      <c r="E119" s="30"/>
      <c r="F119" s="29"/>
      <c r="H119" s="14"/>
      <c r="I119" s="30"/>
      <c r="J119" s="30"/>
      <c r="K119" s="14"/>
      <c r="L119" s="14"/>
      <c r="M119" s="14"/>
      <c r="N119" s="14"/>
    </row>
    <row r="120" spans="1:17" s="15" customFormat="1" ht="14.25" customHeight="1">
      <c r="A120" s="2"/>
      <c r="B120" s="29"/>
      <c r="C120" s="29"/>
      <c r="D120" s="29"/>
      <c r="E120" s="30"/>
      <c r="F120" s="29"/>
      <c r="H120" s="14"/>
      <c r="I120" s="30"/>
      <c r="J120" s="30"/>
      <c r="K120" s="14"/>
      <c r="L120" s="14"/>
      <c r="M120" s="14"/>
      <c r="N120" s="14"/>
    </row>
    <row r="121" spans="1:17" s="15" customFormat="1" ht="14.25" customHeight="1">
      <c r="A121" s="2"/>
      <c r="B121" s="29"/>
      <c r="C121" s="29"/>
      <c r="D121" s="29"/>
      <c r="E121" s="30"/>
      <c r="F121" s="29"/>
      <c r="H121" s="14"/>
      <c r="I121" s="30"/>
      <c r="J121" s="30"/>
      <c r="K121" s="14"/>
      <c r="L121" s="14"/>
      <c r="M121" s="14"/>
      <c r="N121" s="14"/>
    </row>
    <row r="122" spans="1:17" s="15" customFormat="1" ht="14.25" customHeight="1">
      <c r="A122" s="2"/>
      <c r="B122" s="29"/>
      <c r="C122" s="29"/>
      <c r="D122" s="29"/>
      <c r="E122" s="30"/>
      <c r="F122" s="29"/>
      <c r="H122" s="14"/>
      <c r="I122" s="30"/>
      <c r="J122" s="30"/>
      <c r="K122" s="14"/>
      <c r="L122" s="14"/>
      <c r="M122" s="14"/>
      <c r="N122" s="14"/>
    </row>
    <row r="123" spans="1:17" s="15" customFormat="1" ht="14.25" customHeight="1">
      <c r="A123" s="2"/>
      <c r="B123" s="29"/>
      <c r="C123" s="29"/>
      <c r="D123" s="29"/>
      <c r="E123" s="30"/>
      <c r="F123" s="29"/>
      <c r="H123" s="14"/>
      <c r="I123" s="30"/>
      <c r="J123" s="30"/>
      <c r="K123" s="14"/>
      <c r="L123" s="14"/>
      <c r="M123" s="14"/>
      <c r="N123" s="14"/>
    </row>
    <row r="124" spans="1:17" s="15" customFormat="1" ht="14.25" customHeight="1">
      <c r="A124" s="2"/>
      <c r="B124" s="29"/>
      <c r="C124" s="29"/>
      <c r="D124" s="29"/>
      <c r="E124" s="30"/>
      <c r="F124" s="29"/>
      <c r="H124" s="14"/>
      <c r="I124" s="30"/>
      <c r="J124" s="30"/>
      <c r="K124" s="14"/>
      <c r="L124" s="14"/>
      <c r="M124" s="14"/>
      <c r="N124" s="14"/>
    </row>
    <row r="125" spans="1:17" s="15" customFormat="1" ht="14.25" customHeight="1">
      <c r="A125" s="2"/>
      <c r="B125" s="29"/>
      <c r="C125" s="29"/>
      <c r="D125" s="29"/>
      <c r="E125" s="30"/>
      <c r="F125" s="29"/>
      <c r="H125" s="14"/>
      <c r="I125" s="30"/>
      <c r="J125" s="30"/>
      <c r="K125" s="14"/>
      <c r="L125" s="14"/>
      <c r="M125" s="14"/>
      <c r="N125" s="14"/>
    </row>
    <row r="126" spans="1:17" ht="14.25" customHeight="1">
      <c r="Q126" s="15"/>
    </row>
    <row r="127" spans="1:17" ht="14.25" customHeight="1">
      <c r="Q127" s="15"/>
    </row>
    <row r="128" spans="1:17" ht="14.25" customHeight="1">
      <c r="Q128" s="15"/>
    </row>
    <row r="129" spans="17:17" ht="14.25" customHeight="1">
      <c r="Q129" s="15"/>
    </row>
    <row r="130" spans="17:17" ht="14.25" customHeight="1">
      <c r="Q130" s="15"/>
    </row>
    <row r="131" spans="17:17" ht="14.25" customHeight="1">
      <c r="Q131" s="15"/>
    </row>
    <row r="132" spans="17:17" ht="14.25" customHeight="1">
      <c r="Q132" s="15"/>
    </row>
    <row r="133" spans="17:17" ht="14.25" customHeight="1">
      <c r="Q133" s="15"/>
    </row>
    <row r="134" spans="17:17" ht="14.25" customHeight="1">
      <c r="Q134" s="15"/>
    </row>
    <row r="135" spans="17:17" ht="14.25" customHeight="1">
      <c r="Q135" s="15"/>
    </row>
    <row r="136" spans="17:17" ht="14.25" customHeight="1">
      <c r="Q136" s="15"/>
    </row>
    <row r="137" spans="17:17" ht="14.25" customHeight="1">
      <c r="Q137" s="15"/>
    </row>
    <row r="138" spans="17:17" ht="14.25" customHeight="1">
      <c r="Q138" s="15"/>
    </row>
    <row r="139" spans="17:17" ht="14.25" customHeight="1">
      <c r="Q139" s="15"/>
    </row>
    <row r="140" spans="17:17" ht="14.25" customHeight="1">
      <c r="Q140" s="15"/>
    </row>
    <row r="141" spans="17:17" ht="14.25" customHeight="1">
      <c r="Q141" s="15"/>
    </row>
    <row r="142" spans="17:17" ht="14.25" customHeight="1">
      <c r="Q142" s="15"/>
    </row>
    <row r="143" spans="17:17" ht="14.25" customHeight="1">
      <c r="Q143" s="15"/>
    </row>
    <row r="144" spans="17:17" ht="14.25" customHeight="1">
      <c r="Q144" s="15"/>
    </row>
    <row r="145" spans="17:17" ht="14.25" customHeight="1">
      <c r="Q145" s="15"/>
    </row>
    <row r="146" spans="17:17" ht="14.25" customHeight="1">
      <c r="Q146" s="15"/>
    </row>
    <row r="147" spans="17:17" ht="14.25" customHeight="1">
      <c r="Q147" s="15"/>
    </row>
    <row r="148" spans="17:17" ht="14.25" customHeight="1">
      <c r="Q148" s="15"/>
    </row>
    <row r="149" spans="17:17" ht="14.25" customHeight="1">
      <c r="Q149" s="15"/>
    </row>
    <row r="150" spans="17:17" ht="14.25" customHeight="1">
      <c r="Q150" s="15"/>
    </row>
    <row r="151" spans="17:17" ht="14.25" customHeight="1">
      <c r="Q151" s="15"/>
    </row>
    <row r="152" spans="17:17" ht="14.25" customHeight="1">
      <c r="Q152" s="15"/>
    </row>
    <row r="153" spans="17:17" ht="14.25" customHeight="1">
      <c r="Q153" s="15"/>
    </row>
    <row r="154" spans="17:17" ht="14.25" customHeight="1">
      <c r="Q154" s="15"/>
    </row>
    <row r="155" spans="17:17" ht="14.25" customHeight="1">
      <c r="Q155" s="15"/>
    </row>
    <row r="156" spans="17:17" ht="14.25" customHeight="1">
      <c r="Q156" s="15"/>
    </row>
    <row r="157" spans="17:17" ht="14.25" customHeight="1">
      <c r="Q157" s="15"/>
    </row>
    <row r="158" spans="17:17" ht="14.25" customHeight="1">
      <c r="Q158" s="15"/>
    </row>
    <row r="159" spans="17:17" ht="14.25" customHeight="1">
      <c r="Q159" s="15"/>
    </row>
    <row r="160" spans="17:17" ht="14.25" customHeight="1">
      <c r="Q160" s="15"/>
    </row>
    <row r="161" spans="17:17" ht="14.25" customHeight="1">
      <c r="Q161" s="15"/>
    </row>
    <row r="162" spans="17:17" ht="14.25" customHeight="1">
      <c r="Q162" s="15"/>
    </row>
    <row r="163" spans="17:17" ht="14.25" customHeight="1">
      <c r="Q163" s="15"/>
    </row>
    <row r="164" spans="17:17" ht="14.25" customHeight="1">
      <c r="Q164" s="15"/>
    </row>
    <row r="165" spans="17:17" ht="14.25" customHeight="1">
      <c r="Q165" s="15"/>
    </row>
    <row r="166" spans="17:17" ht="14.25" customHeight="1">
      <c r="Q166" s="15"/>
    </row>
    <row r="167" spans="17:17" ht="14.25" customHeight="1">
      <c r="Q167" s="15"/>
    </row>
    <row r="168" spans="17:17" ht="14.25" customHeight="1">
      <c r="Q168" s="15"/>
    </row>
    <row r="169" spans="17:17" ht="14.25" customHeight="1">
      <c r="Q169" s="15"/>
    </row>
    <row r="170" spans="17:17" ht="14.25" customHeight="1">
      <c r="Q170" s="15"/>
    </row>
    <row r="171" spans="17:17" ht="14.25" customHeight="1">
      <c r="Q171" s="15"/>
    </row>
    <row r="172" spans="17:17" ht="14.25" customHeight="1">
      <c r="Q172" s="15"/>
    </row>
    <row r="173" spans="17:17" ht="14.25" customHeight="1">
      <c r="Q173" s="15"/>
    </row>
    <row r="174" spans="17:17" ht="14.25" customHeight="1">
      <c r="Q174" s="15"/>
    </row>
    <row r="175" spans="17:17" ht="14.25" customHeight="1">
      <c r="Q175" s="15"/>
    </row>
    <row r="176" spans="17:17" ht="14.25" customHeight="1">
      <c r="Q176" s="15"/>
    </row>
    <row r="177" spans="17:17" ht="14.25" customHeight="1">
      <c r="Q177" s="15"/>
    </row>
    <row r="178" spans="17:17" ht="14.25" customHeight="1">
      <c r="Q178" s="15"/>
    </row>
    <row r="179" spans="17:17" ht="14.25" customHeight="1">
      <c r="Q179" s="15"/>
    </row>
    <row r="180" spans="17:17" ht="14.25" customHeight="1">
      <c r="Q180" s="15"/>
    </row>
    <row r="181" spans="17:17" ht="14.25" customHeight="1">
      <c r="Q181" s="15"/>
    </row>
    <row r="182" spans="17:17" ht="14.25" customHeight="1">
      <c r="Q182" s="15"/>
    </row>
    <row r="183" spans="17:17" ht="14.25" customHeight="1">
      <c r="Q183" s="15"/>
    </row>
    <row r="184" spans="17:17" ht="14.25" customHeight="1">
      <c r="Q184" s="15"/>
    </row>
    <row r="185" spans="17:17" ht="14.25" customHeight="1">
      <c r="Q185" s="15"/>
    </row>
    <row r="186" spans="17:17" ht="14.25" customHeight="1">
      <c r="Q186" s="15"/>
    </row>
    <row r="187" spans="17:17" ht="14.25" customHeight="1">
      <c r="Q187" s="15"/>
    </row>
    <row r="188" spans="17:17" ht="14.25" customHeight="1">
      <c r="Q188" s="15"/>
    </row>
    <row r="189" spans="17:17" ht="14.25" customHeight="1">
      <c r="Q189" s="15"/>
    </row>
    <row r="190" spans="17:17" ht="14.25" customHeight="1">
      <c r="Q190" s="15"/>
    </row>
    <row r="191" spans="17:17" ht="14.25" customHeight="1">
      <c r="Q191" s="15"/>
    </row>
    <row r="192" spans="17:17" ht="14.25" customHeight="1">
      <c r="Q192" s="15"/>
    </row>
  </sheetData>
  <mergeCells count="6">
    <mergeCell ref="D20:J20"/>
    <mergeCell ref="D2:P2"/>
    <mergeCell ref="D3:P3"/>
    <mergeCell ref="D4:P4"/>
    <mergeCell ref="D5:P5"/>
    <mergeCell ref="D6:P6"/>
  </mergeCells>
  <conditionalFormatting sqref="J10:J11">
    <cfRule type="duplicateValues" dxfId="1" priority="96"/>
  </conditionalFormatting>
  <conditionalFormatting sqref="J21:J1048576 J1 J7:J8">
    <cfRule type="duplicateValues" dxfId="0" priority="97"/>
  </conditionalFormatting>
  <printOptions horizontalCentered="1"/>
  <pageMargins left="0.31496062992125984" right="0.31496062992125984" top="0.27559055118110237" bottom="0.31496062992125984" header="0" footer="0"/>
  <pageSetup paperSize="5" scale="91" orientation="landscape" r:id="rId1"/>
  <headerFooter alignWithMargins="0"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M47"/>
  <sheetViews>
    <sheetView topLeftCell="CPX1" workbookViewId="0">
      <selection activeCell="E17" sqref="E17"/>
    </sheetView>
  </sheetViews>
  <sheetFormatPr baseColWidth="10" defaultRowHeight="12.75"/>
  <cols>
    <col min="1" max="2" width="11.42578125" style="5"/>
    <col min="3" max="6" width="16.42578125" style="5" customWidth="1"/>
    <col min="7" max="8" width="11.42578125" style="5"/>
    <col min="9" max="9" width="13.28515625" style="5" customWidth="1"/>
    <col min="10" max="10" width="13.85546875" style="5" customWidth="1"/>
    <col min="11" max="11" width="11.42578125" style="5"/>
    <col min="12" max="12" width="12.42578125" style="5" customWidth="1"/>
    <col min="13" max="258" width="11.42578125" style="5"/>
    <col min="259" max="262" width="16.42578125" style="5" customWidth="1"/>
    <col min="263" max="264" width="11.42578125" style="5"/>
    <col min="265" max="265" width="13.28515625" style="5" customWidth="1"/>
    <col min="266" max="266" width="13.85546875" style="5" customWidth="1"/>
    <col min="267" max="267" width="11.42578125" style="5"/>
    <col min="268" max="268" width="12.42578125" style="5" customWidth="1"/>
    <col min="269" max="514" width="11.42578125" style="5"/>
    <col min="515" max="518" width="16.42578125" style="5" customWidth="1"/>
    <col min="519" max="520" width="11.42578125" style="5"/>
    <col min="521" max="521" width="13.28515625" style="5" customWidth="1"/>
    <col min="522" max="522" width="13.85546875" style="5" customWidth="1"/>
    <col min="523" max="523" width="11.42578125" style="5"/>
    <col min="524" max="524" width="12.42578125" style="5" customWidth="1"/>
    <col min="525" max="770" width="11.42578125" style="5"/>
    <col min="771" max="774" width="16.42578125" style="5" customWidth="1"/>
    <col min="775" max="776" width="11.42578125" style="5"/>
    <col min="777" max="777" width="13.28515625" style="5" customWidth="1"/>
    <col min="778" max="778" width="13.85546875" style="5" customWidth="1"/>
    <col min="779" max="779" width="11.42578125" style="5"/>
    <col min="780" max="780" width="12.42578125" style="5" customWidth="1"/>
    <col min="781" max="1026" width="11.42578125" style="5"/>
    <col min="1027" max="1030" width="16.42578125" style="5" customWidth="1"/>
    <col min="1031" max="1032" width="11.42578125" style="5"/>
    <col min="1033" max="1033" width="13.28515625" style="5" customWidth="1"/>
    <col min="1034" max="1034" width="13.85546875" style="5" customWidth="1"/>
    <col min="1035" max="1035" width="11.42578125" style="5"/>
    <col min="1036" max="1036" width="12.42578125" style="5" customWidth="1"/>
    <col min="1037" max="1282" width="11.42578125" style="5"/>
    <col min="1283" max="1286" width="16.42578125" style="5" customWidth="1"/>
    <col min="1287" max="1288" width="11.42578125" style="5"/>
    <col min="1289" max="1289" width="13.28515625" style="5" customWidth="1"/>
    <col min="1290" max="1290" width="13.85546875" style="5" customWidth="1"/>
    <col min="1291" max="1291" width="11.42578125" style="5"/>
    <col min="1292" max="1292" width="12.42578125" style="5" customWidth="1"/>
    <col min="1293" max="1538" width="11.42578125" style="5"/>
    <col min="1539" max="1542" width="16.42578125" style="5" customWidth="1"/>
    <col min="1543" max="1544" width="11.42578125" style="5"/>
    <col min="1545" max="1545" width="13.28515625" style="5" customWidth="1"/>
    <col min="1546" max="1546" width="13.85546875" style="5" customWidth="1"/>
    <col min="1547" max="1547" width="11.42578125" style="5"/>
    <col min="1548" max="1548" width="12.42578125" style="5" customWidth="1"/>
    <col min="1549" max="1794" width="11.42578125" style="5"/>
    <col min="1795" max="1798" width="16.42578125" style="5" customWidth="1"/>
    <col min="1799" max="1800" width="11.42578125" style="5"/>
    <col min="1801" max="1801" width="13.28515625" style="5" customWidth="1"/>
    <col min="1802" max="1802" width="13.85546875" style="5" customWidth="1"/>
    <col min="1803" max="1803" width="11.42578125" style="5"/>
    <col min="1804" max="1804" width="12.42578125" style="5" customWidth="1"/>
    <col min="1805" max="2050" width="11.42578125" style="5"/>
    <col min="2051" max="2054" width="16.42578125" style="5" customWidth="1"/>
    <col min="2055" max="2056" width="11.42578125" style="5"/>
    <col min="2057" max="2057" width="13.28515625" style="5" customWidth="1"/>
    <col min="2058" max="2058" width="13.85546875" style="5" customWidth="1"/>
    <col min="2059" max="2059" width="11.42578125" style="5"/>
    <col min="2060" max="2060" width="12.42578125" style="5" customWidth="1"/>
    <col min="2061" max="2306" width="11.42578125" style="5"/>
    <col min="2307" max="2310" width="16.42578125" style="5" customWidth="1"/>
    <col min="2311" max="2312" width="11.42578125" style="5"/>
    <col min="2313" max="2313" width="13.28515625" style="5" customWidth="1"/>
    <col min="2314" max="2314" width="13.85546875" style="5" customWidth="1"/>
    <col min="2315" max="2315" width="11.42578125" style="5"/>
    <col min="2316" max="2316" width="12.42578125" style="5" customWidth="1"/>
    <col min="2317" max="2562" width="11.42578125" style="5"/>
    <col min="2563" max="2566" width="16.42578125" style="5" customWidth="1"/>
    <col min="2567" max="2568" width="11.42578125" style="5"/>
    <col min="2569" max="2569" width="13.28515625" style="5" customWidth="1"/>
    <col min="2570" max="2570" width="13.85546875" style="5" customWidth="1"/>
    <col min="2571" max="2571" width="11.42578125" style="5"/>
    <col min="2572" max="2572" width="12.42578125" style="5" customWidth="1"/>
    <col min="2573" max="2818" width="11.42578125" style="5"/>
    <col min="2819" max="2822" width="16.42578125" style="5" customWidth="1"/>
    <col min="2823" max="2824" width="11.42578125" style="5"/>
    <col min="2825" max="2825" width="13.28515625" style="5" customWidth="1"/>
    <col min="2826" max="2826" width="13.85546875" style="5" customWidth="1"/>
    <col min="2827" max="2827" width="11.42578125" style="5"/>
    <col min="2828" max="2828" width="12.42578125" style="5" customWidth="1"/>
    <col min="2829" max="3074" width="11.42578125" style="5"/>
    <col min="3075" max="3078" width="16.42578125" style="5" customWidth="1"/>
    <col min="3079" max="3080" width="11.42578125" style="5"/>
    <col min="3081" max="3081" width="13.28515625" style="5" customWidth="1"/>
    <col min="3082" max="3082" width="13.85546875" style="5" customWidth="1"/>
    <col min="3083" max="3083" width="11.42578125" style="5"/>
    <col min="3084" max="3084" width="12.42578125" style="5" customWidth="1"/>
    <col min="3085" max="3330" width="11.42578125" style="5"/>
    <col min="3331" max="3334" width="16.42578125" style="5" customWidth="1"/>
    <col min="3335" max="3336" width="11.42578125" style="5"/>
    <col min="3337" max="3337" width="13.28515625" style="5" customWidth="1"/>
    <col min="3338" max="3338" width="13.85546875" style="5" customWidth="1"/>
    <col min="3339" max="3339" width="11.42578125" style="5"/>
    <col min="3340" max="3340" width="12.42578125" style="5" customWidth="1"/>
    <col min="3341" max="3586" width="11.42578125" style="5"/>
    <col min="3587" max="3590" width="16.42578125" style="5" customWidth="1"/>
    <col min="3591" max="3592" width="11.42578125" style="5"/>
    <col min="3593" max="3593" width="13.28515625" style="5" customWidth="1"/>
    <col min="3594" max="3594" width="13.85546875" style="5" customWidth="1"/>
    <col min="3595" max="3595" width="11.42578125" style="5"/>
    <col min="3596" max="3596" width="12.42578125" style="5" customWidth="1"/>
    <col min="3597" max="3842" width="11.42578125" style="5"/>
    <col min="3843" max="3846" width="16.42578125" style="5" customWidth="1"/>
    <col min="3847" max="3848" width="11.42578125" style="5"/>
    <col min="3849" max="3849" width="13.28515625" style="5" customWidth="1"/>
    <col min="3850" max="3850" width="13.85546875" style="5" customWidth="1"/>
    <col min="3851" max="3851" width="11.42578125" style="5"/>
    <col min="3852" max="3852" width="12.42578125" style="5" customWidth="1"/>
    <col min="3853" max="4098" width="11.42578125" style="5"/>
    <col min="4099" max="4102" width="16.42578125" style="5" customWidth="1"/>
    <col min="4103" max="4104" width="11.42578125" style="5"/>
    <col min="4105" max="4105" width="13.28515625" style="5" customWidth="1"/>
    <col min="4106" max="4106" width="13.85546875" style="5" customWidth="1"/>
    <col min="4107" max="4107" width="11.42578125" style="5"/>
    <col min="4108" max="4108" width="12.42578125" style="5" customWidth="1"/>
    <col min="4109" max="4354" width="11.42578125" style="5"/>
    <col min="4355" max="4358" width="16.42578125" style="5" customWidth="1"/>
    <col min="4359" max="4360" width="11.42578125" style="5"/>
    <col min="4361" max="4361" width="13.28515625" style="5" customWidth="1"/>
    <col min="4362" max="4362" width="13.85546875" style="5" customWidth="1"/>
    <col min="4363" max="4363" width="11.42578125" style="5"/>
    <col min="4364" max="4364" width="12.42578125" style="5" customWidth="1"/>
    <col min="4365" max="4610" width="11.42578125" style="5"/>
    <col min="4611" max="4614" width="16.42578125" style="5" customWidth="1"/>
    <col min="4615" max="4616" width="11.42578125" style="5"/>
    <col min="4617" max="4617" width="13.28515625" style="5" customWidth="1"/>
    <col min="4618" max="4618" width="13.85546875" style="5" customWidth="1"/>
    <col min="4619" max="4619" width="11.42578125" style="5"/>
    <col min="4620" max="4620" width="12.42578125" style="5" customWidth="1"/>
    <col min="4621" max="4866" width="11.42578125" style="5"/>
    <col min="4867" max="4870" width="16.42578125" style="5" customWidth="1"/>
    <col min="4871" max="4872" width="11.42578125" style="5"/>
    <col min="4873" max="4873" width="13.28515625" style="5" customWidth="1"/>
    <col min="4874" max="4874" width="13.85546875" style="5" customWidth="1"/>
    <col min="4875" max="4875" width="11.42578125" style="5"/>
    <col min="4876" max="4876" width="12.42578125" style="5" customWidth="1"/>
    <col min="4877" max="5122" width="11.42578125" style="5"/>
    <col min="5123" max="5126" width="16.42578125" style="5" customWidth="1"/>
    <col min="5127" max="5128" width="11.42578125" style="5"/>
    <col min="5129" max="5129" width="13.28515625" style="5" customWidth="1"/>
    <col min="5130" max="5130" width="13.85546875" style="5" customWidth="1"/>
    <col min="5131" max="5131" width="11.42578125" style="5"/>
    <col min="5132" max="5132" width="12.42578125" style="5" customWidth="1"/>
    <col min="5133" max="5378" width="11.42578125" style="5"/>
    <col min="5379" max="5382" width="16.42578125" style="5" customWidth="1"/>
    <col min="5383" max="5384" width="11.42578125" style="5"/>
    <col min="5385" max="5385" width="13.28515625" style="5" customWidth="1"/>
    <col min="5386" max="5386" width="13.85546875" style="5" customWidth="1"/>
    <col min="5387" max="5387" width="11.42578125" style="5"/>
    <col min="5388" max="5388" width="12.42578125" style="5" customWidth="1"/>
    <col min="5389" max="5634" width="11.42578125" style="5"/>
    <col min="5635" max="5638" width="16.42578125" style="5" customWidth="1"/>
    <col min="5639" max="5640" width="11.42578125" style="5"/>
    <col min="5641" max="5641" width="13.28515625" style="5" customWidth="1"/>
    <col min="5642" max="5642" width="13.85546875" style="5" customWidth="1"/>
    <col min="5643" max="5643" width="11.42578125" style="5"/>
    <col min="5644" max="5644" width="12.42578125" style="5" customWidth="1"/>
    <col min="5645" max="5890" width="11.42578125" style="5"/>
    <col min="5891" max="5894" width="16.42578125" style="5" customWidth="1"/>
    <col min="5895" max="5896" width="11.42578125" style="5"/>
    <col min="5897" max="5897" width="13.28515625" style="5" customWidth="1"/>
    <col min="5898" max="5898" width="13.85546875" style="5" customWidth="1"/>
    <col min="5899" max="5899" width="11.42578125" style="5"/>
    <col min="5900" max="5900" width="12.42578125" style="5" customWidth="1"/>
    <col min="5901" max="6146" width="11.42578125" style="5"/>
    <col min="6147" max="6150" width="16.42578125" style="5" customWidth="1"/>
    <col min="6151" max="6152" width="11.42578125" style="5"/>
    <col min="6153" max="6153" width="13.28515625" style="5" customWidth="1"/>
    <col min="6154" max="6154" width="13.85546875" style="5" customWidth="1"/>
    <col min="6155" max="6155" width="11.42578125" style="5"/>
    <col min="6156" max="6156" width="12.42578125" style="5" customWidth="1"/>
    <col min="6157" max="6402" width="11.42578125" style="5"/>
    <col min="6403" max="6406" width="16.42578125" style="5" customWidth="1"/>
    <col min="6407" max="6408" width="11.42578125" style="5"/>
    <col min="6409" max="6409" width="13.28515625" style="5" customWidth="1"/>
    <col min="6410" max="6410" width="13.85546875" style="5" customWidth="1"/>
    <col min="6411" max="6411" width="11.42578125" style="5"/>
    <col min="6412" max="6412" width="12.42578125" style="5" customWidth="1"/>
    <col min="6413" max="6658" width="11.42578125" style="5"/>
    <col min="6659" max="6662" width="16.42578125" style="5" customWidth="1"/>
    <col min="6663" max="6664" width="11.42578125" style="5"/>
    <col min="6665" max="6665" width="13.28515625" style="5" customWidth="1"/>
    <col min="6666" max="6666" width="13.85546875" style="5" customWidth="1"/>
    <col min="6667" max="6667" width="11.42578125" style="5"/>
    <col min="6668" max="6668" width="12.42578125" style="5" customWidth="1"/>
    <col min="6669" max="6914" width="11.42578125" style="5"/>
    <col min="6915" max="6918" width="16.42578125" style="5" customWidth="1"/>
    <col min="6919" max="6920" width="11.42578125" style="5"/>
    <col min="6921" max="6921" width="13.28515625" style="5" customWidth="1"/>
    <col min="6922" max="6922" width="13.85546875" style="5" customWidth="1"/>
    <col min="6923" max="6923" width="11.42578125" style="5"/>
    <col min="6924" max="6924" width="12.42578125" style="5" customWidth="1"/>
    <col min="6925" max="7170" width="11.42578125" style="5"/>
    <col min="7171" max="7174" width="16.42578125" style="5" customWidth="1"/>
    <col min="7175" max="7176" width="11.42578125" style="5"/>
    <col min="7177" max="7177" width="13.28515625" style="5" customWidth="1"/>
    <col min="7178" max="7178" width="13.85546875" style="5" customWidth="1"/>
    <col min="7179" max="7179" width="11.42578125" style="5"/>
    <col min="7180" max="7180" width="12.42578125" style="5" customWidth="1"/>
    <col min="7181" max="7426" width="11.42578125" style="5"/>
    <col min="7427" max="7430" width="16.42578125" style="5" customWidth="1"/>
    <col min="7431" max="7432" width="11.42578125" style="5"/>
    <col min="7433" max="7433" width="13.28515625" style="5" customWidth="1"/>
    <col min="7434" max="7434" width="13.85546875" style="5" customWidth="1"/>
    <col min="7435" max="7435" width="11.42578125" style="5"/>
    <col min="7436" max="7436" width="12.42578125" style="5" customWidth="1"/>
    <col min="7437" max="7682" width="11.42578125" style="5"/>
    <col min="7683" max="7686" width="16.42578125" style="5" customWidth="1"/>
    <col min="7687" max="7688" width="11.42578125" style="5"/>
    <col min="7689" max="7689" width="13.28515625" style="5" customWidth="1"/>
    <col min="7690" max="7690" width="13.85546875" style="5" customWidth="1"/>
    <col min="7691" max="7691" width="11.42578125" style="5"/>
    <col min="7692" max="7692" width="12.42578125" style="5" customWidth="1"/>
    <col min="7693" max="7938" width="11.42578125" style="5"/>
    <col min="7939" max="7942" width="16.42578125" style="5" customWidth="1"/>
    <col min="7943" max="7944" width="11.42578125" style="5"/>
    <col min="7945" max="7945" width="13.28515625" style="5" customWidth="1"/>
    <col min="7946" max="7946" width="13.85546875" style="5" customWidth="1"/>
    <col min="7947" max="7947" width="11.42578125" style="5"/>
    <col min="7948" max="7948" width="12.42578125" style="5" customWidth="1"/>
    <col min="7949" max="8194" width="11.42578125" style="5"/>
    <col min="8195" max="8198" width="16.42578125" style="5" customWidth="1"/>
    <col min="8199" max="8200" width="11.42578125" style="5"/>
    <col min="8201" max="8201" width="13.28515625" style="5" customWidth="1"/>
    <col min="8202" max="8202" width="13.85546875" style="5" customWidth="1"/>
    <col min="8203" max="8203" width="11.42578125" style="5"/>
    <col min="8204" max="8204" width="12.42578125" style="5" customWidth="1"/>
    <col min="8205" max="8450" width="11.42578125" style="5"/>
    <col min="8451" max="8454" width="16.42578125" style="5" customWidth="1"/>
    <col min="8455" max="8456" width="11.42578125" style="5"/>
    <col min="8457" max="8457" width="13.28515625" style="5" customWidth="1"/>
    <col min="8458" max="8458" width="13.85546875" style="5" customWidth="1"/>
    <col min="8459" max="8459" width="11.42578125" style="5"/>
    <col min="8460" max="8460" width="12.42578125" style="5" customWidth="1"/>
    <col min="8461" max="8706" width="11.42578125" style="5"/>
    <col min="8707" max="8710" width="16.42578125" style="5" customWidth="1"/>
    <col min="8711" max="8712" width="11.42578125" style="5"/>
    <col min="8713" max="8713" width="13.28515625" style="5" customWidth="1"/>
    <col min="8714" max="8714" width="13.85546875" style="5" customWidth="1"/>
    <col min="8715" max="8715" width="11.42578125" style="5"/>
    <col min="8716" max="8716" width="12.42578125" style="5" customWidth="1"/>
    <col min="8717" max="8962" width="11.42578125" style="5"/>
    <col min="8963" max="8966" width="16.42578125" style="5" customWidth="1"/>
    <col min="8967" max="8968" width="11.42578125" style="5"/>
    <col min="8969" max="8969" width="13.28515625" style="5" customWidth="1"/>
    <col min="8970" max="8970" width="13.85546875" style="5" customWidth="1"/>
    <col min="8971" max="8971" width="11.42578125" style="5"/>
    <col min="8972" max="8972" width="12.42578125" style="5" customWidth="1"/>
    <col min="8973" max="9218" width="11.42578125" style="5"/>
    <col min="9219" max="9222" width="16.42578125" style="5" customWidth="1"/>
    <col min="9223" max="9224" width="11.42578125" style="5"/>
    <col min="9225" max="9225" width="13.28515625" style="5" customWidth="1"/>
    <col min="9226" max="9226" width="13.85546875" style="5" customWidth="1"/>
    <col min="9227" max="9227" width="11.42578125" style="5"/>
    <col min="9228" max="9228" width="12.42578125" style="5" customWidth="1"/>
    <col min="9229" max="9474" width="11.42578125" style="5"/>
    <col min="9475" max="9478" width="16.42578125" style="5" customWidth="1"/>
    <col min="9479" max="9480" width="11.42578125" style="5"/>
    <col min="9481" max="9481" width="13.28515625" style="5" customWidth="1"/>
    <col min="9482" max="9482" width="13.85546875" style="5" customWidth="1"/>
    <col min="9483" max="9483" width="11.42578125" style="5"/>
    <col min="9484" max="9484" width="12.42578125" style="5" customWidth="1"/>
    <col min="9485" max="9730" width="11.42578125" style="5"/>
    <col min="9731" max="9734" width="16.42578125" style="5" customWidth="1"/>
    <col min="9735" max="9736" width="11.42578125" style="5"/>
    <col min="9737" max="9737" width="13.28515625" style="5" customWidth="1"/>
    <col min="9738" max="9738" width="13.85546875" style="5" customWidth="1"/>
    <col min="9739" max="9739" width="11.42578125" style="5"/>
    <col min="9740" max="9740" width="12.42578125" style="5" customWidth="1"/>
    <col min="9741" max="9986" width="11.42578125" style="5"/>
    <col min="9987" max="9990" width="16.42578125" style="5" customWidth="1"/>
    <col min="9991" max="9992" width="11.42578125" style="5"/>
    <col min="9993" max="9993" width="13.28515625" style="5" customWidth="1"/>
    <col min="9994" max="9994" width="13.85546875" style="5" customWidth="1"/>
    <col min="9995" max="9995" width="11.42578125" style="5"/>
    <col min="9996" max="9996" width="12.42578125" style="5" customWidth="1"/>
    <col min="9997" max="10242" width="11.42578125" style="5"/>
    <col min="10243" max="10246" width="16.42578125" style="5" customWidth="1"/>
    <col min="10247" max="10248" width="11.42578125" style="5"/>
    <col min="10249" max="10249" width="13.28515625" style="5" customWidth="1"/>
    <col min="10250" max="10250" width="13.85546875" style="5" customWidth="1"/>
    <col min="10251" max="10251" width="11.42578125" style="5"/>
    <col min="10252" max="10252" width="12.42578125" style="5" customWidth="1"/>
    <col min="10253" max="10498" width="11.42578125" style="5"/>
    <col min="10499" max="10502" width="16.42578125" style="5" customWidth="1"/>
    <col min="10503" max="10504" width="11.42578125" style="5"/>
    <col min="10505" max="10505" width="13.28515625" style="5" customWidth="1"/>
    <col min="10506" max="10506" width="13.85546875" style="5" customWidth="1"/>
    <col min="10507" max="10507" width="11.42578125" style="5"/>
    <col min="10508" max="10508" width="12.42578125" style="5" customWidth="1"/>
    <col min="10509" max="10754" width="11.42578125" style="5"/>
    <col min="10755" max="10758" width="16.42578125" style="5" customWidth="1"/>
    <col min="10759" max="10760" width="11.42578125" style="5"/>
    <col min="10761" max="10761" width="13.28515625" style="5" customWidth="1"/>
    <col min="10762" max="10762" width="13.85546875" style="5" customWidth="1"/>
    <col min="10763" max="10763" width="11.42578125" style="5"/>
    <col min="10764" max="10764" width="12.42578125" style="5" customWidth="1"/>
    <col min="10765" max="11010" width="11.42578125" style="5"/>
    <col min="11011" max="11014" width="16.42578125" style="5" customWidth="1"/>
    <col min="11015" max="11016" width="11.42578125" style="5"/>
    <col min="11017" max="11017" width="13.28515625" style="5" customWidth="1"/>
    <col min="11018" max="11018" width="13.85546875" style="5" customWidth="1"/>
    <col min="11019" max="11019" width="11.42578125" style="5"/>
    <col min="11020" max="11020" width="12.42578125" style="5" customWidth="1"/>
    <col min="11021" max="11266" width="11.42578125" style="5"/>
    <col min="11267" max="11270" width="16.42578125" style="5" customWidth="1"/>
    <col min="11271" max="11272" width="11.42578125" style="5"/>
    <col min="11273" max="11273" width="13.28515625" style="5" customWidth="1"/>
    <col min="11274" max="11274" width="13.85546875" style="5" customWidth="1"/>
    <col min="11275" max="11275" width="11.42578125" style="5"/>
    <col min="11276" max="11276" width="12.42578125" style="5" customWidth="1"/>
    <col min="11277" max="11522" width="11.42578125" style="5"/>
    <col min="11523" max="11526" width="16.42578125" style="5" customWidth="1"/>
    <col min="11527" max="11528" width="11.42578125" style="5"/>
    <col min="11529" max="11529" width="13.28515625" style="5" customWidth="1"/>
    <col min="11530" max="11530" width="13.85546875" style="5" customWidth="1"/>
    <col min="11531" max="11531" width="11.42578125" style="5"/>
    <col min="11532" max="11532" width="12.42578125" style="5" customWidth="1"/>
    <col min="11533" max="11778" width="11.42578125" style="5"/>
    <col min="11779" max="11782" width="16.42578125" style="5" customWidth="1"/>
    <col min="11783" max="11784" width="11.42578125" style="5"/>
    <col min="11785" max="11785" width="13.28515625" style="5" customWidth="1"/>
    <col min="11786" max="11786" width="13.85546875" style="5" customWidth="1"/>
    <col min="11787" max="11787" width="11.42578125" style="5"/>
    <col min="11788" max="11788" width="12.42578125" style="5" customWidth="1"/>
    <col min="11789" max="12034" width="11.42578125" style="5"/>
    <col min="12035" max="12038" width="16.42578125" style="5" customWidth="1"/>
    <col min="12039" max="12040" width="11.42578125" style="5"/>
    <col min="12041" max="12041" width="13.28515625" style="5" customWidth="1"/>
    <col min="12042" max="12042" width="13.85546875" style="5" customWidth="1"/>
    <col min="12043" max="12043" width="11.42578125" style="5"/>
    <col min="12044" max="12044" width="12.42578125" style="5" customWidth="1"/>
    <col min="12045" max="12290" width="11.42578125" style="5"/>
    <col min="12291" max="12294" width="16.42578125" style="5" customWidth="1"/>
    <col min="12295" max="12296" width="11.42578125" style="5"/>
    <col min="12297" max="12297" width="13.28515625" style="5" customWidth="1"/>
    <col min="12298" max="12298" width="13.85546875" style="5" customWidth="1"/>
    <col min="12299" max="12299" width="11.42578125" style="5"/>
    <col min="12300" max="12300" width="12.42578125" style="5" customWidth="1"/>
    <col min="12301" max="12546" width="11.42578125" style="5"/>
    <col min="12547" max="12550" width="16.42578125" style="5" customWidth="1"/>
    <col min="12551" max="12552" width="11.42578125" style="5"/>
    <col min="12553" max="12553" width="13.28515625" style="5" customWidth="1"/>
    <col min="12554" max="12554" width="13.85546875" style="5" customWidth="1"/>
    <col min="12555" max="12555" width="11.42578125" style="5"/>
    <col min="12556" max="12556" width="12.42578125" style="5" customWidth="1"/>
    <col min="12557" max="12802" width="11.42578125" style="5"/>
    <col min="12803" max="12806" width="16.42578125" style="5" customWidth="1"/>
    <col min="12807" max="12808" width="11.42578125" style="5"/>
    <col min="12809" max="12809" width="13.28515625" style="5" customWidth="1"/>
    <col min="12810" max="12810" width="13.85546875" style="5" customWidth="1"/>
    <col min="12811" max="12811" width="11.42578125" style="5"/>
    <col min="12812" max="12812" width="12.42578125" style="5" customWidth="1"/>
    <col min="12813" max="13058" width="11.42578125" style="5"/>
    <col min="13059" max="13062" width="16.42578125" style="5" customWidth="1"/>
    <col min="13063" max="13064" width="11.42578125" style="5"/>
    <col min="13065" max="13065" width="13.28515625" style="5" customWidth="1"/>
    <col min="13066" max="13066" width="13.85546875" style="5" customWidth="1"/>
    <col min="13067" max="13067" width="11.42578125" style="5"/>
    <col min="13068" max="13068" width="12.42578125" style="5" customWidth="1"/>
    <col min="13069" max="13314" width="11.42578125" style="5"/>
    <col min="13315" max="13318" width="16.42578125" style="5" customWidth="1"/>
    <col min="13319" max="13320" width="11.42578125" style="5"/>
    <col min="13321" max="13321" width="13.28515625" style="5" customWidth="1"/>
    <col min="13322" max="13322" width="13.85546875" style="5" customWidth="1"/>
    <col min="13323" max="13323" width="11.42578125" style="5"/>
    <col min="13324" max="13324" width="12.42578125" style="5" customWidth="1"/>
    <col min="13325" max="13570" width="11.42578125" style="5"/>
    <col min="13571" max="13574" width="16.42578125" style="5" customWidth="1"/>
    <col min="13575" max="13576" width="11.42578125" style="5"/>
    <col min="13577" max="13577" width="13.28515625" style="5" customWidth="1"/>
    <col min="13578" max="13578" width="13.85546875" style="5" customWidth="1"/>
    <col min="13579" max="13579" width="11.42578125" style="5"/>
    <col min="13580" max="13580" width="12.42578125" style="5" customWidth="1"/>
    <col min="13581" max="13826" width="11.42578125" style="5"/>
    <col min="13827" max="13830" width="16.42578125" style="5" customWidth="1"/>
    <col min="13831" max="13832" width="11.42578125" style="5"/>
    <col min="13833" max="13833" width="13.28515625" style="5" customWidth="1"/>
    <col min="13834" max="13834" width="13.85546875" style="5" customWidth="1"/>
    <col min="13835" max="13835" width="11.42578125" style="5"/>
    <col min="13836" max="13836" width="12.42578125" style="5" customWidth="1"/>
    <col min="13837" max="14082" width="11.42578125" style="5"/>
    <col min="14083" max="14086" width="16.42578125" style="5" customWidth="1"/>
    <col min="14087" max="14088" width="11.42578125" style="5"/>
    <col min="14089" max="14089" width="13.28515625" style="5" customWidth="1"/>
    <col min="14090" max="14090" width="13.85546875" style="5" customWidth="1"/>
    <col min="14091" max="14091" width="11.42578125" style="5"/>
    <col min="14092" max="14092" width="12.42578125" style="5" customWidth="1"/>
    <col min="14093" max="14338" width="11.42578125" style="5"/>
    <col min="14339" max="14342" width="16.42578125" style="5" customWidth="1"/>
    <col min="14343" max="14344" width="11.42578125" style="5"/>
    <col min="14345" max="14345" width="13.28515625" style="5" customWidth="1"/>
    <col min="14346" max="14346" width="13.85546875" style="5" customWidth="1"/>
    <col min="14347" max="14347" width="11.42578125" style="5"/>
    <col min="14348" max="14348" width="12.42578125" style="5" customWidth="1"/>
    <col min="14349" max="14594" width="11.42578125" style="5"/>
    <col min="14595" max="14598" width="16.42578125" style="5" customWidth="1"/>
    <col min="14599" max="14600" width="11.42578125" style="5"/>
    <col min="14601" max="14601" width="13.28515625" style="5" customWidth="1"/>
    <col min="14602" max="14602" width="13.85546875" style="5" customWidth="1"/>
    <col min="14603" max="14603" width="11.42578125" style="5"/>
    <col min="14604" max="14604" width="12.42578125" style="5" customWidth="1"/>
    <col min="14605" max="14850" width="11.42578125" style="5"/>
    <col min="14851" max="14854" width="16.42578125" style="5" customWidth="1"/>
    <col min="14855" max="14856" width="11.42578125" style="5"/>
    <col min="14857" max="14857" width="13.28515625" style="5" customWidth="1"/>
    <col min="14858" max="14858" width="13.85546875" style="5" customWidth="1"/>
    <col min="14859" max="14859" width="11.42578125" style="5"/>
    <col min="14860" max="14860" width="12.42578125" style="5" customWidth="1"/>
    <col min="14861" max="15106" width="11.42578125" style="5"/>
    <col min="15107" max="15110" width="16.42578125" style="5" customWidth="1"/>
    <col min="15111" max="15112" width="11.42578125" style="5"/>
    <col min="15113" max="15113" width="13.28515625" style="5" customWidth="1"/>
    <col min="15114" max="15114" width="13.85546875" style="5" customWidth="1"/>
    <col min="15115" max="15115" width="11.42578125" style="5"/>
    <col min="15116" max="15116" width="12.42578125" style="5" customWidth="1"/>
    <col min="15117" max="15362" width="11.42578125" style="5"/>
    <col min="15363" max="15366" width="16.42578125" style="5" customWidth="1"/>
    <col min="15367" max="15368" width="11.42578125" style="5"/>
    <col min="15369" max="15369" width="13.28515625" style="5" customWidth="1"/>
    <col min="15370" max="15370" width="13.85546875" style="5" customWidth="1"/>
    <col min="15371" max="15371" width="11.42578125" style="5"/>
    <col min="15372" max="15372" width="12.42578125" style="5" customWidth="1"/>
    <col min="15373" max="15618" width="11.42578125" style="5"/>
    <col min="15619" max="15622" width="16.42578125" style="5" customWidth="1"/>
    <col min="15623" max="15624" width="11.42578125" style="5"/>
    <col min="15625" max="15625" width="13.28515625" style="5" customWidth="1"/>
    <col min="15626" max="15626" width="13.85546875" style="5" customWidth="1"/>
    <col min="15627" max="15627" width="11.42578125" style="5"/>
    <col min="15628" max="15628" width="12.42578125" style="5" customWidth="1"/>
    <col min="15629" max="15874" width="11.42578125" style="5"/>
    <col min="15875" max="15878" width="16.42578125" style="5" customWidth="1"/>
    <col min="15879" max="15880" width="11.42578125" style="5"/>
    <col min="15881" max="15881" width="13.28515625" style="5" customWidth="1"/>
    <col min="15882" max="15882" width="13.85546875" style="5" customWidth="1"/>
    <col min="15883" max="15883" width="11.42578125" style="5"/>
    <col min="15884" max="15884" width="12.42578125" style="5" customWidth="1"/>
    <col min="15885" max="16130" width="11.42578125" style="5"/>
    <col min="16131" max="16134" width="16.42578125" style="5" customWidth="1"/>
    <col min="16135" max="16136" width="11.42578125" style="5"/>
    <col min="16137" max="16137" width="13.28515625" style="5" customWidth="1"/>
    <col min="16138" max="16138" width="13.85546875" style="5" customWidth="1"/>
    <col min="16139" max="16139" width="11.42578125" style="5"/>
    <col min="16140" max="16140" width="12.42578125" style="5" customWidth="1"/>
    <col min="16141" max="16384" width="11.42578125" style="5"/>
  </cols>
  <sheetData>
    <row r="1" spans="1:13" s="68" customFormat="1" ht="30.75" customHeight="1">
      <c r="A1" s="552" t="s">
        <v>1012</v>
      </c>
      <c r="B1" s="552"/>
      <c r="C1" s="552"/>
      <c r="D1" s="552"/>
      <c r="E1" s="552"/>
      <c r="F1" s="552"/>
      <c r="H1" s="553" t="s">
        <v>996</v>
      </c>
      <c r="I1" s="553"/>
      <c r="J1" s="553"/>
      <c r="K1" s="553"/>
      <c r="L1" s="553"/>
      <c r="M1" s="553"/>
    </row>
    <row r="2" spans="1:13" ht="13.5" thickBot="1">
      <c r="A2" s="153"/>
      <c r="B2" s="154"/>
      <c r="C2" s="155"/>
      <c r="D2" s="155"/>
      <c r="E2" s="155"/>
      <c r="F2" s="155"/>
    </row>
    <row r="3" spans="1:13" s="67" customFormat="1" ht="30.75" customHeight="1" thickBot="1">
      <c r="A3" s="156"/>
      <c r="B3" s="157" t="s">
        <v>997</v>
      </c>
      <c r="C3" s="157" t="s">
        <v>998</v>
      </c>
      <c r="D3" s="158" t="s">
        <v>30</v>
      </c>
      <c r="E3" s="158" t="s">
        <v>999</v>
      </c>
      <c r="F3" s="159" t="s">
        <v>1000</v>
      </c>
      <c r="H3" s="542" t="s">
        <v>1013</v>
      </c>
      <c r="I3" s="543"/>
      <c r="J3" s="125" t="s">
        <v>1002</v>
      </c>
      <c r="K3" s="126" t="s">
        <v>1003</v>
      </c>
      <c r="L3" s="127" t="s">
        <v>1004</v>
      </c>
      <c r="M3" s="128" t="s">
        <v>1014</v>
      </c>
    </row>
    <row r="4" spans="1:13" s="67" customFormat="1" ht="16.5" customHeight="1">
      <c r="A4" s="160"/>
      <c r="B4" s="161">
        <v>2006</v>
      </c>
      <c r="C4" s="162">
        <v>441928.62</v>
      </c>
      <c r="D4" s="162">
        <v>11048.22</v>
      </c>
      <c r="E4" s="163">
        <f>D4</f>
        <v>11048.22</v>
      </c>
      <c r="F4" s="164">
        <f>C4-D4</f>
        <v>430880.4</v>
      </c>
      <c r="H4" s="554" t="s">
        <v>1006</v>
      </c>
      <c r="I4" s="555"/>
      <c r="J4" s="165">
        <v>491031.8</v>
      </c>
      <c r="K4" s="166">
        <v>17646.59</v>
      </c>
      <c r="L4" s="167"/>
      <c r="M4" s="167"/>
    </row>
    <row r="5" spans="1:13" s="67" customFormat="1" ht="16.5" customHeight="1">
      <c r="A5" s="160"/>
      <c r="B5" s="161">
        <v>2007</v>
      </c>
      <c r="C5" s="162">
        <v>441928.62</v>
      </c>
      <c r="D5" s="162">
        <v>11048.2155</v>
      </c>
      <c r="E5" s="163">
        <f>E4+D5</f>
        <v>22096.4355</v>
      </c>
      <c r="F5" s="164">
        <f>F4-D5</f>
        <v>419832.18450000003</v>
      </c>
      <c r="H5" s="554" t="s">
        <v>1007</v>
      </c>
      <c r="I5" s="555"/>
      <c r="J5" s="168">
        <f>J4*10%</f>
        <v>49103.18</v>
      </c>
      <c r="K5" s="169">
        <f>K4*10%</f>
        <v>1764.6590000000001</v>
      </c>
      <c r="L5" s="170"/>
      <c r="M5" s="170"/>
    </row>
    <row r="6" spans="1:13" s="67" customFormat="1" ht="16.5" customHeight="1">
      <c r="A6" s="160"/>
      <c r="B6" s="161">
        <v>2008</v>
      </c>
      <c r="C6" s="162">
        <v>441928.62</v>
      </c>
      <c r="D6" s="162">
        <v>11048.2155</v>
      </c>
      <c r="E6" s="163">
        <f t="shared" ref="E6:E14" si="0">E5+D6</f>
        <v>33144.650999999998</v>
      </c>
      <c r="F6" s="164">
        <f t="shared" ref="F6:F11" si="1">F5-D6</f>
        <v>408783.96900000004</v>
      </c>
      <c r="H6" s="554" t="s">
        <v>1008</v>
      </c>
      <c r="I6" s="555"/>
      <c r="J6" s="168">
        <f>J4-J5</f>
        <v>441928.62</v>
      </c>
      <c r="K6" s="169">
        <f>K4-K5</f>
        <v>15881.931</v>
      </c>
      <c r="L6" s="170"/>
      <c r="M6" s="170"/>
    </row>
    <row r="7" spans="1:13" s="67" customFormat="1" ht="16.5" customHeight="1">
      <c r="A7" s="160"/>
      <c r="B7" s="161">
        <v>2009</v>
      </c>
      <c r="C7" s="162">
        <v>441928.62</v>
      </c>
      <c r="D7" s="162">
        <v>11048.2155</v>
      </c>
      <c r="E7" s="163">
        <f t="shared" si="0"/>
        <v>44192.866499999996</v>
      </c>
      <c r="F7" s="164">
        <f t="shared" si="1"/>
        <v>397735.75350000005</v>
      </c>
      <c r="H7" s="546" t="s">
        <v>1009</v>
      </c>
      <c r="I7" s="547"/>
      <c r="J7" s="171">
        <v>132578.79</v>
      </c>
      <c r="K7" s="172">
        <v>354.62</v>
      </c>
      <c r="L7" s="170"/>
      <c r="M7" s="170"/>
    </row>
    <row r="8" spans="1:13" s="67" customFormat="1" ht="16.5" customHeight="1" thickBot="1">
      <c r="A8" s="160"/>
      <c r="B8" s="161">
        <v>2010</v>
      </c>
      <c r="C8" s="162">
        <v>441928.62</v>
      </c>
      <c r="D8" s="162">
        <v>11048.2155</v>
      </c>
      <c r="E8" s="163">
        <f t="shared" si="0"/>
        <v>55241.081999999995</v>
      </c>
      <c r="F8" s="164">
        <f t="shared" si="1"/>
        <v>386687.53800000006</v>
      </c>
      <c r="H8" s="548" t="s">
        <v>1010</v>
      </c>
      <c r="I8" s="549"/>
      <c r="J8" s="171">
        <f>J6-J7</f>
        <v>309349.82999999996</v>
      </c>
      <c r="K8" s="172">
        <f>K6-K7</f>
        <v>15527.311</v>
      </c>
      <c r="L8" s="172">
        <f>J8+K8</f>
        <v>324877.14099999995</v>
      </c>
      <c r="M8" s="172">
        <f>L8/28</f>
        <v>11602.755035714285</v>
      </c>
    </row>
    <row r="9" spans="1:13" s="67" customFormat="1" ht="16.5" customHeight="1">
      <c r="A9" s="160"/>
      <c r="B9" s="161">
        <v>2011</v>
      </c>
      <c r="C9" s="162">
        <v>441928.62</v>
      </c>
      <c r="D9" s="162">
        <v>11048.2155</v>
      </c>
      <c r="E9" s="163">
        <f t="shared" si="0"/>
        <v>66289.297500000001</v>
      </c>
      <c r="F9" s="164">
        <f t="shared" si="1"/>
        <v>375639.32250000007</v>
      </c>
    </row>
    <row r="10" spans="1:13" s="67" customFormat="1" ht="16.5" customHeight="1">
      <c r="A10" s="160"/>
      <c r="B10" s="161">
        <v>2012</v>
      </c>
      <c r="C10" s="162">
        <v>441928.62</v>
      </c>
      <c r="D10" s="162">
        <v>11048.2155</v>
      </c>
      <c r="E10" s="163">
        <f t="shared" si="0"/>
        <v>77337.513000000006</v>
      </c>
      <c r="F10" s="164">
        <f t="shared" si="1"/>
        <v>364591.10700000008</v>
      </c>
    </row>
    <row r="11" spans="1:13" s="67" customFormat="1" ht="16.5" customHeight="1">
      <c r="A11" s="160"/>
      <c r="B11" s="161">
        <v>2013</v>
      </c>
      <c r="C11" s="162">
        <v>441928.62</v>
      </c>
      <c r="D11" s="162">
        <v>11048.2155</v>
      </c>
      <c r="E11" s="163">
        <f t="shared" si="0"/>
        <v>88385.728500000012</v>
      </c>
      <c r="F11" s="164">
        <f t="shared" si="1"/>
        <v>353542.89150000009</v>
      </c>
    </row>
    <row r="12" spans="1:13" s="67" customFormat="1" ht="16.5" customHeight="1">
      <c r="A12" s="160"/>
      <c r="B12" s="161">
        <v>2014</v>
      </c>
      <c r="C12" s="162">
        <v>441928.62</v>
      </c>
      <c r="D12" s="162">
        <v>11048.2155</v>
      </c>
      <c r="E12" s="163">
        <f t="shared" si="0"/>
        <v>99433.944000000018</v>
      </c>
      <c r="F12" s="164">
        <f>C12-E12</f>
        <v>342494.67599999998</v>
      </c>
    </row>
    <row r="13" spans="1:13" s="67" customFormat="1" ht="16.5" customHeight="1">
      <c r="A13" s="160"/>
      <c r="B13" s="161">
        <v>2015</v>
      </c>
      <c r="C13" s="162">
        <v>441928.62</v>
      </c>
      <c r="D13" s="162">
        <v>11048.2155</v>
      </c>
      <c r="E13" s="163">
        <f t="shared" si="0"/>
        <v>110482.15950000002</v>
      </c>
      <c r="F13" s="164">
        <f>F12-D12</f>
        <v>331446.46049999999</v>
      </c>
    </row>
    <row r="14" spans="1:13" s="67" customFormat="1" ht="16.5" customHeight="1">
      <c r="A14" s="160"/>
      <c r="B14" s="161">
        <v>2016</v>
      </c>
      <c r="C14" s="162">
        <v>441928.62</v>
      </c>
      <c r="D14" s="162">
        <v>11048.2155</v>
      </c>
      <c r="E14" s="163">
        <f t="shared" si="0"/>
        <v>121530.37500000003</v>
      </c>
      <c r="F14" s="164">
        <f>F13-D14</f>
        <v>320398.245</v>
      </c>
    </row>
    <row r="15" spans="1:13" s="67" customFormat="1" ht="16.5" customHeight="1">
      <c r="A15" s="160"/>
      <c r="B15" s="161">
        <v>2017</v>
      </c>
      <c r="C15" s="162">
        <v>441928.62</v>
      </c>
      <c r="D15" s="162">
        <v>11048.2155</v>
      </c>
      <c r="E15" s="163">
        <f>E14+D15</f>
        <v>132578.59050000002</v>
      </c>
      <c r="F15" s="164">
        <f>F14-D15</f>
        <v>309350.0295</v>
      </c>
    </row>
    <row r="16" spans="1:13" s="67" customFormat="1" ht="16.5" customHeight="1">
      <c r="A16" s="550" t="s">
        <v>1011</v>
      </c>
      <c r="B16" s="551"/>
      <c r="C16" s="173">
        <v>15527.31</v>
      </c>
      <c r="D16" s="174"/>
      <c r="E16" s="174"/>
      <c r="F16" s="164">
        <f>F15+C16</f>
        <v>324877.3395</v>
      </c>
    </row>
    <row r="17" spans="1:6" s="67" customFormat="1" ht="16.5" customHeight="1">
      <c r="A17" s="160"/>
      <c r="B17" s="161">
        <v>2018</v>
      </c>
      <c r="C17" s="174">
        <f>F15+C16</f>
        <v>324877.3395</v>
      </c>
      <c r="D17" s="175">
        <v>11602.76</v>
      </c>
      <c r="E17" s="175">
        <f>E15+D17</f>
        <v>144181.35050000003</v>
      </c>
      <c r="F17" s="164">
        <f>F16-D17</f>
        <v>313274.57949999999</v>
      </c>
    </row>
    <row r="18" spans="1:6" s="67" customFormat="1" ht="16.5" customHeight="1">
      <c r="A18" s="160"/>
      <c r="B18" s="161">
        <v>2019</v>
      </c>
      <c r="C18" s="174">
        <v>324877.34000000003</v>
      </c>
      <c r="D18" s="176">
        <v>11602.76</v>
      </c>
      <c r="E18" s="176">
        <f>E17+D18</f>
        <v>155784.11050000004</v>
      </c>
      <c r="F18" s="164">
        <f>F17-D18</f>
        <v>301671.81949999998</v>
      </c>
    </row>
    <row r="19" spans="1:6" s="67" customFormat="1" ht="16.5" customHeight="1">
      <c r="A19" s="160"/>
      <c r="B19" s="161">
        <v>2020</v>
      </c>
      <c r="C19" s="174">
        <v>324877.34000000003</v>
      </c>
      <c r="D19" s="174">
        <v>11602.76</v>
      </c>
      <c r="E19" s="174">
        <f>E18+D19</f>
        <v>167386.87050000005</v>
      </c>
      <c r="F19" s="164">
        <f t="shared" ref="F19:F44" si="2">F18-D19</f>
        <v>290069.05949999997</v>
      </c>
    </row>
    <row r="20" spans="1:6" s="67" customFormat="1" ht="16.5" customHeight="1">
      <c r="A20" s="160"/>
      <c r="B20" s="177">
        <v>2021</v>
      </c>
      <c r="C20" s="178">
        <v>324877.34000000003</v>
      </c>
      <c r="D20" s="178">
        <v>11602.76</v>
      </c>
      <c r="E20" s="178">
        <f>E19+D20</f>
        <v>178989.63050000006</v>
      </c>
      <c r="F20" s="179">
        <f t="shared" si="2"/>
        <v>278466.29949999996</v>
      </c>
    </row>
    <row r="21" spans="1:6" s="67" customFormat="1" ht="16.5" customHeight="1">
      <c r="A21" s="160"/>
      <c r="B21" s="161">
        <v>2022</v>
      </c>
      <c r="C21" s="174">
        <v>324877.34000000003</v>
      </c>
      <c r="D21" s="174">
        <v>11602.76</v>
      </c>
      <c r="E21" s="174">
        <f>E20+D21</f>
        <v>190592.39050000007</v>
      </c>
      <c r="F21" s="164">
        <f t="shared" si="2"/>
        <v>266863.53949999996</v>
      </c>
    </row>
    <row r="22" spans="1:6" s="67" customFormat="1" ht="16.5" customHeight="1">
      <c r="A22" s="160"/>
      <c r="B22" s="161">
        <v>2023</v>
      </c>
      <c r="C22" s="174">
        <v>324877.34000000003</v>
      </c>
      <c r="D22" s="174">
        <v>11602.76</v>
      </c>
      <c r="E22" s="174">
        <f>E21+D22</f>
        <v>202195.15050000008</v>
      </c>
      <c r="F22" s="164">
        <f t="shared" si="2"/>
        <v>255260.77949999995</v>
      </c>
    </row>
    <row r="23" spans="1:6" s="67" customFormat="1" ht="16.5" customHeight="1">
      <c r="A23" s="160"/>
      <c r="B23" s="161">
        <v>2024</v>
      </c>
      <c r="C23" s="174">
        <v>324877.34000000003</v>
      </c>
      <c r="D23" s="174">
        <v>11602.76</v>
      </c>
      <c r="E23" s="174">
        <f t="shared" ref="E23:E44" si="3">E22+D23</f>
        <v>213797.91050000009</v>
      </c>
      <c r="F23" s="164">
        <f t="shared" si="2"/>
        <v>243658.01949999994</v>
      </c>
    </row>
    <row r="24" spans="1:6" s="67" customFormat="1" ht="16.5" customHeight="1">
      <c r="A24" s="160"/>
      <c r="B24" s="161">
        <v>2025</v>
      </c>
      <c r="C24" s="174">
        <v>324877.34000000003</v>
      </c>
      <c r="D24" s="174">
        <v>11602.76</v>
      </c>
      <c r="E24" s="174">
        <f t="shared" si="3"/>
        <v>225400.67050000009</v>
      </c>
      <c r="F24" s="164">
        <f t="shared" si="2"/>
        <v>232055.25949999993</v>
      </c>
    </row>
    <row r="25" spans="1:6" s="67" customFormat="1" ht="16.5" customHeight="1">
      <c r="A25" s="160"/>
      <c r="B25" s="161">
        <v>2026</v>
      </c>
      <c r="C25" s="174">
        <v>324877.34000000003</v>
      </c>
      <c r="D25" s="174">
        <v>11602.76</v>
      </c>
      <c r="E25" s="174">
        <f t="shared" si="3"/>
        <v>237003.4305000001</v>
      </c>
      <c r="F25" s="164">
        <f t="shared" si="2"/>
        <v>220452.49949999992</v>
      </c>
    </row>
    <row r="26" spans="1:6" s="67" customFormat="1" ht="16.5" customHeight="1">
      <c r="A26" s="160"/>
      <c r="B26" s="161">
        <v>2027</v>
      </c>
      <c r="C26" s="174">
        <v>324877.34000000003</v>
      </c>
      <c r="D26" s="174">
        <v>11602.76</v>
      </c>
      <c r="E26" s="174">
        <f t="shared" si="3"/>
        <v>248606.19050000011</v>
      </c>
      <c r="F26" s="164">
        <f t="shared" si="2"/>
        <v>208849.73949999991</v>
      </c>
    </row>
    <row r="27" spans="1:6" s="67" customFormat="1" ht="16.5" customHeight="1">
      <c r="A27" s="160"/>
      <c r="B27" s="161">
        <v>2028</v>
      </c>
      <c r="C27" s="174">
        <v>324877.34000000003</v>
      </c>
      <c r="D27" s="174">
        <v>11602.76</v>
      </c>
      <c r="E27" s="174">
        <f t="shared" si="3"/>
        <v>260208.95050000012</v>
      </c>
      <c r="F27" s="164">
        <f t="shared" si="2"/>
        <v>197246.9794999999</v>
      </c>
    </row>
    <row r="28" spans="1:6" s="67" customFormat="1" ht="16.5" customHeight="1">
      <c r="A28" s="160"/>
      <c r="B28" s="161">
        <v>2029</v>
      </c>
      <c r="C28" s="174">
        <v>324877.34000000003</v>
      </c>
      <c r="D28" s="174">
        <v>11602.76</v>
      </c>
      <c r="E28" s="174">
        <f t="shared" si="3"/>
        <v>271811.7105000001</v>
      </c>
      <c r="F28" s="164">
        <f t="shared" si="2"/>
        <v>185644.21949999989</v>
      </c>
    </row>
    <row r="29" spans="1:6" s="67" customFormat="1" ht="16.5" customHeight="1">
      <c r="A29" s="160"/>
      <c r="B29" s="161">
        <v>2030</v>
      </c>
      <c r="C29" s="174">
        <v>324877.34000000003</v>
      </c>
      <c r="D29" s="174">
        <v>11602.76</v>
      </c>
      <c r="E29" s="174">
        <f t="shared" si="3"/>
        <v>283414.47050000011</v>
      </c>
      <c r="F29" s="164">
        <f t="shared" si="2"/>
        <v>174041.45949999988</v>
      </c>
    </row>
    <row r="30" spans="1:6" s="67" customFormat="1" ht="16.5" customHeight="1">
      <c r="A30" s="160"/>
      <c r="B30" s="161">
        <v>2031</v>
      </c>
      <c r="C30" s="174">
        <v>324877.34000000003</v>
      </c>
      <c r="D30" s="174">
        <v>11602.76</v>
      </c>
      <c r="E30" s="174">
        <f t="shared" si="3"/>
        <v>295017.23050000012</v>
      </c>
      <c r="F30" s="164">
        <f t="shared" si="2"/>
        <v>162438.69949999987</v>
      </c>
    </row>
    <row r="31" spans="1:6" s="67" customFormat="1" ht="16.5" customHeight="1">
      <c r="A31" s="160"/>
      <c r="B31" s="161">
        <v>2032</v>
      </c>
      <c r="C31" s="174">
        <v>324877.34000000003</v>
      </c>
      <c r="D31" s="174">
        <v>11602.76</v>
      </c>
      <c r="E31" s="174">
        <f t="shared" si="3"/>
        <v>306619.99050000013</v>
      </c>
      <c r="F31" s="164">
        <f t="shared" si="2"/>
        <v>150835.93949999986</v>
      </c>
    </row>
    <row r="32" spans="1:6" s="67" customFormat="1" ht="16.5" customHeight="1">
      <c r="A32" s="160"/>
      <c r="B32" s="161">
        <v>2033</v>
      </c>
      <c r="C32" s="174">
        <v>324877.34000000003</v>
      </c>
      <c r="D32" s="174">
        <v>11602.76</v>
      </c>
      <c r="E32" s="174">
        <f t="shared" si="3"/>
        <v>318222.75050000014</v>
      </c>
      <c r="F32" s="164">
        <f>F31-D32</f>
        <v>139233.17949999985</v>
      </c>
    </row>
    <row r="33" spans="1:6" s="67" customFormat="1" ht="16.5" customHeight="1">
      <c r="A33" s="160"/>
      <c r="B33" s="161">
        <v>2034</v>
      </c>
      <c r="C33" s="174">
        <v>324877.34000000003</v>
      </c>
      <c r="D33" s="174">
        <v>11602.76</v>
      </c>
      <c r="E33" s="174">
        <f t="shared" si="3"/>
        <v>329825.51050000015</v>
      </c>
      <c r="F33" s="164">
        <f>F32-D33</f>
        <v>127630.41949999986</v>
      </c>
    </row>
    <row r="34" spans="1:6" s="67" customFormat="1" ht="16.5" customHeight="1">
      <c r="A34" s="160"/>
      <c r="B34" s="161">
        <v>2035</v>
      </c>
      <c r="C34" s="174">
        <v>324877.34000000003</v>
      </c>
      <c r="D34" s="174">
        <v>11602.76</v>
      </c>
      <c r="E34" s="174">
        <f t="shared" si="3"/>
        <v>341428.27050000016</v>
      </c>
      <c r="F34" s="164">
        <f t="shared" si="2"/>
        <v>116027.65949999986</v>
      </c>
    </row>
    <row r="35" spans="1:6" s="67" customFormat="1" ht="16.5" customHeight="1">
      <c r="A35" s="180"/>
      <c r="B35" s="161">
        <v>2036</v>
      </c>
      <c r="C35" s="174">
        <v>324877.34000000003</v>
      </c>
      <c r="D35" s="174">
        <v>11602.76</v>
      </c>
      <c r="E35" s="174">
        <f t="shared" si="3"/>
        <v>353031.03050000017</v>
      </c>
      <c r="F35" s="164">
        <f t="shared" si="2"/>
        <v>104424.89949999987</v>
      </c>
    </row>
    <row r="36" spans="1:6" s="67" customFormat="1" ht="16.5" customHeight="1">
      <c r="A36" s="180"/>
      <c r="B36" s="161">
        <v>2037</v>
      </c>
      <c r="C36" s="174">
        <v>324877.34000000003</v>
      </c>
      <c r="D36" s="174">
        <v>11602.76</v>
      </c>
      <c r="E36" s="174">
        <f t="shared" si="3"/>
        <v>364633.79050000018</v>
      </c>
      <c r="F36" s="164">
        <f t="shared" si="2"/>
        <v>92822.139499999874</v>
      </c>
    </row>
    <row r="37" spans="1:6" s="67" customFormat="1" ht="16.5" customHeight="1">
      <c r="A37" s="180"/>
      <c r="B37" s="161">
        <v>2038</v>
      </c>
      <c r="C37" s="174">
        <v>324877.34000000003</v>
      </c>
      <c r="D37" s="174">
        <v>11602.76</v>
      </c>
      <c r="E37" s="174">
        <f t="shared" si="3"/>
        <v>376236.55050000019</v>
      </c>
      <c r="F37" s="164">
        <f t="shared" si="2"/>
        <v>81219.379499999879</v>
      </c>
    </row>
    <row r="38" spans="1:6" s="67" customFormat="1" ht="16.5" customHeight="1">
      <c r="A38" s="180"/>
      <c r="B38" s="161">
        <v>2039</v>
      </c>
      <c r="C38" s="174">
        <v>324877.34000000003</v>
      </c>
      <c r="D38" s="174">
        <v>11602.76</v>
      </c>
      <c r="E38" s="174">
        <f t="shared" si="3"/>
        <v>387839.3105000002</v>
      </c>
      <c r="F38" s="164">
        <f t="shared" si="2"/>
        <v>69616.619499999884</v>
      </c>
    </row>
    <row r="39" spans="1:6" s="67" customFormat="1" ht="16.5" customHeight="1">
      <c r="A39" s="180"/>
      <c r="B39" s="161">
        <v>2040</v>
      </c>
      <c r="C39" s="174">
        <v>324877.34000000003</v>
      </c>
      <c r="D39" s="174">
        <v>11602.76</v>
      </c>
      <c r="E39" s="174">
        <f t="shared" si="3"/>
        <v>399442.07050000021</v>
      </c>
      <c r="F39" s="164">
        <f t="shared" si="2"/>
        <v>58013.859499999882</v>
      </c>
    </row>
    <row r="40" spans="1:6" s="67" customFormat="1" ht="16.5" customHeight="1">
      <c r="A40" s="180"/>
      <c r="B40" s="161">
        <v>2041</v>
      </c>
      <c r="C40" s="174">
        <v>324877.34000000003</v>
      </c>
      <c r="D40" s="174">
        <v>11602.76</v>
      </c>
      <c r="E40" s="174">
        <f t="shared" si="3"/>
        <v>411044.83050000021</v>
      </c>
      <c r="F40" s="164">
        <f t="shared" si="2"/>
        <v>46411.09949999988</v>
      </c>
    </row>
    <row r="41" spans="1:6" s="67" customFormat="1" ht="16.5" customHeight="1">
      <c r="A41" s="180"/>
      <c r="B41" s="161">
        <v>2042</v>
      </c>
      <c r="C41" s="174">
        <v>324877.34000000003</v>
      </c>
      <c r="D41" s="174">
        <v>11602.76</v>
      </c>
      <c r="E41" s="174">
        <f t="shared" si="3"/>
        <v>422647.59050000022</v>
      </c>
      <c r="F41" s="164">
        <f t="shared" si="2"/>
        <v>34808.339499999878</v>
      </c>
    </row>
    <row r="42" spans="1:6" s="67" customFormat="1" ht="16.5" customHeight="1">
      <c r="A42" s="180"/>
      <c r="B42" s="161">
        <v>2043</v>
      </c>
      <c r="C42" s="174">
        <v>324877.34000000003</v>
      </c>
      <c r="D42" s="174">
        <v>11602.76</v>
      </c>
      <c r="E42" s="174">
        <f t="shared" si="3"/>
        <v>434250.35050000023</v>
      </c>
      <c r="F42" s="164">
        <f t="shared" si="2"/>
        <v>23205.579499999876</v>
      </c>
    </row>
    <row r="43" spans="1:6" s="67" customFormat="1" ht="16.5" customHeight="1">
      <c r="A43" s="180"/>
      <c r="B43" s="161">
        <v>2044</v>
      </c>
      <c r="C43" s="174">
        <v>324877.34000000003</v>
      </c>
      <c r="D43" s="174">
        <v>11602.76</v>
      </c>
      <c r="E43" s="174">
        <f t="shared" si="3"/>
        <v>445853.11050000024</v>
      </c>
      <c r="F43" s="164">
        <f t="shared" si="2"/>
        <v>11602.819499999876</v>
      </c>
    </row>
    <row r="44" spans="1:6" s="67" customFormat="1" ht="16.5" customHeight="1">
      <c r="A44" s="180"/>
      <c r="B44" s="161">
        <v>2045</v>
      </c>
      <c r="C44" s="174">
        <v>324877.34000000003</v>
      </c>
      <c r="D44" s="174">
        <v>11602.82</v>
      </c>
      <c r="E44" s="174">
        <f t="shared" si="3"/>
        <v>457455.93050000025</v>
      </c>
      <c r="F44" s="164">
        <f t="shared" si="2"/>
        <v>-5.0000012379314285E-4</v>
      </c>
    </row>
    <row r="45" spans="1:6" s="67" customFormat="1" ht="30" customHeight="1" thickBot="1">
      <c r="A45" s="181"/>
      <c r="B45" s="182"/>
      <c r="C45" s="183"/>
      <c r="D45" s="184">
        <f>SUM(D4:D44)</f>
        <v>457455.93050000025</v>
      </c>
      <c r="E45" s="184"/>
      <c r="F45" s="185"/>
    </row>
    <row r="46" spans="1:6" s="67" customFormat="1" ht="12"/>
    <row r="47" spans="1:6" s="67" customFormat="1" ht="12"/>
  </sheetData>
  <mergeCells count="9">
    <mergeCell ref="H7:I7"/>
    <mergeCell ref="H8:I8"/>
    <mergeCell ref="A16:B16"/>
    <mergeCell ref="A1:F1"/>
    <mergeCell ref="H1:M1"/>
    <mergeCell ref="H3:I3"/>
    <mergeCell ref="H4:I4"/>
    <mergeCell ref="H5:I5"/>
    <mergeCell ref="H6:I6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F2B8-F308-4E87-AE85-3EAE4341A115}">
  <dimension ref="A1:P51"/>
  <sheetViews>
    <sheetView topLeftCell="B1" workbookViewId="0">
      <selection activeCell="I50" sqref="I50"/>
    </sheetView>
  </sheetViews>
  <sheetFormatPr baseColWidth="10" defaultRowHeight="15"/>
  <sheetData>
    <row r="1" spans="1:16" s="338" customFormat="1" ht="30.75" customHeight="1">
      <c r="A1" s="540" t="s">
        <v>995</v>
      </c>
      <c r="B1" s="540"/>
      <c r="C1" s="540"/>
      <c r="D1" s="540"/>
      <c r="E1" s="540"/>
      <c r="F1" s="540"/>
      <c r="G1" s="540"/>
      <c r="H1" s="540"/>
      <c r="I1" s="109"/>
      <c r="K1" s="541" t="s">
        <v>996</v>
      </c>
      <c r="L1" s="541"/>
      <c r="M1" s="541"/>
      <c r="N1" s="541"/>
      <c r="O1" s="541"/>
      <c r="P1" s="541"/>
    </row>
    <row r="2" spans="1:16" s="81" customFormat="1" ht="14.25" thickBot="1">
      <c r="A2" s="111"/>
      <c r="B2" s="112"/>
      <c r="C2" s="112"/>
      <c r="D2" s="112"/>
      <c r="E2" s="113"/>
      <c r="F2" s="113"/>
      <c r="G2" s="113"/>
      <c r="H2" s="113"/>
    </row>
    <row r="3" spans="1:16" s="81" customFormat="1" ht="54.75" thickBot="1">
      <c r="A3" s="339"/>
      <c r="B3" s="340" t="s">
        <v>997</v>
      </c>
      <c r="C3" s="341" t="s">
        <v>1266</v>
      </c>
      <c r="D3" s="341" t="s">
        <v>8</v>
      </c>
      <c r="E3" s="340" t="s">
        <v>998</v>
      </c>
      <c r="F3" s="341" t="s">
        <v>30</v>
      </c>
      <c r="G3" s="341" t="s">
        <v>999</v>
      </c>
      <c r="H3" s="342" t="s">
        <v>1000</v>
      </c>
      <c r="I3" s="113"/>
      <c r="K3" s="564" t="s">
        <v>1001</v>
      </c>
      <c r="L3" s="565"/>
      <c r="M3" s="125" t="s">
        <v>1002</v>
      </c>
      <c r="N3" s="126" t="s">
        <v>1003</v>
      </c>
      <c r="O3" s="127" t="s">
        <v>1004</v>
      </c>
      <c r="P3" s="128" t="s">
        <v>1005</v>
      </c>
    </row>
    <row r="4" spans="1:16" s="350" customFormat="1" ht="13.5" customHeight="1">
      <c r="A4" s="343"/>
      <c r="B4" s="344">
        <v>1996</v>
      </c>
      <c r="C4" s="345">
        <v>674536.8</v>
      </c>
      <c r="D4" s="346">
        <f>C4*0.1</f>
        <v>67453.680000000008</v>
      </c>
      <c r="E4" s="347">
        <f>+C4-D4</f>
        <v>607083.12</v>
      </c>
      <c r="F4" s="347">
        <v>2120.65</v>
      </c>
      <c r="G4" s="347">
        <f>F4</f>
        <v>2120.65</v>
      </c>
      <c r="H4" s="348">
        <f>C4-F4</f>
        <v>672416.15</v>
      </c>
      <c r="I4" s="349"/>
      <c r="K4" s="298" t="s">
        <v>1006</v>
      </c>
      <c r="L4" s="299"/>
      <c r="M4" s="130">
        <v>674536.8</v>
      </c>
      <c r="N4" s="131">
        <f>66202.65+174746.83</f>
        <v>240949.47999999998</v>
      </c>
      <c r="O4" s="132"/>
      <c r="P4" s="326"/>
    </row>
    <row r="5" spans="1:16" s="350" customFormat="1" ht="16.5" customHeight="1">
      <c r="A5" s="118"/>
      <c r="B5" s="119">
        <v>1997</v>
      </c>
      <c r="C5" s="351"/>
      <c r="D5" s="119"/>
      <c r="E5" s="120">
        <v>607083.12</v>
      </c>
      <c r="F5" s="120">
        <v>15177.08</v>
      </c>
      <c r="G5" s="120">
        <f>G4+F5</f>
        <v>17297.73</v>
      </c>
      <c r="H5" s="122">
        <f>H4-F5</f>
        <v>657239.07000000007</v>
      </c>
      <c r="I5" s="129"/>
      <c r="K5" s="566" t="s">
        <v>1007</v>
      </c>
      <c r="L5" s="567"/>
      <c r="M5" s="133">
        <f>M4*10%</f>
        <v>67453.680000000008</v>
      </c>
      <c r="N5" s="134">
        <f>N4*10%</f>
        <v>24094.948</v>
      </c>
      <c r="O5" s="135"/>
      <c r="P5" s="327"/>
    </row>
    <row r="6" spans="1:16" s="350" customFormat="1" ht="16.5" customHeight="1">
      <c r="A6" s="118"/>
      <c r="B6" s="119">
        <v>1998</v>
      </c>
      <c r="C6" s="351"/>
      <c r="D6" s="119"/>
      <c r="E6" s="120">
        <v>607083.12</v>
      </c>
      <c r="F6" s="120">
        <v>15177.08</v>
      </c>
      <c r="G6" s="120">
        <f>G5+F6</f>
        <v>32474.809999999998</v>
      </c>
      <c r="H6" s="122">
        <f t="shared" ref="H6:H25" si="0">H5-F6</f>
        <v>642061.99000000011</v>
      </c>
      <c r="I6" s="129"/>
      <c r="K6" s="298" t="s">
        <v>1008</v>
      </c>
      <c r="L6" s="299"/>
      <c r="M6" s="133">
        <f>M4-M5</f>
        <v>607083.12</v>
      </c>
      <c r="N6" s="134">
        <f>N4-N5</f>
        <v>216854.53199999998</v>
      </c>
      <c r="O6" s="135"/>
      <c r="P6" s="327"/>
    </row>
    <row r="7" spans="1:16" s="350" customFormat="1" ht="16.5" customHeight="1">
      <c r="A7" s="118"/>
      <c r="B7" s="119">
        <v>1999</v>
      </c>
      <c r="C7" s="351"/>
      <c r="D7" s="119"/>
      <c r="E7" s="120">
        <v>607083.12</v>
      </c>
      <c r="F7" s="120">
        <v>15177.08</v>
      </c>
      <c r="G7" s="120">
        <f>G6+F7</f>
        <v>47651.89</v>
      </c>
      <c r="H7" s="122">
        <f t="shared" si="0"/>
        <v>626884.91000000015</v>
      </c>
      <c r="I7" s="129"/>
      <c r="K7" s="296" t="s">
        <v>1009</v>
      </c>
      <c r="L7" s="297"/>
      <c r="M7" s="136">
        <v>320839.37</v>
      </c>
      <c r="N7" s="137">
        <f>16385.16+35386.2</f>
        <v>51771.360000000001</v>
      </c>
      <c r="O7" s="135"/>
      <c r="P7" s="327"/>
    </row>
    <row r="8" spans="1:16" s="350" customFormat="1" ht="16.5" customHeight="1" thickBot="1">
      <c r="A8" s="118"/>
      <c r="B8" s="119">
        <v>2000</v>
      </c>
      <c r="C8" s="351"/>
      <c r="D8" s="119"/>
      <c r="E8" s="120">
        <v>607083.12</v>
      </c>
      <c r="F8" s="120">
        <v>15177.08</v>
      </c>
      <c r="G8" s="120">
        <f t="shared" ref="G8:G29" si="1">G7+F8</f>
        <v>62828.97</v>
      </c>
      <c r="H8" s="122">
        <f t="shared" si="0"/>
        <v>611707.83000000019</v>
      </c>
      <c r="I8" s="129"/>
      <c r="K8" s="537" t="s">
        <v>1010</v>
      </c>
      <c r="L8" s="538"/>
      <c r="M8" s="328">
        <f>M6-M7</f>
        <v>286243.75</v>
      </c>
      <c r="N8" s="329">
        <f>N6-N7</f>
        <v>165083.17199999996</v>
      </c>
      <c r="O8" s="329">
        <v>451326.92199999996</v>
      </c>
      <c r="P8" s="330">
        <f>O8/18</f>
        <v>25073.717888888888</v>
      </c>
    </row>
    <row r="9" spans="1:16" s="350" customFormat="1" ht="16.5" customHeight="1" thickBot="1">
      <c r="A9" s="118"/>
      <c r="B9" s="119">
        <v>2001</v>
      </c>
      <c r="C9" s="351"/>
      <c r="D9" s="119"/>
      <c r="E9" s="120">
        <v>607083.12</v>
      </c>
      <c r="F9" s="120">
        <v>15177.08</v>
      </c>
      <c r="G9" s="120">
        <f t="shared" si="1"/>
        <v>78006.05</v>
      </c>
      <c r="H9" s="122">
        <f t="shared" si="0"/>
        <v>596530.75000000023</v>
      </c>
      <c r="I9" s="129"/>
    </row>
    <row r="10" spans="1:16" s="350" customFormat="1" ht="16.5" customHeight="1">
      <c r="A10" s="118"/>
      <c r="B10" s="119">
        <v>2002</v>
      </c>
      <c r="C10" s="351"/>
      <c r="D10" s="119"/>
      <c r="E10" s="120">
        <v>607083.12</v>
      </c>
      <c r="F10" s="120">
        <v>15177.08</v>
      </c>
      <c r="G10" s="120">
        <f t="shared" si="1"/>
        <v>93183.13</v>
      </c>
      <c r="H10" s="122">
        <f t="shared" si="0"/>
        <v>581353.67000000027</v>
      </c>
      <c r="I10" s="129"/>
      <c r="K10" s="542" t="s">
        <v>1001</v>
      </c>
      <c r="L10" s="543"/>
      <c r="M10" s="558" t="s">
        <v>1267</v>
      </c>
      <c r="N10" s="558" t="s">
        <v>1003</v>
      </c>
      <c r="O10" s="560" t="s">
        <v>1004</v>
      </c>
      <c r="P10" s="562" t="s">
        <v>1348</v>
      </c>
    </row>
    <row r="11" spans="1:16" s="350" customFormat="1" ht="16.5" customHeight="1" thickBot="1">
      <c r="A11" s="118"/>
      <c r="B11" s="119">
        <v>2003</v>
      </c>
      <c r="C11" s="351"/>
      <c r="D11" s="119"/>
      <c r="E11" s="120">
        <v>607083.12</v>
      </c>
      <c r="F11" s="120">
        <v>15177.08</v>
      </c>
      <c r="G11" s="120">
        <f t="shared" si="1"/>
        <v>108360.21</v>
      </c>
      <c r="H11" s="122">
        <f t="shared" si="0"/>
        <v>566176.59000000032</v>
      </c>
      <c r="I11" s="129"/>
      <c r="K11" s="556"/>
      <c r="L11" s="557"/>
      <c r="M11" s="559"/>
      <c r="N11" s="559"/>
      <c r="O11" s="561"/>
      <c r="P11" s="563"/>
    </row>
    <row r="12" spans="1:16" s="350" customFormat="1" ht="16.5" customHeight="1">
      <c r="A12" s="118"/>
      <c r="B12" s="119">
        <v>2004</v>
      </c>
      <c r="C12" s="351"/>
      <c r="D12" s="119"/>
      <c r="E12" s="120">
        <v>607083.12</v>
      </c>
      <c r="F12" s="120">
        <v>15177.08</v>
      </c>
      <c r="G12" s="120">
        <f t="shared" si="1"/>
        <v>123537.29000000001</v>
      </c>
      <c r="H12" s="122">
        <f t="shared" si="0"/>
        <v>550999.51000000036</v>
      </c>
      <c r="I12" s="129"/>
      <c r="K12" s="568" t="s">
        <v>1006</v>
      </c>
      <c r="L12" s="569"/>
      <c r="M12" s="130">
        <v>915486.28</v>
      </c>
      <c r="N12" s="131">
        <v>555615.81999999995</v>
      </c>
      <c r="O12" s="132"/>
      <c r="P12" s="326"/>
    </row>
    <row r="13" spans="1:16" s="350" customFormat="1" ht="16.5" customHeight="1">
      <c r="A13" s="118"/>
      <c r="B13" s="119">
        <v>2005</v>
      </c>
      <c r="C13" s="351"/>
      <c r="D13" s="119"/>
      <c r="E13" s="120">
        <v>607083.12</v>
      </c>
      <c r="F13" s="120">
        <v>15177.08</v>
      </c>
      <c r="G13" s="120">
        <f t="shared" si="1"/>
        <v>138714.37</v>
      </c>
      <c r="H13" s="122">
        <f t="shared" si="0"/>
        <v>535822.4300000004</v>
      </c>
      <c r="I13" s="129"/>
      <c r="K13" s="544" t="s">
        <v>1007</v>
      </c>
      <c r="L13" s="545"/>
      <c r="M13" s="133">
        <f>M12*10%</f>
        <v>91548.628000000012</v>
      </c>
      <c r="N13" s="133">
        <f>N12*10%</f>
        <v>55561.581999999995</v>
      </c>
      <c r="O13" s="135"/>
      <c r="P13" s="327"/>
    </row>
    <row r="14" spans="1:16" s="350" customFormat="1" ht="16.5" customHeight="1">
      <c r="A14" s="118"/>
      <c r="B14" s="119">
        <v>2006</v>
      </c>
      <c r="C14" s="351"/>
      <c r="D14" s="119"/>
      <c r="E14" s="120">
        <v>607083.12</v>
      </c>
      <c r="F14" s="120">
        <v>15177.08</v>
      </c>
      <c r="G14" s="120">
        <f t="shared" si="1"/>
        <v>153891.44999999998</v>
      </c>
      <c r="H14" s="122">
        <f t="shared" si="0"/>
        <v>520645.35000000038</v>
      </c>
      <c r="I14" s="129"/>
      <c r="K14" s="544" t="s">
        <v>1008</v>
      </c>
      <c r="L14" s="545"/>
      <c r="M14" s="133">
        <f>M12-M13</f>
        <v>823937.652</v>
      </c>
      <c r="N14" s="133">
        <f>N12-N13</f>
        <v>500054.23799999995</v>
      </c>
      <c r="O14" s="135"/>
      <c r="P14" s="327"/>
    </row>
    <row r="15" spans="1:16" s="350" customFormat="1" ht="16.5" customHeight="1">
      <c r="A15" s="118"/>
      <c r="B15" s="119">
        <v>2007</v>
      </c>
      <c r="C15" s="351"/>
      <c r="D15" s="119"/>
      <c r="E15" s="120">
        <v>607083.12</v>
      </c>
      <c r="F15" s="120">
        <v>15177.08</v>
      </c>
      <c r="G15" s="120">
        <f t="shared" si="1"/>
        <v>169068.52999999997</v>
      </c>
      <c r="H15" s="122">
        <f t="shared" si="0"/>
        <v>505468.27000000037</v>
      </c>
      <c r="I15" s="129"/>
      <c r="K15" s="535" t="s">
        <v>1270</v>
      </c>
      <c r="L15" s="536"/>
      <c r="M15" s="136">
        <v>497979.3</v>
      </c>
      <c r="N15" s="137">
        <v>302227.55</v>
      </c>
      <c r="O15" s="135"/>
      <c r="P15" s="327"/>
    </row>
    <row r="16" spans="1:16" s="350" customFormat="1" ht="16.5" customHeight="1" thickBot="1">
      <c r="A16" s="118"/>
      <c r="B16" s="119">
        <v>2008</v>
      </c>
      <c r="C16" s="351"/>
      <c r="D16" s="119"/>
      <c r="E16" s="120">
        <v>607083.12</v>
      </c>
      <c r="F16" s="120">
        <v>15177.08</v>
      </c>
      <c r="G16" s="120">
        <f t="shared" si="1"/>
        <v>184245.60999999996</v>
      </c>
      <c r="H16" s="122">
        <f t="shared" si="0"/>
        <v>490291.19000000035</v>
      </c>
      <c r="I16" s="129"/>
      <c r="K16" s="537" t="s">
        <v>1010</v>
      </c>
      <c r="L16" s="538"/>
      <c r="M16" s="328">
        <f>M14-M15</f>
        <v>325958.35200000001</v>
      </c>
      <c r="N16" s="329">
        <f>N14-N15</f>
        <v>197826.68799999997</v>
      </c>
      <c r="O16" s="329">
        <f>M16+N16</f>
        <v>523785.04</v>
      </c>
      <c r="P16" s="330">
        <f>O16/18</f>
        <v>29099.168888888889</v>
      </c>
    </row>
    <row r="17" spans="1:13" s="350" customFormat="1" ht="16.5" customHeight="1">
      <c r="A17" s="118"/>
      <c r="B17" s="119">
        <v>2009</v>
      </c>
      <c r="C17" s="351"/>
      <c r="D17" s="119"/>
      <c r="E17" s="120">
        <v>607083.12</v>
      </c>
      <c r="F17" s="120">
        <v>15177.08</v>
      </c>
      <c r="G17" s="120">
        <f t="shared" si="1"/>
        <v>199422.68999999994</v>
      </c>
      <c r="H17" s="122">
        <f t="shared" si="0"/>
        <v>475114.11000000034</v>
      </c>
      <c r="I17" s="129"/>
    </row>
    <row r="18" spans="1:13" s="350" customFormat="1" ht="16.5" customHeight="1">
      <c r="A18" s="118"/>
      <c r="B18" s="119">
        <v>2010</v>
      </c>
      <c r="C18" s="351"/>
      <c r="D18" s="119"/>
      <c r="E18" s="120">
        <v>607083.12</v>
      </c>
      <c r="F18" s="120">
        <v>15177.08</v>
      </c>
      <c r="G18" s="120">
        <f t="shared" si="1"/>
        <v>214599.76999999993</v>
      </c>
      <c r="H18" s="122">
        <f t="shared" si="0"/>
        <v>459937.03000000032</v>
      </c>
      <c r="I18" s="129"/>
      <c r="M18" s="352"/>
    </row>
    <row r="19" spans="1:13" s="350" customFormat="1" ht="16.5" customHeight="1">
      <c r="A19" s="118"/>
      <c r="B19" s="119">
        <v>2011</v>
      </c>
      <c r="C19" s="351"/>
      <c r="D19" s="119"/>
      <c r="E19" s="120">
        <v>607083.12</v>
      </c>
      <c r="F19" s="120">
        <v>15177.08</v>
      </c>
      <c r="G19" s="120">
        <f t="shared" si="1"/>
        <v>229776.84999999992</v>
      </c>
      <c r="H19" s="122">
        <f t="shared" si="0"/>
        <v>444759.9500000003</v>
      </c>
      <c r="I19" s="129"/>
    </row>
    <row r="20" spans="1:13" s="350" customFormat="1" ht="16.5" customHeight="1">
      <c r="A20" s="118"/>
      <c r="B20" s="119">
        <v>2012</v>
      </c>
      <c r="C20" s="351"/>
      <c r="D20" s="119"/>
      <c r="E20" s="120">
        <v>607083.12</v>
      </c>
      <c r="F20" s="120">
        <v>15177.08</v>
      </c>
      <c r="G20" s="120">
        <f t="shared" si="1"/>
        <v>244953.92999999991</v>
      </c>
      <c r="H20" s="122">
        <f t="shared" si="0"/>
        <v>429582.87000000029</v>
      </c>
      <c r="I20" s="129"/>
    </row>
    <row r="21" spans="1:13" s="350" customFormat="1" ht="16.5" customHeight="1">
      <c r="A21" s="118"/>
      <c r="B21" s="119">
        <v>2013</v>
      </c>
      <c r="C21" s="351"/>
      <c r="D21" s="119"/>
      <c r="E21" s="120">
        <v>607083.12</v>
      </c>
      <c r="F21" s="120">
        <v>15177.08</v>
      </c>
      <c r="G21" s="120">
        <f t="shared" si="1"/>
        <v>260131.00999999989</v>
      </c>
      <c r="H21" s="122">
        <f t="shared" si="0"/>
        <v>414405.79000000027</v>
      </c>
      <c r="I21" s="129"/>
    </row>
    <row r="22" spans="1:13" s="350" customFormat="1" ht="16.5" customHeight="1">
      <c r="A22" s="118"/>
      <c r="B22" s="119">
        <v>2014</v>
      </c>
      <c r="C22" s="351"/>
      <c r="D22" s="119"/>
      <c r="E22" s="120">
        <v>607083.12</v>
      </c>
      <c r="F22" s="120">
        <v>15177.08</v>
      </c>
      <c r="G22" s="120">
        <f t="shared" si="1"/>
        <v>275308.08999999991</v>
      </c>
      <c r="H22" s="122">
        <f t="shared" si="0"/>
        <v>399228.71000000025</v>
      </c>
      <c r="I22" s="129"/>
    </row>
    <row r="23" spans="1:13" s="350" customFormat="1" ht="16.5" customHeight="1">
      <c r="A23" s="118"/>
      <c r="B23" s="119">
        <v>2015</v>
      </c>
      <c r="C23" s="351"/>
      <c r="D23" s="119"/>
      <c r="E23" s="120">
        <v>607083.12</v>
      </c>
      <c r="F23" s="120">
        <v>15177.08</v>
      </c>
      <c r="G23" s="120">
        <f t="shared" si="1"/>
        <v>290485.16999999993</v>
      </c>
      <c r="H23" s="122">
        <f t="shared" si="0"/>
        <v>384051.63000000024</v>
      </c>
      <c r="I23" s="129"/>
    </row>
    <row r="24" spans="1:13" s="350" customFormat="1" ht="16.5" customHeight="1">
      <c r="A24" s="118"/>
      <c r="B24" s="119">
        <v>2016</v>
      </c>
      <c r="C24" s="351"/>
      <c r="D24" s="119"/>
      <c r="E24" s="120">
        <v>607083.12</v>
      </c>
      <c r="F24" s="120">
        <v>15177.08</v>
      </c>
      <c r="G24" s="120">
        <f t="shared" si="1"/>
        <v>305662.24999999994</v>
      </c>
      <c r="H24" s="122">
        <f t="shared" si="0"/>
        <v>368874.55000000022</v>
      </c>
      <c r="I24" s="129"/>
    </row>
    <row r="25" spans="1:13" s="350" customFormat="1" ht="16.5" customHeight="1">
      <c r="A25" s="118"/>
      <c r="B25" s="119">
        <v>2017</v>
      </c>
      <c r="C25" s="351"/>
      <c r="D25" s="119"/>
      <c r="E25" s="120">
        <v>607083.12</v>
      </c>
      <c r="F25" s="120">
        <v>15177.08</v>
      </c>
      <c r="G25" s="120">
        <f>G24+F25</f>
        <v>320839.32999999996</v>
      </c>
      <c r="H25" s="122">
        <f t="shared" si="0"/>
        <v>353697.4700000002</v>
      </c>
      <c r="I25" s="129"/>
    </row>
    <row r="26" spans="1:13" s="350" customFormat="1" ht="16.5" customHeight="1">
      <c r="A26" s="535" t="s">
        <v>1011</v>
      </c>
      <c r="B26" s="539"/>
      <c r="C26" s="353">
        <v>240949.48</v>
      </c>
      <c r="D26" s="354">
        <f>C26*0.1</f>
        <v>24094.948000000004</v>
      </c>
      <c r="E26" s="355">
        <f>+C26-D26</f>
        <v>216854.53200000001</v>
      </c>
      <c r="F26" s="356">
        <v>51771.37</v>
      </c>
      <c r="G26" s="357">
        <f>G25+F26</f>
        <v>372610.69999999995</v>
      </c>
      <c r="H26" s="358">
        <f>H25+C26-F26</f>
        <v>542875.58000000019</v>
      </c>
      <c r="I26" s="129"/>
    </row>
    <row r="27" spans="1:13" s="350" customFormat="1" ht="16.5" customHeight="1">
      <c r="A27" s="118"/>
      <c r="B27" s="119">
        <f>B25+1</f>
        <v>2018</v>
      </c>
      <c r="C27" s="359"/>
      <c r="D27" s="119"/>
      <c r="E27" s="139">
        <f>+E25+E26</f>
        <v>823937.652</v>
      </c>
      <c r="F27" s="139">
        <v>25073.72</v>
      </c>
      <c r="G27" s="120">
        <f t="shared" si="1"/>
        <v>397684.41999999993</v>
      </c>
      <c r="H27" s="122">
        <f>H26-F27</f>
        <v>517801.86000000022</v>
      </c>
      <c r="I27" s="360"/>
    </row>
    <row r="28" spans="1:13" s="350" customFormat="1" ht="16.5" customHeight="1">
      <c r="A28" s="118"/>
      <c r="B28" s="119">
        <f t="shared" ref="B28:B50" si="2">B27+1</f>
        <v>2019</v>
      </c>
      <c r="C28" s="359"/>
      <c r="D28" s="119"/>
      <c r="E28" s="139">
        <f>E27</f>
        <v>823937.652</v>
      </c>
      <c r="F28" s="139">
        <v>25073.72</v>
      </c>
      <c r="G28" s="120">
        <f t="shared" si="1"/>
        <v>422758.1399999999</v>
      </c>
      <c r="H28" s="122">
        <f>H27-F28</f>
        <v>492728.14000000025</v>
      </c>
      <c r="I28" s="360"/>
    </row>
    <row r="29" spans="1:13" s="350" customFormat="1" ht="16.5" customHeight="1">
      <c r="A29" s="118"/>
      <c r="B29" s="119">
        <f t="shared" si="2"/>
        <v>2020</v>
      </c>
      <c r="C29" s="359"/>
      <c r="D29" s="119"/>
      <c r="E29" s="139">
        <f t="shared" ref="E29:E50" si="3">E28</f>
        <v>823937.652</v>
      </c>
      <c r="F29" s="139">
        <v>25073.72</v>
      </c>
      <c r="G29" s="139">
        <f t="shared" si="1"/>
        <v>447831.85999999987</v>
      </c>
      <c r="H29" s="122">
        <f t="shared" ref="H29:H30" si="4">H28-F29</f>
        <v>467654.42000000027</v>
      </c>
      <c r="I29" s="360"/>
    </row>
    <row r="30" spans="1:13" s="350" customFormat="1" ht="16.5" customHeight="1">
      <c r="A30" s="118"/>
      <c r="B30" s="119">
        <f t="shared" si="2"/>
        <v>2021</v>
      </c>
      <c r="C30" s="359"/>
      <c r="D30" s="119"/>
      <c r="E30" s="139">
        <f t="shared" si="3"/>
        <v>823937.652</v>
      </c>
      <c r="F30" s="139">
        <v>25073.72</v>
      </c>
      <c r="G30" s="139">
        <f>G29+F30</f>
        <v>472905.57999999984</v>
      </c>
      <c r="H30" s="122">
        <f t="shared" si="4"/>
        <v>442580.7000000003</v>
      </c>
      <c r="I30" s="360"/>
    </row>
    <row r="31" spans="1:13" s="350" customFormat="1" ht="16.5" customHeight="1">
      <c r="A31" s="118"/>
      <c r="B31" s="119">
        <f t="shared" si="2"/>
        <v>2022</v>
      </c>
      <c r="C31" s="359"/>
      <c r="D31" s="119"/>
      <c r="E31" s="139">
        <f t="shared" si="3"/>
        <v>823937.652</v>
      </c>
      <c r="F31" s="139">
        <v>25073.72</v>
      </c>
      <c r="G31" s="139">
        <f>G30+F31</f>
        <v>497979.29999999981</v>
      </c>
      <c r="H31" s="122">
        <f>H30-F31</f>
        <v>417506.98000000033</v>
      </c>
      <c r="I31" s="360"/>
    </row>
    <row r="32" spans="1:13" s="350" customFormat="1" ht="16.5" customHeight="1">
      <c r="A32" s="535" t="s">
        <v>1011</v>
      </c>
      <c r="B32" s="539"/>
      <c r="C32" s="361">
        <v>555615.81999999995</v>
      </c>
      <c r="D32" s="354">
        <f>C32*0.1</f>
        <v>55561.581999999995</v>
      </c>
      <c r="E32" s="355">
        <f>+C32-D32</f>
        <v>500054.23799999995</v>
      </c>
      <c r="F32" s="356">
        <v>302227.55</v>
      </c>
      <c r="G32" s="357">
        <v>800206.84</v>
      </c>
      <c r="H32" s="362">
        <f>H31+C32-F32</f>
        <v>670895.25000000023</v>
      </c>
      <c r="I32" s="360"/>
    </row>
    <row r="33" spans="1:11" s="350" customFormat="1" ht="16.5" customHeight="1">
      <c r="A33" s="118"/>
      <c r="B33" s="119">
        <f>B31+1</f>
        <v>2023</v>
      </c>
      <c r="C33" s="359"/>
      <c r="D33" s="119"/>
      <c r="E33" s="139">
        <f>+E31+E32</f>
        <v>1323991.8899999999</v>
      </c>
      <c r="F33" s="139">
        <v>29099.168888888889</v>
      </c>
      <c r="G33" s="352">
        <v>840498.00692307681</v>
      </c>
      <c r="H33" s="365">
        <f>SUM(H32-F33)</f>
        <v>641796.08111111133</v>
      </c>
      <c r="I33" s="360"/>
      <c r="J33" s="352"/>
      <c r="K33" s="364"/>
    </row>
    <row r="34" spans="1:11" s="350" customFormat="1" ht="16.5" customHeight="1">
      <c r="A34" s="118"/>
      <c r="B34" s="119">
        <f t="shared" si="2"/>
        <v>2024</v>
      </c>
      <c r="C34" s="359"/>
      <c r="D34" s="119"/>
      <c r="E34" s="139">
        <f t="shared" si="3"/>
        <v>1323991.8899999999</v>
      </c>
      <c r="F34" s="139">
        <v>29099.168888888889</v>
      </c>
      <c r="G34" s="120">
        <f>G33+F34</f>
        <v>869597.17581196572</v>
      </c>
      <c r="H34" s="122">
        <f t="shared" ref="H34:H44" si="5">H33-F34</f>
        <v>612696.91222222243</v>
      </c>
      <c r="I34" s="360"/>
      <c r="J34" s="352"/>
      <c r="K34" s="364"/>
    </row>
    <row r="35" spans="1:11" s="350" customFormat="1" ht="16.5" customHeight="1">
      <c r="A35" s="118"/>
      <c r="B35" s="119">
        <f t="shared" si="2"/>
        <v>2025</v>
      </c>
      <c r="C35" s="359"/>
      <c r="D35" s="119"/>
      <c r="E35" s="139">
        <f t="shared" si="3"/>
        <v>1323991.8899999999</v>
      </c>
      <c r="F35" s="139">
        <v>29099.168888888889</v>
      </c>
      <c r="G35" s="120">
        <f t="shared" ref="G35:G44" si="6">G34+F35</f>
        <v>898696.34470085462</v>
      </c>
      <c r="H35" s="122">
        <f t="shared" si="5"/>
        <v>583597.74333333352</v>
      </c>
      <c r="I35" s="360"/>
      <c r="J35" s="352"/>
      <c r="K35" s="364"/>
    </row>
    <row r="36" spans="1:11" s="350" customFormat="1" ht="16.5" customHeight="1">
      <c r="A36" s="118"/>
      <c r="B36" s="119">
        <f t="shared" si="2"/>
        <v>2026</v>
      </c>
      <c r="C36" s="359"/>
      <c r="D36" s="119"/>
      <c r="E36" s="139">
        <f t="shared" si="3"/>
        <v>1323991.8899999999</v>
      </c>
      <c r="F36" s="139">
        <v>29099.168888888889</v>
      </c>
      <c r="G36" s="120">
        <f t="shared" si="6"/>
        <v>927795.51358974352</v>
      </c>
      <c r="H36" s="122">
        <f t="shared" si="5"/>
        <v>554498.57444444462</v>
      </c>
      <c r="I36" s="360"/>
      <c r="J36" s="352"/>
      <c r="K36" s="364"/>
    </row>
    <row r="37" spans="1:11" s="350" customFormat="1" ht="16.5" customHeight="1">
      <c r="A37" s="118"/>
      <c r="B37" s="119">
        <f t="shared" si="2"/>
        <v>2027</v>
      </c>
      <c r="C37" s="359"/>
      <c r="D37" s="119"/>
      <c r="E37" s="139">
        <f t="shared" si="3"/>
        <v>1323991.8899999999</v>
      </c>
      <c r="F37" s="139">
        <v>29099.168888888889</v>
      </c>
      <c r="G37" s="120">
        <f t="shared" si="6"/>
        <v>956894.68247863243</v>
      </c>
      <c r="H37" s="122">
        <f t="shared" si="5"/>
        <v>525399.40555555571</v>
      </c>
      <c r="I37" s="360"/>
      <c r="J37" s="352"/>
      <c r="K37" s="364"/>
    </row>
    <row r="38" spans="1:11" s="350" customFormat="1" ht="16.5" customHeight="1">
      <c r="A38" s="118"/>
      <c r="B38" s="119">
        <f t="shared" si="2"/>
        <v>2028</v>
      </c>
      <c r="C38" s="359"/>
      <c r="D38" s="119"/>
      <c r="E38" s="139">
        <f t="shared" si="3"/>
        <v>1323991.8899999999</v>
      </c>
      <c r="F38" s="139">
        <v>29099.168888888889</v>
      </c>
      <c r="G38" s="120">
        <f t="shared" si="6"/>
        <v>985993.85136752133</v>
      </c>
      <c r="H38" s="122">
        <f t="shared" si="5"/>
        <v>496300.23666666681</v>
      </c>
      <c r="I38" s="360"/>
      <c r="J38" s="352"/>
      <c r="K38" s="364"/>
    </row>
    <row r="39" spans="1:11" s="350" customFormat="1" ht="16.5" customHeight="1">
      <c r="A39" s="118"/>
      <c r="B39" s="119">
        <f t="shared" si="2"/>
        <v>2029</v>
      </c>
      <c r="C39" s="359"/>
      <c r="D39" s="119"/>
      <c r="E39" s="139">
        <f t="shared" si="3"/>
        <v>1323991.8899999999</v>
      </c>
      <c r="F39" s="139">
        <v>29099.168888888889</v>
      </c>
      <c r="G39" s="120">
        <f t="shared" si="6"/>
        <v>1015093.0202564102</v>
      </c>
      <c r="H39" s="122">
        <f t="shared" si="5"/>
        <v>467201.06777777791</v>
      </c>
      <c r="I39" s="360"/>
      <c r="J39" s="352"/>
      <c r="K39" s="364"/>
    </row>
    <row r="40" spans="1:11" s="350" customFormat="1" ht="16.5" customHeight="1">
      <c r="A40" s="118"/>
      <c r="B40" s="119">
        <f t="shared" si="2"/>
        <v>2030</v>
      </c>
      <c r="C40" s="359"/>
      <c r="D40" s="119"/>
      <c r="E40" s="139">
        <f t="shared" si="3"/>
        <v>1323991.8899999999</v>
      </c>
      <c r="F40" s="139">
        <v>29099.168888888889</v>
      </c>
      <c r="G40" s="120">
        <f t="shared" si="6"/>
        <v>1044192.1891452991</v>
      </c>
      <c r="H40" s="122">
        <f t="shared" si="5"/>
        <v>438101.898888889</v>
      </c>
      <c r="I40" s="360"/>
      <c r="J40" s="352"/>
      <c r="K40" s="364"/>
    </row>
    <row r="41" spans="1:11" s="350" customFormat="1" ht="16.5" customHeight="1">
      <c r="A41" s="118"/>
      <c r="B41" s="119">
        <f t="shared" si="2"/>
        <v>2031</v>
      </c>
      <c r="C41" s="359"/>
      <c r="D41" s="119"/>
      <c r="E41" s="139">
        <f t="shared" si="3"/>
        <v>1323991.8899999999</v>
      </c>
      <c r="F41" s="139">
        <v>29099.168888888889</v>
      </c>
      <c r="G41" s="120">
        <f t="shared" si="6"/>
        <v>1073291.3580341879</v>
      </c>
      <c r="H41" s="122">
        <f t="shared" si="5"/>
        <v>409002.7300000001</v>
      </c>
      <c r="I41" s="360"/>
      <c r="J41" s="352"/>
      <c r="K41" s="364"/>
    </row>
    <row r="42" spans="1:11" s="350" customFormat="1" ht="16.5" customHeight="1">
      <c r="A42" s="118"/>
      <c r="B42" s="119">
        <f t="shared" si="2"/>
        <v>2032</v>
      </c>
      <c r="C42" s="359"/>
      <c r="D42" s="119"/>
      <c r="E42" s="139">
        <f t="shared" si="3"/>
        <v>1323991.8899999999</v>
      </c>
      <c r="F42" s="139">
        <v>29099.168888888889</v>
      </c>
      <c r="G42" s="120">
        <f t="shared" si="6"/>
        <v>1102390.5269230767</v>
      </c>
      <c r="H42" s="122">
        <f t="shared" si="5"/>
        <v>379903.56111111119</v>
      </c>
      <c r="I42" s="360"/>
      <c r="J42" s="352"/>
      <c r="K42" s="364"/>
    </row>
    <row r="43" spans="1:11" s="350" customFormat="1" ht="16.5" customHeight="1">
      <c r="A43" s="118"/>
      <c r="B43" s="119">
        <f t="shared" si="2"/>
        <v>2033</v>
      </c>
      <c r="C43" s="359"/>
      <c r="D43" s="119"/>
      <c r="E43" s="139">
        <f t="shared" si="3"/>
        <v>1323991.8899999999</v>
      </c>
      <c r="F43" s="139">
        <v>29099.168888888889</v>
      </c>
      <c r="G43" s="120">
        <f t="shared" si="6"/>
        <v>1131489.6958119655</v>
      </c>
      <c r="H43" s="122">
        <f t="shared" si="5"/>
        <v>350804.39222222229</v>
      </c>
      <c r="I43" s="360"/>
      <c r="J43" s="352"/>
      <c r="K43" s="364"/>
    </row>
    <row r="44" spans="1:11" s="350" customFormat="1" ht="16.5" customHeight="1">
      <c r="A44" s="118"/>
      <c r="B44" s="119">
        <f t="shared" si="2"/>
        <v>2034</v>
      </c>
      <c r="C44" s="359"/>
      <c r="D44" s="119"/>
      <c r="E44" s="139">
        <f t="shared" si="3"/>
        <v>1323991.8899999999</v>
      </c>
      <c r="F44" s="139">
        <v>29099.168888888889</v>
      </c>
      <c r="G44" s="120">
        <f t="shared" si="6"/>
        <v>1160588.8647008543</v>
      </c>
      <c r="H44" s="122">
        <f t="shared" si="5"/>
        <v>321705.22333333339</v>
      </c>
      <c r="I44" s="360"/>
      <c r="J44" s="352"/>
      <c r="K44" s="364"/>
    </row>
    <row r="45" spans="1:11" s="350" customFormat="1" ht="16.5" customHeight="1">
      <c r="A45" s="118"/>
      <c r="B45" s="119">
        <f t="shared" si="2"/>
        <v>2035</v>
      </c>
      <c r="C45" s="359"/>
      <c r="D45" s="119"/>
      <c r="E45" s="139">
        <f t="shared" si="3"/>
        <v>1323991.8899999999</v>
      </c>
      <c r="F45" s="139">
        <v>29099.168888888889</v>
      </c>
      <c r="G45" s="120">
        <f>G44+F45</f>
        <v>1189688.0335897431</v>
      </c>
      <c r="H45" s="122">
        <f>H44-F45</f>
        <v>292606.05444444448</v>
      </c>
      <c r="I45" s="360"/>
    </row>
    <row r="46" spans="1:11" s="350" customFormat="1" ht="16.5" customHeight="1">
      <c r="A46" s="464"/>
      <c r="B46" s="119">
        <f t="shared" si="2"/>
        <v>2036</v>
      </c>
      <c r="C46" s="466"/>
      <c r="D46" s="465"/>
      <c r="E46" s="139">
        <f t="shared" si="3"/>
        <v>1323991.8899999999</v>
      </c>
      <c r="F46" s="139">
        <v>29099.168888888889</v>
      </c>
      <c r="G46" s="120">
        <f t="shared" ref="G46:G50" si="7">G45+F46</f>
        <v>1218787.2024786319</v>
      </c>
      <c r="H46" s="122">
        <f t="shared" ref="H46:H50" si="8">H45-F46</f>
        <v>263506.88555555558</v>
      </c>
      <c r="I46" s="360"/>
    </row>
    <row r="47" spans="1:11" s="350" customFormat="1" ht="16.5" customHeight="1">
      <c r="A47" s="464"/>
      <c r="B47" s="119">
        <f t="shared" si="2"/>
        <v>2037</v>
      </c>
      <c r="C47" s="466"/>
      <c r="D47" s="465"/>
      <c r="E47" s="139">
        <f t="shared" si="3"/>
        <v>1323991.8899999999</v>
      </c>
      <c r="F47" s="139">
        <v>29099.168888888889</v>
      </c>
      <c r="G47" s="120">
        <f t="shared" si="7"/>
        <v>1247886.3713675207</v>
      </c>
      <c r="H47" s="122">
        <f t="shared" si="8"/>
        <v>234407.71666666667</v>
      </c>
      <c r="I47" s="360"/>
    </row>
    <row r="48" spans="1:11" s="350" customFormat="1" ht="16.5" customHeight="1">
      <c r="A48" s="464"/>
      <c r="B48" s="119">
        <f t="shared" si="2"/>
        <v>2038</v>
      </c>
      <c r="C48" s="466"/>
      <c r="D48" s="465"/>
      <c r="E48" s="139">
        <f t="shared" si="3"/>
        <v>1323991.8899999999</v>
      </c>
      <c r="F48" s="139">
        <v>29099.168888888889</v>
      </c>
      <c r="G48" s="120">
        <f t="shared" si="7"/>
        <v>1276985.5402564094</v>
      </c>
      <c r="H48" s="122">
        <f t="shared" si="8"/>
        <v>205308.54777777777</v>
      </c>
      <c r="I48" s="360"/>
    </row>
    <row r="49" spans="1:9" s="350" customFormat="1" ht="16.5" customHeight="1">
      <c r="A49" s="464"/>
      <c r="B49" s="119">
        <f t="shared" si="2"/>
        <v>2039</v>
      </c>
      <c r="C49" s="466"/>
      <c r="D49" s="465"/>
      <c r="E49" s="139">
        <f t="shared" si="3"/>
        <v>1323991.8899999999</v>
      </c>
      <c r="F49" s="139">
        <v>29099.168888888889</v>
      </c>
      <c r="G49" s="120">
        <f t="shared" si="7"/>
        <v>1306084.7091452982</v>
      </c>
      <c r="H49" s="122">
        <f t="shared" si="8"/>
        <v>176209.37888888887</v>
      </c>
      <c r="I49" s="360"/>
    </row>
    <row r="50" spans="1:9" s="350" customFormat="1" ht="16.5" customHeight="1">
      <c r="A50" s="464"/>
      <c r="B50" s="119">
        <f t="shared" si="2"/>
        <v>2040</v>
      </c>
      <c r="C50" s="466"/>
      <c r="D50" s="465"/>
      <c r="E50" s="139">
        <f t="shared" si="3"/>
        <v>1323991.8899999999</v>
      </c>
      <c r="F50" s="139">
        <v>29099.168888888889</v>
      </c>
      <c r="G50" s="120">
        <f t="shared" si="7"/>
        <v>1335183.878034187</v>
      </c>
      <c r="H50" s="122">
        <f t="shared" si="8"/>
        <v>147110.20999999996</v>
      </c>
      <c r="I50" s="360" t="s">
        <v>1356</v>
      </c>
    </row>
    <row r="51" spans="1:9" s="350" customFormat="1" ht="16.5" customHeight="1" thickBot="1">
      <c r="A51" s="148"/>
      <c r="B51" s="149"/>
      <c r="C51" s="363">
        <f>SUM(C4:C45)</f>
        <v>1471102.1</v>
      </c>
      <c r="D51" s="363">
        <f>SUM(D4:D45)</f>
        <v>147110.21000000002</v>
      </c>
      <c r="E51" s="150"/>
      <c r="F51" s="151">
        <f>SUM(F4:F50)</f>
        <v>1323991.889999999</v>
      </c>
      <c r="G51" s="151"/>
      <c r="H51" s="152"/>
      <c r="I51" s="129"/>
    </row>
  </sheetData>
  <mergeCells count="17">
    <mergeCell ref="A32:B32"/>
    <mergeCell ref="K12:L12"/>
    <mergeCell ref="K13:L13"/>
    <mergeCell ref="K14:L14"/>
    <mergeCell ref="K15:L15"/>
    <mergeCell ref="K16:L16"/>
    <mergeCell ref="A26:B26"/>
    <mergeCell ref="A1:H1"/>
    <mergeCell ref="K1:P1"/>
    <mergeCell ref="K3:L3"/>
    <mergeCell ref="K5:L5"/>
    <mergeCell ref="K8:L8"/>
    <mergeCell ref="K10:L11"/>
    <mergeCell ref="M10:M11"/>
    <mergeCell ref="N10:N11"/>
    <mergeCell ref="O10:O11"/>
    <mergeCell ref="P10:P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A0A9B-9484-4295-9F17-56FE6D2742DC}">
  <dimension ref="A1:T53"/>
  <sheetViews>
    <sheetView topLeftCell="F13" workbookViewId="0">
      <selection activeCell="F53" sqref="F53"/>
    </sheetView>
  </sheetViews>
  <sheetFormatPr baseColWidth="10" defaultRowHeight="15"/>
  <cols>
    <col min="3" max="3" width="15.42578125" customWidth="1"/>
    <col min="4" max="4" width="13.85546875" customWidth="1"/>
    <col min="5" max="5" width="15" customWidth="1"/>
    <col min="6" max="6" width="14.7109375" customWidth="1"/>
    <col min="7" max="7" width="15.140625" customWidth="1"/>
    <col min="8" max="8" width="14.28515625" customWidth="1"/>
    <col min="11" max="11" width="13.7109375" customWidth="1"/>
    <col min="12" max="12" width="14.140625" customWidth="1"/>
    <col min="14" max="14" width="13.28515625" customWidth="1"/>
  </cols>
  <sheetData>
    <row r="1" spans="1:20" s="320" customFormat="1" ht="30.75" customHeight="1">
      <c r="A1" s="552" t="s">
        <v>1012</v>
      </c>
      <c r="B1" s="552"/>
      <c r="C1" s="552"/>
      <c r="D1" s="552"/>
      <c r="E1" s="552"/>
      <c r="F1" s="552"/>
      <c r="G1" s="552"/>
      <c r="H1" s="552"/>
      <c r="J1" s="553" t="s">
        <v>996</v>
      </c>
      <c r="K1" s="553"/>
      <c r="L1" s="553"/>
      <c r="M1" s="553"/>
      <c r="N1" s="553"/>
      <c r="O1" s="553"/>
      <c r="P1" s="553"/>
      <c r="Q1" s="553"/>
      <c r="R1" s="553"/>
      <c r="S1" s="553"/>
      <c r="T1" s="553"/>
    </row>
    <row r="2" spans="1:20" ht="15.75" thickBot="1">
      <c r="A2" s="153"/>
      <c r="B2" s="154"/>
      <c r="C2" s="154"/>
      <c r="D2" s="154"/>
      <c r="E2" s="155"/>
      <c r="F2" s="155"/>
      <c r="G2" s="155"/>
      <c r="H2" s="155"/>
    </row>
    <row r="3" spans="1:20" s="322" customFormat="1" ht="41.25" customHeight="1" thickBot="1">
      <c r="A3" s="156"/>
      <c r="B3" s="157" t="s">
        <v>997</v>
      </c>
      <c r="C3" s="321" t="s">
        <v>1266</v>
      </c>
      <c r="D3" s="321" t="s">
        <v>8</v>
      </c>
      <c r="E3" s="157" t="s">
        <v>998</v>
      </c>
      <c r="F3" s="158" t="s">
        <v>30</v>
      </c>
      <c r="G3" s="158" t="s">
        <v>999</v>
      </c>
      <c r="H3" s="159" t="s">
        <v>1000</v>
      </c>
      <c r="J3" s="542" t="s">
        <v>1013</v>
      </c>
      <c r="K3" s="543"/>
      <c r="L3" s="125" t="s">
        <v>1002</v>
      </c>
      <c r="M3" s="126" t="s">
        <v>1003</v>
      </c>
      <c r="N3" s="127" t="s">
        <v>1004</v>
      </c>
      <c r="O3" s="128" t="s">
        <v>1014</v>
      </c>
    </row>
    <row r="4" spans="1:20" s="322" customFormat="1" ht="16.5" customHeight="1">
      <c r="A4" s="160"/>
      <c r="B4" s="161">
        <v>2006</v>
      </c>
      <c r="C4" s="323">
        <f>+L4</f>
        <v>491031.8</v>
      </c>
      <c r="D4" s="323">
        <f>+L5</f>
        <v>49103.18</v>
      </c>
      <c r="E4" s="324">
        <f>+C4-D4</f>
        <v>441928.62</v>
      </c>
      <c r="F4" s="162">
        <v>11048.22</v>
      </c>
      <c r="G4" s="325">
        <f>F4</f>
        <v>11048.22</v>
      </c>
      <c r="H4" s="164">
        <f>C4-F4</f>
        <v>479983.58</v>
      </c>
      <c r="J4" s="554" t="s">
        <v>1006</v>
      </c>
      <c r="K4" s="555"/>
      <c r="L4" s="165">
        <v>491031.8</v>
      </c>
      <c r="M4" s="166">
        <v>17646.59</v>
      </c>
      <c r="N4" s="167"/>
      <c r="O4" s="167"/>
    </row>
    <row r="5" spans="1:20" s="322" customFormat="1" ht="16.5" customHeight="1">
      <c r="A5" s="160"/>
      <c r="B5" s="161">
        <v>2007</v>
      </c>
      <c r="C5" s="161"/>
      <c r="D5" s="161"/>
      <c r="E5" s="324">
        <v>441928.62</v>
      </c>
      <c r="F5" s="162">
        <v>11048.2155</v>
      </c>
      <c r="G5" s="325">
        <f t="shared" ref="G5:G15" si="0">G4+F5</f>
        <v>22096.4355</v>
      </c>
      <c r="H5" s="164">
        <f>H4-F5</f>
        <v>468935.36450000003</v>
      </c>
      <c r="J5" s="554" t="s">
        <v>1007</v>
      </c>
      <c r="K5" s="555"/>
      <c r="L5" s="168">
        <f>L4*10%</f>
        <v>49103.18</v>
      </c>
      <c r="M5" s="169">
        <f>M4*10%</f>
        <v>1764.6590000000001</v>
      </c>
      <c r="N5" s="170"/>
      <c r="O5" s="170"/>
    </row>
    <row r="6" spans="1:20" s="322" customFormat="1" ht="16.5" customHeight="1">
      <c r="A6" s="160"/>
      <c r="B6" s="161">
        <v>2008</v>
      </c>
      <c r="C6" s="161"/>
      <c r="D6" s="161"/>
      <c r="E6" s="324">
        <v>441928.62</v>
      </c>
      <c r="F6" s="162">
        <v>11048.2155</v>
      </c>
      <c r="G6" s="325">
        <f t="shared" si="0"/>
        <v>33144.650999999998</v>
      </c>
      <c r="H6" s="164">
        <f t="shared" ref="H6:H12" si="1">H5-F6</f>
        <v>457887.14900000003</v>
      </c>
      <c r="J6" s="554" t="s">
        <v>1008</v>
      </c>
      <c r="K6" s="555"/>
      <c r="L6" s="168">
        <f>L4-L5</f>
        <v>441928.62</v>
      </c>
      <c r="M6" s="169">
        <f>M4-M5</f>
        <v>15881.931</v>
      </c>
      <c r="N6" s="170"/>
      <c r="O6" s="170"/>
    </row>
    <row r="7" spans="1:20" s="322" customFormat="1" ht="16.5" customHeight="1">
      <c r="A7" s="160"/>
      <c r="B7" s="161">
        <v>2009</v>
      </c>
      <c r="C7" s="161"/>
      <c r="D7" s="161"/>
      <c r="E7" s="324">
        <v>441928.62</v>
      </c>
      <c r="F7" s="162">
        <v>11048.2155</v>
      </c>
      <c r="G7" s="325">
        <f t="shared" si="0"/>
        <v>44192.866499999996</v>
      </c>
      <c r="H7" s="164">
        <f t="shared" si="1"/>
        <v>446838.93350000004</v>
      </c>
      <c r="J7" s="546" t="s">
        <v>1009</v>
      </c>
      <c r="K7" s="547"/>
      <c r="L7" s="171">
        <v>132578.79</v>
      </c>
      <c r="M7" s="172">
        <v>354.62</v>
      </c>
      <c r="N7" s="170"/>
      <c r="O7" s="170"/>
    </row>
    <row r="8" spans="1:20" s="322" customFormat="1" ht="16.5" customHeight="1" thickBot="1">
      <c r="A8" s="160"/>
      <c r="B8" s="161">
        <v>2010</v>
      </c>
      <c r="C8" s="161"/>
      <c r="D8" s="161"/>
      <c r="E8" s="324">
        <v>441928.62</v>
      </c>
      <c r="F8" s="162">
        <v>11048.2155</v>
      </c>
      <c r="G8" s="325">
        <f t="shared" si="0"/>
        <v>55241.081999999995</v>
      </c>
      <c r="H8" s="164">
        <f t="shared" si="1"/>
        <v>435790.71800000005</v>
      </c>
      <c r="J8" s="548" t="s">
        <v>1010</v>
      </c>
      <c r="K8" s="549"/>
      <c r="L8" s="171">
        <f>L6-L7</f>
        <v>309349.82999999996</v>
      </c>
      <c r="M8" s="172">
        <f>M6-M7</f>
        <v>15527.311</v>
      </c>
      <c r="N8" s="172">
        <f>L8+M8</f>
        <v>324877.14099999995</v>
      </c>
      <c r="O8" s="172">
        <f>N8/28</f>
        <v>11602.755035714285</v>
      </c>
    </row>
    <row r="9" spans="1:20" s="322" customFormat="1" ht="16.5" customHeight="1">
      <c r="A9" s="160"/>
      <c r="B9" s="161">
        <v>2011</v>
      </c>
      <c r="C9" s="161"/>
      <c r="D9" s="161"/>
      <c r="E9" s="324">
        <v>441928.62</v>
      </c>
      <c r="F9" s="162">
        <v>11048.2155</v>
      </c>
      <c r="G9" s="325">
        <f t="shared" si="0"/>
        <v>66289.297500000001</v>
      </c>
      <c r="H9" s="164">
        <f t="shared" si="1"/>
        <v>424742.50250000006</v>
      </c>
    </row>
    <row r="10" spans="1:20" s="322" customFormat="1" ht="16.5" customHeight="1" thickBot="1">
      <c r="A10" s="160"/>
      <c r="B10" s="161">
        <v>2012</v>
      </c>
      <c r="C10" s="161"/>
      <c r="D10" s="161"/>
      <c r="E10" s="324">
        <v>441928.62</v>
      </c>
      <c r="F10" s="162">
        <v>11048.2155</v>
      </c>
      <c r="G10" s="325">
        <f t="shared" si="0"/>
        <v>77337.513000000006</v>
      </c>
      <c r="H10" s="164">
        <f t="shared" si="1"/>
        <v>413694.28700000007</v>
      </c>
    </row>
    <row r="11" spans="1:20" s="322" customFormat="1" ht="16.5" customHeight="1">
      <c r="A11" s="160"/>
      <c r="B11" s="161">
        <v>2013</v>
      </c>
      <c r="C11" s="161"/>
      <c r="D11" s="161"/>
      <c r="E11" s="324">
        <v>441928.62</v>
      </c>
      <c r="F11" s="162">
        <v>11048.2155</v>
      </c>
      <c r="G11" s="325">
        <f t="shared" si="0"/>
        <v>88385.728500000012</v>
      </c>
      <c r="H11" s="164">
        <f t="shared" si="1"/>
        <v>402646.07150000008</v>
      </c>
      <c r="J11" s="542" t="s">
        <v>1001</v>
      </c>
      <c r="K11" s="543"/>
      <c r="L11" s="558" t="s">
        <v>1267</v>
      </c>
      <c r="M11" s="558" t="s">
        <v>1268</v>
      </c>
      <c r="N11" s="560" t="s">
        <v>1004</v>
      </c>
      <c r="O11" s="562" t="s">
        <v>1269</v>
      </c>
    </row>
    <row r="12" spans="1:20" s="322" customFormat="1" ht="16.5" customHeight="1" thickBot="1">
      <c r="A12" s="160"/>
      <c r="B12" s="161">
        <v>2014</v>
      </c>
      <c r="C12" s="161"/>
      <c r="D12" s="161"/>
      <c r="E12" s="324">
        <v>441928.62</v>
      </c>
      <c r="F12" s="162">
        <v>11048.2155</v>
      </c>
      <c r="G12" s="325">
        <f t="shared" si="0"/>
        <v>99433.944000000018</v>
      </c>
      <c r="H12" s="164">
        <f t="shared" si="1"/>
        <v>391597.85600000009</v>
      </c>
      <c r="J12" s="556"/>
      <c r="K12" s="557"/>
      <c r="L12" s="559"/>
      <c r="M12" s="559"/>
      <c r="N12" s="561"/>
      <c r="O12" s="563"/>
    </row>
    <row r="13" spans="1:20" s="322" customFormat="1" ht="16.5" customHeight="1">
      <c r="A13" s="160"/>
      <c r="B13" s="161">
        <v>2015</v>
      </c>
      <c r="C13" s="161"/>
      <c r="D13" s="161"/>
      <c r="E13" s="324">
        <v>441928.62</v>
      </c>
      <c r="F13" s="162">
        <v>11048.2155</v>
      </c>
      <c r="G13" s="325">
        <f t="shared" si="0"/>
        <v>110482.15950000002</v>
      </c>
      <c r="H13" s="164">
        <f>H12-F12</f>
        <v>380549.6405000001</v>
      </c>
      <c r="J13" s="568" t="s">
        <v>1006</v>
      </c>
      <c r="K13" s="569"/>
      <c r="L13" s="130">
        <v>508678.39</v>
      </c>
      <c r="M13" s="131">
        <v>533480.76</v>
      </c>
      <c r="N13" s="132"/>
      <c r="O13" s="326"/>
    </row>
    <row r="14" spans="1:20" s="322" customFormat="1" ht="16.5" customHeight="1">
      <c r="A14" s="160"/>
      <c r="B14" s="161">
        <v>2016</v>
      </c>
      <c r="C14" s="161"/>
      <c r="D14" s="161"/>
      <c r="E14" s="324">
        <v>441928.62</v>
      </c>
      <c r="F14" s="162">
        <v>11048.2155</v>
      </c>
      <c r="G14" s="325">
        <f t="shared" si="0"/>
        <v>121530.37500000003</v>
      </c>
      <c r="H14" s="164">
        <f>H13-F14</f>
        <v>369501.4250000001</v>
      </c>
      <c r="J14" s="544" t="s">
        <v>1007</v>
      </c>
      <c r="K14" s="545"/>
      <c r="L14" s="133">
        <f>L13*10%</f>
        <v>50867.839000000007</v>
      </c>
      <c r="M14" s="133">
        <f>M13*10%</f>
        <v>53348.076000000001</v>
      </c>
      <c r="N14" s="135"/>
      <c r="O14" s="327"/>
    </row>
    <row r="15" spans="1:20" s="322" customFormat="1" ht="16.5" customHeight="1">
      <c r="A15" s="160"/>
      <c r="B15" s="161">
        <v>2017</v>
      </c>
      <c r="C15" s="161"/>
      <c r="D15" s="161"/>
      <c r="E15" s="324">
        <v>441928.62</v>
      </c>
      <c r="F15" s="162">
        <v>11048.2155</v>
      </c>
      <c r="G15" s="325">
        <f t="shared" si="0"/>
        <v>132578.59050000002</v>
      </c>
      <c r="H15" s="164">
        <f>H14-F15</f>
        <v>358453.20950000011</v>
      </c>
      <c r="J15" s="544" t="s">
        <v>1008</v>
      </c>
      <c r="K15" s="545"/>
      <c r="L15" s="133">
        <f>L13-L14</f>
        <v>457810.55099999998</v>
      </c>
      <c r="M15" s="133">
        <f>M13-M14</f>
        <v>480132.68400000001</v>
      </c>
      <c r="N15" s="135"/>
      <c r="O15" s="327"/>
    </row>
    <row r="16" spans="1:20" s="322" customFormat="1" ht="16.5" customHeight="1">
      <c r="A16" s="570" t="s">
        <v>1011</v>
      </c>
      <c r="B16" s="571"/>
      <c r="C16" s="334">
        <v>17646.59</v>
      </c>
      <c r="D16" s="334">
        <v>1764.66</v>
      </c>
      <c r="E16" s="333">
        <f>+C16-D16</f>
        <v>15881.93</v>
      </c>
      <c r="F16" s="333">
        <v>354.66</v>
      </c>
      <c r="G16" s="333">
        <f>+G15+F16</f>
        <v>132933.25050000002</v>
      </c>
      <c r="H16" s="335">
        <f>+H15+C16-F16</f>
        <v>375745.13950000016</v>
      </c>
      <c r="J16" s="535" t="s">
        <v>1270</v>
      </c>
      <c r="K16" s="536"/>
      <c r="L16" s="136">
        <v>190947.06000000003</v>
      </c>
      <c r="M16" s="137">
        <v>200257.34</v>
      </c>
      <c r="N16" s="135"/>
      <c r="O16" s="327"/>
      <c r="P16" s="572" t="s">
        <v>1281</v>
      </c>
      <c r="Q16" s="573"/>
      <c r="R16" s="573"/>
      <c r="S16" s="573"/>
      <c r="T16" s="573"/>
    </row>
    <row r="17" spans="1:20" s="322" customFormat="1" ht="16.5" customHeight="1" thickBot="1">
      <c r="A17" s="160"/>
      <c r="B17" s="161">
        <v>2018</v>
      </c>
      <c r="C17" s="161"/>
      <c r="D17" s="161"/>
      <c r="E17" s="174">
        <f>+E15+E16</f>
        <v>457810.55</v>
      </c>
      <c r="F17" s="174">
        <v>11602.76</v>
      </c>
      <c r="G17" s="174">
        <f t="shared" ref="G17:G20" si="2">G16+F17</f>
        <v>144536.01050000003</v>
      </c>
      <c r="H17" s="164">
        <f>H16-F17</f>
        <v>364142.37950000016</v>
      </c>
      <c r="J17" s="537" t="s">
        <v>1010</v>
      </c>
      <c r="K17" s="538"/>
      <c r="L17" s="328">
        <f>L15-L16</f>
        <v>266863.49099999992</v>
      </c>
      <c r="M17" s="328">
        <f>M15-M16</f>
        <v>279875.34400000004</v>
      </c>
      <c r="N17" s="329">
        <f>L17+M17</f>
        <v>546738.83499999996</v>
      </c>
      <c r="O17" s="330">
        <f>N17/28</f>
        <v>19526.386964285713</v>
      </c>
      <c r="P17" s="393">
        <f>O17/365</f>
        <v>53.496950587084143</v>
      </c>
      <c r="Q17" s="394">
        <v>44927</v>
      </c>
      <c r="R17" s="394">
        <v>45280</v>
      </c>
      <c r="S17" s="322">
        <f>SUM(R17-Q17)+1</f>
        <v>354</v>
      </c>
      <c r="T17" s="393">
        <f>SUM(P17*S17)</f>
        <v>18937.920507827788</v>
      </c>
    </row>
    <row r="18" spans="1:20" s="322" customFormat="1" ht="16.5" customHeight="1" thickBot="1">
      <c r="A18" s="160"/>
      <c r="B18" s="161">
        <v>2019</v>
      </c>
      <c r="C18" s="161"/>
      <c r="D18" s="161"/>
      <c r="E18" s="174">
        <v>457810.55</v>
      </c>
      <c r="F18" s="174">
        <v>11602.76</v>
      </c>
      <c r="G18" s="174">
        <f t="shared" si="2"/>
        <v>156138.77050000004</v>
      </c>
      <c r="H18" s="164">
        <f>H17-F18</f>
        <v>352539.61950000015</v>
      </c>
    </row>
    <row r="19" spans="1:20" s="322" customFormat="1" ht="16.5" customHeight="1">
      <c r="A19" s="160"/>
      <c r="B19" s="161">
        <v>2020</v>
      </c>
      <c r="C19" s="161"/>
      <c r="D19" s="161"/>
      <c r="E19" s="174">
        <v>457810.55</v>
      </c>
      <c r="F19" s="174">
        <v>11602.76</v>
      </c>
      <c r="G19" s="174">
        <f t="shared" si="2"/>
        <v>167741.53050000005</v>
      </c>
      <c r="H19" s="164">
        <f t="shared" ref="H19:H20" si="3">H18-F19</f>
        <v>340936.85950000014</v>
      </c>
      <c r="J19" s="542" t="s">
        <v>1001</v>
      </c>
      <c r="K19" s="543"/>
      <c r="L19" s="558" t="s">
        <v>1267</v>
      </c>
      <c r="M19" s="558" t="s">
        <v>1268</v>
      </c>
      <c r="N19" s="560" t="s">
        <v>1004</v>
      </c>
      <c r="O19" s="562" t="s">
        <v>1269</v>
      </c>
    </row>
    <row r="20" spans="1:20" s="322" customFormat="1" ht="16.5" customHeight="1" thickBot="1">
      <c r="A20" s="160"/>
      <c r="B20" s="161">
        <v>2021</v>
      </c>
      <c r="C20" s="161"/>
      <c r="D20" s="161"/>
      <c r="E20" s="174">
        <v>457810.55</v>
      </c>
      <c r="F20" s="174">
        <v>11602.76</v>
      </c>
      <c r="G20" s="174">
        <f t="shared" si="2"/>
        <v>179344.29050000006</v>
      </c>
      <c r="H20" s="164">
        <f t="shared" si="3"/>
        <v>329334.09950000013</v>
      </c>
      <c r="J20" s="556"/>
      <c r="K20" s="557"/>
      <c r="L20" s="559"/>
      <c r="M20" s="559"/>
      <c r="N20" s="561"/>
      <c r="O20" s="563"/>
    </row>
    <row r="21" spans="1:20" s="322" customFormat="1" ht="16.5" customHeight="1">
      <c r="A21" s="160"/>
      <c r="B21" s="161">
        <v>2022</v>
      </c>
      <c r="C21" s="161"/>
      <c r="D21" s="161"/>
      <c r="E21" s="174">
        <v>457810.55</v>
      </c>
      <c r="F21" s="174">
        <v>11602.76</v>
      </c>
      <c r="G21" s="174">
        <f>G20+F21</f>
        <v>190947.05050000007</v>
      </c>
      <c r="H21" s="164">
        <f>H20-F21</f>
        <v>317731.33950000012</v>
      </c>
      <c r="J21" s="568" t="s">
        <v>1006</v>
      </c>
      <c r="K21" s="569"/>
      <c r="L21" s="130">
        <f>SUM(L13+M13)</f>
        <v>1042159.15</v>
      </c>
      <c r="M21" s="131">
        <v>55084.87</v>
      </c>
      <c r="N21" s="132"/>
      <c r="O21" s="326"/>
    </row>
    <row r="22" spans="1:20" s="322" customFormat="1" ht="16.5" customHeight="1">
      <c r="A22" s="570" t="s">
        <v>1011</v>
      </c>
      <c r="B22" s="571"/>
      <c r="C22" s="336">
        <v>533480.76</v>
      </c>
      <c r="D22" s="337">
        <f>SUM(C22*0.1)</f>
        <v>53348.076000000001</v>
      </c>
      <c r="E22" s="333">
        <f>+C22-D22</f>
        <v>480132.68400000001</v>
      </c>
      <c r="F22" s="333">
        <v>200257.34</v>
      </c>
      <c r="G22" s="333">
        <f>+G21+F22</f>
        <v>391204.3905000001</v>
      </c>
      <c r="H22" s="335">
        <f>+H21+C22-F22</f>
        <v>650954.75950000016</v>
      </c>
      <c r="J22" s="544" t="s">
        <v>1007</v>
      </c>
      <c r="K22" s="545"/>
      <c r="L22" s="133">
        <f>L21*10%</f>
        <v>104215.91500000001</v>
      </c>
      <c r="M22" s="133">
        <f>M21*10%</f>
        <v>5508.487000000001</v>
      </c>
      <c r="N22" s="135"/>
      <c r="O22" s="327"/>
    </row>
    <row r="23" spans="1:20" s="322" customFormat="1" ht="16.5" customHeight="1">
      <c r="A23" s="160"/>
      <c r="B23" s="161">
        <v>2023</v>
      </c>
      <c r="C23" s="395"/>
      <c r="D23" s="161"/>
      <c r="E23" s="174">
        <f>+E21+E22</f>
        <v>937943.23399999994</v>
      </c>
      <c r="F23" s="174">
        <v>18937.920507827788</v>
      </c>
      <c r="G23" s="174">
        <f>+G22+F23</f>
        <v>410142.31100782787</v>
      </c>
      <c r="H23" s="164">
        <f>H22-F23</f>
        <v>632016.83899217239</v>
      </c>
      <c r="J23" s="544" t="s">
        <v>1008</v>
      </c>
      <c r="K23" s="545"/>
      <c r="L23" s="133">
        <f>L21-L22</f>
        <v>937943.23499999999</v>
      </c>
      <c r="M23" s="133">
        <f>M21-M22</f>
        <v>49576.383000000002</v>
      </c>
      <c r="N23" s="135"/>
      <c r="O23" s="327"/>
    </row>
    <row r="24" spans="1:20" s="322" customFormat="1" ht="16.5" customHeight="1" thickBot="1">
      <c r="A24" s="160"/>
      <c r="B24" s="161">
        <v>2023</v>
      </c>
      <c r="C24" s="396">
        <v>55084.87</v>
      </c>
      <c r="D24" s="397">
        <f>SUM(C24*0.1)</f>
        <v>5508.487000000001</v>
      </c>
      <c r="E24" s="398">
        <f>+C24-D24</f>
        <v>49576.383000000002</v>
      </c>
      <c r="F24" s="399">
        <v>621.44000000000005</v>
      </c>
      <c r="G24" s="399">
        <f>+G23+F24</f>
        <v>410763.75100782787</v>
      </c>
      <c r="H24" s="335">
        <f>+H23+C24-F24</f>
        <v>686480.26899217244</v>
      </c>
      <c r="J24" s="535" t="s">
        <v>1270</v>
      </c>
      <c r="K24" s="536"/>
      <c r="L24" s="400">
        <v>391204.3955000001</v>
      </c>
      <c r="M24" s="330">
        <v>19559.36</v>
      </c>
      <c r="N24" s="135"/>
      <c r="O24" s="327"/>
    </row>
    <row r="25" spans="1:20" s="322" customFormat="1" ht="16.5" customHeight="1" thickBot="1">
      <c r="A25" s="160"/>
      <c r="B25" s="161">
        <v>2024</v>
      </c>
      <c r="C25" s="161"/>
      <c r="D25" s="161"/>
      <c r="E25" s="174">
        <f>E23+E24</f>
        <v>987519.61699999997</v>
      </c>
      <c r="F25" s="174">
        <v>20598.423660714285</v>
      </c>
      <c r="G25" s="174">
        <f>+G24+F25</f>
        <v>431362.17466854217</v>
      </c>
      <c r="H25" s="164">
        <f>H24-F25</f>
        <v>665881.84533145814</v>
      </c>
      <c r="J25" s="537" t="s">
        <v>1010</v>
      </c>
      <c r="K25" s="538"/>
      <c r="L25" s="328">
        <f>L23-L24</f>
        <v>546738.83949999989</v>
      </c>
      <c r="M25" s="328">
        <f>M23-M24</f>
        <v>30017.023000000001</v>
      </c>
      <c r="N25" s="329">
        <f>L25+M25</f>
        <v>576755.86249999993</v>
      </c>
      <c r="O25" s="330">
        <f>N25/28</f>
        <v>20598.423660714285</v>
      </c>
      <c r="P25" s="401">
        <v>56.494843639155789</v>
      </c>
      <c r="Q25" s="394">
        <v>45281</v>
      </c>
      <c r="R25" s="394">
        <v>45291</v>
      </c>
      <c r="S25" s="322">
        <f>SUM(R25-Q25)+1</f>
        <v>11</v>
      </c>
      <c r="T25" s="393">
        <f>SUM(P25*S25)</f>
        <v>621.44328003071371</v>
      </c>
    </row>
    <row r="26" spans="1:20" s="322" customFormat="1" ht="16.5" customHeight="1">
      <c r="A26" s="160"/>
      <c r="B26" s="161">
        <v>2025</v>
      </c>
      <c r="C26" s="161"/>
      <c r="D26" s="161"/>
      <c r="E26" s="174">
        <v>987519.62</v>
      </c>
      <c r="F26" s="174">
        <v>20598.423660714285</v>
      </c>
      <c r="G26" s="174">
        <f t="shared" ref="G26:G50" si="4">+G25+F26</f>
        <v>451960.59832925646</v>
      </c>
      <c r="H26" s="164">
        <f t="shared" ref="H26:H52" si="5">H25-F26</f>
        <v>645283.42167074385</v>
      </c>
    </row>
    <row r="27" spans="1:20" s="322" customFormat="1" ht="16.5" customHeight="1">
      <c r="A27" s="160"/>
      <c r="B27" s="161">
        <v>2026</v>
      </c>
      <c r="C27" s="161"/>
      <c r="D27" s="161"/>
      <c r="E27" s="174">
        <v>987519.62</v>
      </c>
      <c r="F27" s="325">
        <v>20598.423660714285</v>
      </c>
      <c r="G27" s="174">
        <f t="shared" si="4"/>
        <v>472559.02198997076</v>
      </c>
      <c r="H27" s="164">
        <f t="shared" si="5"/>
        <v>624684.99801002955</v>
      </c>
    </row>
    <row r="28" spans="1:20" s="322" customFormat="1" ht="16.5" customHeight="1">
      <c r="A28" s="160"/>
      <c r="B28" s="161">
        <v>2027</v>
      </c>
      <c r="C28" s="161"/>
      <c r="D28" s="161"/>
      <c r="E28" s="174">
        <v>987519.62</v>
      </c>
      <c r="F28" s="325">
        <v>20598.423660714285</v>
      </c>
      <c r="G28" s="174">
        <f t="shared" si="4"/>
        <v>493157.44565068505</v>
      </c>
      <c r="H28" s="164">
        <f t="shared" si="5"/>
        <v>604086.57434931525</v>
      </c>
    </row>
    <row r="29" spans="1:20" s="322" customFormat="1" ht="16.5" customHeight="1">
      <c r="A29" s="160"/>
      <c r="B29" s="161">
        <v>2028</v>
      </c>
      <c r="C29" s="161"/>
      <c r="D29" s="161"/>
      <c r="E29" s="174">
        <v>987519.62</v>
      </c>
      <c r="F29" s="325">
        <v>20598.423660714285</v>
      </c>
      <c r="G29" s="174">
        <f t="shared" si="4"/>
        <v>513755.86931139935</v>
      </c>
      <c r="H29" s="164">
        <f t="shared" si="5"/>
        <v>583488.15068860096</v>
      </c>
    </row>
    <row r="30" spans="1:20" s="322" customFormat="1" ht="16.5" customHeight="1">
      <c r="A30" s="160"/>
      <c r="B30" s="161">
        <v>2029</v>
      </c>
      <c r="C30" s="161"/>
      <c r="D30" s="161"/>
      <c r="E30" s="174">
        <v>987519.62</v>
      </c>
      <c r="F30" s="325">
        <v>20598.423660714285</v>
      </c>
      <c r="G30" s="174">
        <f t="shared" si="4"/>
        <v>534354.29297211359</v>
      </c>
      <c r="H30" s="164">
        <f t="shared" si="5"/>
        <v>562889.72702788666</v>
      </c>
    </row>
    <row r="31" spans="1:20" s="322" customFormat="1" ht="16.5" customHeight="1">
      <c r="A31" s="160"/>
      <c r="B31" s="161">
        <v>2030</v>
      </c>
      <c r="C31" s="161"/>
      <c r="D31" s="161"/>
      <c r="E31" s="174">
        <v>987519.62</v>
      </c>
      <c r="F31" s="325">
        <v>20598.423660714285</v>
      </c>
      <c r="G31" s="174">
        <f t="shared" si="4"/>
        <v>554952.71663282788</v>
      </c>
      <c r="H31" s="164">
        <f t="shared" si="5"/>
        <v>542291.30336717237</v>
      </c>
    </row>
    <row r="32" spans="1:20" s="322" customFormat="1" ht="16.5" customHeight="1">
      <c r="A32" s="160"/>
      <c r="B32" s="161">
        <v>2031</v>
      </c>
      <c r="C32" s="161"/>
      <c r="D32" s="161"/>
      <c r="E32" s="174">
        <v>987519.62</v>
      </c>
      <c r="F32" s="325">
        <v>20598.423660714285</v>
      </c>
      <c r="G32" s="174">
        <f t="shared" si="4"/>
        <v>575551.14029354218</v>
      </c>
      <c r="H32" s="164">
        <f t="shared" si="5"/>
        <v>521692.87970645807</v>
      </c>
    </row>
    <row r="33" spans="1:20" s="322" customFormat="1" ht="16.5" customHeight="1">
      <c r="A33" s="160"/>
      <c r="B33" s="161">
        <v>2032</v>
      </c>
      <c r="C33" s="161"/>
      <c r="D33" s="161"/>
      <c r="E33" s="174">
        <v>987519.62</v>
      </c>
      <c r="F33" s="325">
        <v>20598.423660714285</v>
      </c>
      <c r="G33" s="174">
        <f t="shared" si="4"/>
        <v>596149.56395425647</v>
      </c>
      <c r="H33" s="164">
        <f t="shared" si="5"/>
        <v>501094.45604574378</v>
      </c>
    </row>
    <row r="34" spans="1:20" s="322" customFormat="1" ht="16.5" customHeight="1">
      <c r="A34" s="160"/>
      <c r="B34" s="161">
        <v>2033</v>
      </c>
      <c r="C34" s="161"/>
      <c r="D34" s="161"/>
      <c r="E34" s="174">
        <v>987519.62</v>
      </c>
      <c r="F34" s="325">
        <v>20598.423660714285</v>
      </c>
      <c r="G34" s="174">
        <f t="shared" si="4"/>
        <v>616747.98761497077</v>
      </c>
      <c r="H34" s="164">
        <f t="shared" si="5"/>
        <v>480496.03238502948</v>
      </c>
    </row>
    <row r="35" spans="1:20" s="322" customFormat="1" ht="16.5" customHeight="1">
      <c r="A35" s="160"/>
      <c r="B35" s="161">
        <v>2034</v>
      </c>
      <c r="C35" s="161"/>
      <c r="D35" s="161"/>
      <c r="E35" s="174">
        <v>987519.62</v>
      </c>
      <c r="F35" s="325">
        <v>20598.423660714285</v>
      </c>
      <c r="G35" s="174">
        <f t="shared" si="4"/>
        <v>637346.41127568507</v>
      </c>
      <c r="H35" s="164">
        <f t="shared" si="5"/>
        <v>459897.60872431519</v>
      </c>
    </row>
    <row r="36" spans="1:20" s="322" customFormat="1" ht="16.5" customHeight="1">
      <c r="A36" s="180"/>
      <c r="B36" s="161">
        <v>2035</v>
      </c>
      <c r="C36" s="161"/>
      <c r="D36" s="161"/>
      <c r="E36" s="174">
        <v>987519.62</v>
      </c>
      <c r="F36" s="325">
        <v>20598.423660714285</v>
      </c>
      <c r="G36" s="174">
        <f t="shared" si="4"/>
        <v>657944.83493639936</v>
      </c>
      <c r="H36" s="164">
        <f t="shared" si="5"/>
        <v>439299.18506360089</v>
      </c>
    </row>
    <row r="37" spans="1:20" s="322" customFormat="1" ht="16.5" customHeight="1">
      <c r="A37" s="180"/>
      <c r="B37" s="161">
        <v>2036</v>
      </c>
      <c r="C37" s="161"/>
      <c r="D37" s="161"/>
      <c r="E37" s="174">
        <v>987519.62</v>
      </c>
      <c r="F37" s="325">
        <v>20598.423660714285</v>
      </c>
      <c r="G37" s="174">
        <f t="shared" si="4"/>
        <v>678543.25859711366</v>
      </c>
      <c r="H37" s="164">
        <f t="shared" si="5"/>
        <v>418700.76140288659</v>
      </c>
    </row>
    <row r="38" spans="1:20" s="322" customFormat="1" ht="16.5" customHeight="1">
      <c r="A38" s="180"/>
      <c r="B38" s="161">
        <v>2037</v>
      </c>
      <c r="C38" s="161"/>
      <c r="D38" s="161"/>
      <c r="E38" s="174">
        <v>987519.62</v>
      </c>
      <c r="F38" s="325">
        <v>20598.423660714285</v>
      </c>
      <c r="G38" s="174">
        <f t="shared" si="4"/>
        <v>699141.68225782795</v>
      </c>
      <c r="H38" s="164">
        <f t="shared" si="5"/>
        <v>398102.3377421723</v>
      </c>
    </row>
    <row r="39" spans="1:20" s="322" customFormat="1" ht="16.5" customHeight="1">
      <c r="A39" s="180"/>
      <c r="B39" s="161">
        <v>2038</v>
      </c>
      <c r="C39" s="161"/>
      <c r="D39" s="161"/>
      <c r="E39" s="174">
        <v>987519.62</v>
      </c>
      <c r="F39" s="325">
        <v>20598.423660714285</v>
      </c>
      <c r="G39" s="174">
        <f t="shared" si="4"/>
        <v>719740.10591854225</v>
      </c>
      <c r="H39" s="164">
        <f t="shared" si="5"/>
        <v>377503.914081458</v>
      </c>
    </row>
    <row r="40" spans="1:20" s="322" customFormat="1" ht="16.5" customHeight="1">
      <c r="A40" s="180"/>
      <c r="B40" s="161">
        <v>2039</v>
      </c>
      <c r="C40" s="161"/>
      <c r="D40" s="161"/>
      <c r="E40" s="174">
        <v>987519.62</v>
      </c>
      <c r="F40" s="325">
        <v>20598.423660714285</v>
      </c>
      <c r="G40" s="174">
        <f t="shared" si="4"/>
        <v>740338.52957925654</v>
      </c>
      <c r="H40" s="164">
        <f t="shared" si="5"/>
        <v>356905.49042074371</v>
      </c>
    </row>
    <row r="41" spans="1:20" s="322" customFormat="1" ht="16.5" customHeight="1">
      <c r="A41" s="180"/>
      <c r="B41" s="161">
        <v>2040</v>
      </c>
      <c r="C41" s="161"/>
      <c r="D41" s="161"/>
      <c r="E41" s="174">
        <v>987519.62</v>
      </c>
      <c r="F41" s="325">
        <v>20598.423660714285</v>
      </c>
      <c r="G41" s="174">
        <f t="shared" si="4"/>
        <v>760936.95323997084</v>
      </c>
      <c r="H41" s="164">
        <f t="shared" si="5"/>
        <v>336307.06676002941</v>
      </c>
    </row>
    <row r="42" spans="1:20" s="322" customFormat="1" ht="16.5" customHeight="1">
      <c r="A42" s="180"/>
      <c r="B42" s="161">
        <v>2041</v>
      </c>
      <c r="C42" s="161"/>
      <c r="D42" s="161"/>
      <c r="E42" s="174">
        <v>987519.62</v>
      </c>
      <c r="F42" s="325">
        <v>20598.423660714285</v>
      </c>
      <c r="G42" s="174">
        <f t="shared" si="4"/>
        <v>781535.37690068514</v>
      </c>
      <c r="H42" s="164">
        <f t="shared" si="5"/>
        <v>315708.64309931512</v>
      </c>
    </row>
    <row r="43" spans="1:20" s="322" customFormat="1" ht="16.5" customHeight="1">
      <c r="A43" s="180"/>
      <c r="B43" s="161">
        <v>2042</v>
      </c>
      <c r="C43" s="161"/>
      <c r="D43" s="161"/>
      <c r="E43" s="174">
        <v>987519.62</v>
      </c>
      <c r="F43" s="325">
        <v>20598.423660714285</v>
      </c>
      <c r="G43" s="174">
        <f t="shared" si="4"/>
        <v>802133.80056139943</v>
      </c>
      <c r="H43" s="164">
        <f t="shared" si="5"/>
        <v>295110.21943860082</v>
      </c>
    </row>
    <row r="44" spans="1:20" s="322" customFormat="1" ht="16.5" customHeight="1">
      <c r="A44" s="180"/>
      <c r="B44" s="161">
        <v>2043</v>
      </c>
      <c r="C44" s="161"/>
      <c r="D44" s="161"/>
      <c r="E44" s="174">
        <v>987519.62</v>
      </c>
      <c r="F44" s="325">
        <v>20598.423660714285</v>
      </c>
      <c r="G44" s="174">
        <f t="shared" si="4"/>
        <v>822732.22422211373</v>
      </c>
      <c r="H44" s="164">
        <f t="shared" si="5"/>
        <v>274511.79577788652</v>
      </c>
    </row>
    <row r="45" spans="1:20" s="322" customFormat="1" ht="16.5" customHeight="1">
      <c r="A45" s="180"/>
      <c r="B45" s="161">
        <v>2044</v>
      </c>
      <c r="C45" s="161"/>
      <c r="D45" s="161"/>
      <c r="E45" s="174">
        <v>987519.62</v>
      </c>
      <c r="F45" s="325">
        <v>20598.423660714285</v>
      </c>
      <c r="G45" s="174">
        <f t="shared" si="4"/>
        <v>843330.64788282802</v>
      </c>
      <c r="H45" s="164">
        <f t="shared" si="5"/>
        <v>253913.37211717223</v>
      </c>
    </row>
    <row r="46" spans="1:20" s="322" customFormat="1" ht="30" customHeight="1">
      <c r="A46" s="180"/>
      <c r="B46" s="161">
        <v>2045</v>
      </c>
      <c r="C46" s="161"/>
      <c r="D46" s="161"/>
      <c r="E46" s="174">
        <v>987519.62</v>
      </c>
      <c r="F46" s="325">
        <v>20598.423660714285</v>
      </c>
      <c r="G46" s="174">
        <f t="shared" si="4"/>
        <v>863929.07154354232</v>
      </c>
      <c r="H46" s="164">
        <f t="shared" si="5"/>
        <v>233314.94845645793</v>
      </c>
    </row>
    <row r="47" spans="1:20">
      <c r="A47" s="180"/>
      <c r="B47" s="161">
        <v>2046</v>
      </c>
      <c r="C47" s="161"/>
      <c r="D47" s="161"/>
      <c r="E47" s="174">
        <v>987519.62</v>
      </c>
      <c r="F47" s="325">
        <v>20598.423660714285</v>
      </c>
      <c r="G47" s="174">
        <f t="shared" si="4"/>
        <v>884527.49520425661</v>
      </c>
      <c r="H47" s="164">
        <f t="shared" si="5"/>
        <v>212716.52479574364</v>
      </c>
      <c r="I47" s="322"/>
      <c r="J47" s="322"/>
      <c r="K47" s="322"/>
      <c r="L47" s="322"/>
      <c r="M47" s="322"/>
      <c r="N47" s="322"/>
      <c r="O47" s="322"/>
      <c r="P47" s="322"/>
      <c r="Q47" s="322"/>
      <c r="R47" s="322"/>
      <c r="S47" s="322"/>
      <c r="T47" s="322"/>
    </row>
    <row r="48" spans="1:20">
      <c r="A48" s="180"/>
      <c r="B48" s="161">
        <v>2047</v>
      </c>
      <c r="C48" s="161"/>
      <c r="D48" s="161"/>
      <c r="E48" s="174">
        <v>987519.62</v>
      </c>
      <c r="F48" s="325">
        <v>20598.423660714285</v>
      </c>
      <c r="G48" s="174">
        <f t="shared" si="4"/>
        <v>905125.91886497091</v>
      </c>
      <c r="H48" s="164">
        <f t="shared" si="5"/>
        <v>192118.10113502934</v>
      </c>
      <c r="I48" s="322"/>
      <c r="J48" s="322"/>
      <c r="K48" s="322"/>
      <c r="L48" s="322"/>
      <c r="M48" s="322"/>
      <c r="N48" s="322"/>
      <c r="O48" s="322"/>
      <c r="P48" s="322"/>
      <c r="Q48" s="322"/>
      <c r="R48" s="322"/>
      <c r="S48" s="322"/>
      <c r="T48" s="322"/>
    </row>
    <row r="49" spans="1:20">
      <c r="A49" s="180"/>
      <c r="B49" s="161">
        <v>2048</v>
      </c>
      <c r="C49" s="161"/>
      <c r="D49" s="161"/>
      <c r="E49" s="174">
        <v>987519.62</v>
      </c>
      <c r="F49" s="325">
        <v>20598.423660714285</v>
      </c>
      <c r="G49" s="174">
        <f t="shared" si="4"/>
        <v>925724.34252568521</v>
      </c>
      <c r="H49" s="164">
        <f t="shared" si="5"/>
        <v>171519.67747431505</v>
      </c>
      <c r="I49" s="322"/>
      <c r="J49" s="322"/>
      <c r="K49" s="322"/>
      <c r="L49" s="322"/>
      <c r="M49" s="322"/>
      <c r="N49" s="322"/>
      <c r="O49" s="322"/>
      <c r="P49" s="322"/>
      <c r="Q49" s="322"/>
      <c r="R49" s="322"/>
      <c r="S49" s="322"/>
      <c r="T49" s="322"/>
    </row>
    <row r="50" spans="1:20">
      <c r="A50" s="180"/>
      <c r="B50" s="161">
        <v>2049</v>
      </c>
      <c r="C50" s="161"/>
      <c r="D50" s="161"/>
      <c r="E50" s="174">
        <v>987519.62</v>
      </c>
      <c r="F50" s="325">
        <v>20598.423660714285</v>
      </c>
      <c r="G50" s="174">
        <f t="shared" si="4"/>
        <v>946322.7661863995</v>
      </c>
      <c r="H50" s="164">
        <f t="shared" si="5"/>
        <v>150921.25381360075</v>
      </c>
      <c r="I50" s="322"/>
      <c r="J50" s="322"/>
      <c r="K50" s="322"/>
      <c r="L50" s="322"/>
      <c r="M50" s="322"/>
      <c r="N50" s="322"/>
      <c r="O50" s="322"/>
      <c r="P50" s="322"/>
      <c r="Q50" s="322"/>
      <c r="R50" s="322"/>
      <c r="S50" s="322"/>
      <c r="T50" s="322"/>
    </row>
    <row r="51" spans="1:20">
      <c r="A51" s="180"/>
      <c r="B51" s="161">
        <v>2050</v>
      </c>
      <c r="C51" s="161"/>
      <c r="D51" s="161"/>
      <c r="E51" s="174">
        <v>987519.62</v>
      </c>
      <c r="F51" s="325">
        <v>20598.423660714285</v>
      </c>
      <c r="G51" s="174">
        <f>+G50+F51</f>
        <v>966921.1898471138</v>
      </c>
      <c r="H51" s="164">
        <f t="shared" si="5"/>
        <v>130322.83015288647</v>
      </c>
      <c r="I51" s="322"/>
      <c r="J51" s="322"/>
      <c r="K51" s="322"/>
      <c r="L51" s="322"/>
      <c r="M51" s="322"/>
      <c r="N51" s="322"/>
      <c r="O51" s="322"/>
      <c r="P51" s="322"/>
      <c r="Q51" s="322"/>
      <c r="R51" s="322"/>
      <c r="S51" s="322"/>
      <c r="T51" s="322"/>
    </row>
    <row r="52" spans="1:20">
      <c r="A52" s="180"/>
      <c r="B52" s="402"/>
      <c r="C52" s="402"/>
      <c r="D52" s="402"/>
      <c r="E52" s="174">
        <v>987519.62</v>
      </c>
      <c r="F52" s="325">
        <v>20598.43</v>
      </c>
      <c r="G52" s="174">
        <f>+G51+F52</f>
        <v>987519.61984711385</v>
      </c>
      <c r="H52" s="164">
        <f t="shared" si="5"/>
        <v>109724.40015288646</v>
      </c>
      <c r="I52" s="322"/>
      <c r="J52" s="322"/>
      <c r="K52" s="322"/>
      <c r="L52" s="322"/>
      <c r="M52" s="322"/>
      <c r="N52" s="322"/>
      <c r="O52" s="322"/>
      <c r="P52" s="322"/>
      <c r="Q52" s="322"/>
      <c r="R52" s="322"/>
      <c r="S52" s="322"/>
      <c r="T52" s="322"/>
    </row>
    <row r="53" spans="1:20" ht="15.75" thickBot="1">
      <c r="A53" s="181"/>
      <c r="B53" s="182"/>
      <c r="C53" s="331">
        <f>SUM(C4:C51)</f>
        <v>1097244.02</v>
      </c>
      <c r="D53" s="331">
        <f>SUM(D4:D51)</f>
        <v>109724.40299999999</v>
      </c>
      <c r="E53" s="332"/>
      <c r="F53" s="184" t="s">
        <v>1357</v>
      </c>
      <c r="G53" s="184"/>
      <c r="H53" s="185"/>
      <c r="I53" s="322"/>
      <c r="J53" s="322"/>
      <c r="K53" s="322"/>
      <c r="L53" s="322"/>
      <c r="M53" s="322"/>
      <c r="N53" s="322"/>
      <c r="O53" s="322"/>
      <c r="P53" s="322"/>
      <c r="Q53" s="322"/>
      <c r="R53" s="322"/>
      <c r="S53" s="322"/>
      <c r="T53" s="322"/>
    </row>
  </sheetData>
  <mergeCells count="31">
    <mergeCell ref="J23:K23"/>
    <mergeCell ref="J24:K24"/>
    <mergeCell ref="J25:K25"/>
    <mergeCell ref="P16:T16"/>
    <mergeCell ref="J19:K20"/>
    <mergeCell ref="L19:L20"/>
    <mergeCell ref="M19:M20"/>
    <mergeCell ref="N19:N20"/>
    <mergeCell ref="O19:O20"/>
    <mergeCell ref="J17:K17"/>
    <mergeCell ref="A22:B22"/>
    <mergeCell ref="O11:O12"/>
    <mergeCell ref="J13:K13"/>
    <mergeCell ref="J14:K14"/>
    <mergeCell ref="J15:K15"/>
    <mergeCell ref="A16:B16"/>
    <mergeCell ref="J16:K16"/>
    <mergeCell ref="N11:N12"/>
    <mergeCell ref="J21:K21"/>
    <mergeCell ref="J22:K22"/>
    <mergeCell ref="J7:K7"/>
    <mergeCell ref="J8:K8"/>
    <mergeCell ref="J11:K12"/>
    <mergeCell ref="L11:L12"/>
    <mergeCell ref="M11:M12"/>
    <mergeCell ref="J6:K6"/>
    <mergeCell ref="A1:H1"/>
    <mergeCell ref="J3:K3"/>
    <mergeCell ref="J4:K4"/>
    <mergeCell ref="J5:K5"/>
    <mergeCell ref="J1:T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R27"/>
  <sheetViews>
    <sheetView tabSelected="1" zoomScale="82" zoomScaleNormal="82" workbookViewId="0">
      <selection activeCell="E19" sqref="E19"/>
    </sheetView>
  </sheetViews>
  <sheetFormatPr baseColWidth="10" defaultRowHeight="12.75"/>
  <cols>
    <col min="1" max="1" width="3" style="187" customWidth="1"/>
    <col min="2" max="2" width="6.5703125" style="187" customWidth="1"/>
    <col min="3" max="3" width="11.42578125" style="187" hidden="1" customWidth="1"/>
    <col min="4" max="4" width="12.7109375" style="187" customWidth="1"/>
    <col min="5" max="5" width="13.42578125" style="187" customWidth="1"/>
    <col min="6" max="6" width="36" style="187" customWidth="1"/>
    <col min="7" max="10" width="12.140625" style="187" customWidth="1"/>
    <col min="11" max="11" width="11.7109375" style="187" bestFit="1" customWidth="1"/>
    <col min="12" max="12" width="13.140625" style="187" bestFit="1" customWidth="1"/>
    <col min="13" max="13" width="14.7109375" style="187" customWidth="1"/>
    <col min="14" max="14" width="14.42578125" style="187" customWidth="1"/>
    <col min="15" max="15" width="18.42578125" style="187" customWidth="1"/>
    <col min="16" max="16" width="13.85546875" style="187" customWidth="1"/>
    <col min="17" max="17" width="15.5703125" style="187" customWidth="1"/>
    <col min="18" max="18" width="14.5703125" style="187" customWidth="1"/>
    <col min="19" max="250" width="11.42578125" style="187"/>
    <col min="251" max="251" width="3" style="187" customWidth="1"/>
    <col min="252" max="252" width="11.42578125" style="187"/>
    <col min="253" max="253" width="9.85546875" style="187" customWidth="1"/>
    <col min="254" max="254" width="11.28515625" style="187" customWidth="1"/>
    <col min="255" max="255" width="11.42578125" style="187" customWidth="1"/>
    <col min="256" max="256" width="46.28515625" style="187" customWidth="1"/>
    <col min="257" max="257" width="12.140625" style="187" customWidth="1"/>
    <col min="258" max="258" width="11.7109375" style="187" bestFit="1" customWidth="1"/>
    <col min="259" max="259" width="13.140625" style="187" bestFit="1" customWidth="1"/>
    <col min="260" max="261" width="12.140625" style="187" customWidth="1"/>
    <col min="262" max="506" width="11.42578125" style="187"/>
    <col min="507" max="507" width="3" style="187" customWidth="1"/>
    <col min="508" max="508" width="11.42578125" style="187"/>
    <col min="509" max="509" width="9.85546875" style="187" customWidth="1"/>
    <col min="510" max="510" width="11.28515625" style="187" customWidth="1"/>
    <col min="511" max="511" width="11.42578125" style="187" customWidth="1"/>
    <col min="512" max="512" width="46.28515625" style="187" customWidth="1"/>
    <col min="513" max="513" width="12.140625" style="187" customWidth="1"/>
    <col min="514" max="514" width="11.7109375" style="187" bestFit="1" customWidth="1"/>
    <col min="515" max="515" width="13.140625" style="187" bestFit="1" customWidth="1"/>
    <col min="516" max="517" width="12.140625" style="187" customWidth="1"/>
    <col min="518" max="762" width="11.42578125" style="187"/>
    <col min="763" max="763" width="3" style="187" customWidth="1"/>
    <col min="764" max="764" width="11.42578125" style="187"/>
    <col min="765" max="765" width="9.85546875" style="187" customWidth="1"/>
    <col min="766" max="766" width="11.28515625" style="187" customWidth="1"/>
    <col min="767" max="767" width="11.42578125" style="187" customWidth="1"/>
    <col min="768" max="768" width="46.28515625" style="187" customWidth="1"/>
    <col min="769" max="769" width="12.140625" style="187" customWidth="1"/>
    <col min="770" max="770" width="11.7109375" style="187" bestFit="1" customWidth="1"/>
    <col min="771" max="771" width="13.140625" style="187" bestFit="1" customWidth="1"/>
    <col min="772" max="773" width="12.140625" style="187" customWidth="1"/>
    <col min="774" max="1018" width="11.42578125" style="187"/>
    <col min="1019" max="1019" width="3" style="187" customWidth="1"/>
    <col min="1020" max="1020" width="11.42578125" style="187"/>
    <col min="1021" max="1021" width="9.85546875" style="187" customWidth="1"/>
    <col min="1022" max="1022" width="11.28515625" style="187" customWidth="1"/>
    <col min="1023" max="1023" width="11.42578125" style="187" customWidth="1"/>
    <col min="1024" max="1024" width="46.28515625" style="187" customWidth="1"/>
    <col min="1025" max="1025" width="12.140625" style="187" customWidth="1"/>
    <col min="1026" max="1026" width="11.7109375" style="187" bestFit="1" customWidth="1"/>
    <col min="1027" max="1027" width="13.140625" style="187" bestFit="1" customWidth="1"/>
    <col min="1028" max="1029" width="12.140625" style="187" customWidth="1"/>
    <col min="1030" max="1274" width="11.42578125" style="187"/>
    <col min="1275" max="1275" width="3" style="187" customWidth="1"/>
    <col min="1276" max="1276" width="11.42578125" style="187"/>
    <col min="1277" max="1277" width="9.85546875" style="187" customWidth="1"/>
    <col min="1278" max="1278" width="11.28515625" style="187" customWidth="1"/>
    <col min="1279" max="1279" width="11.42578125" style="187" customWidth="1"/>
    <col min="1280" max="1280" width="46.28515625" style="187" customWidth="1"/>
    <col min="1281" max="1281" width="12.140625" style="187" customWidth="1"/>
    <col min="1282" max="1282" width="11.7109375" style="187" bestFit="1" customWidth="1"/>
    <col min="1283" max="1283" width="13.140625" style="187" bestFit="1" customWidth="1"/>
    <col min="1284" max="1285" width="12.140625" style="187" customWidth="1"/>
    <col min="1286" max="1530" width="11.42578125" style="187"/>
    <col min="1531" max="1531" width="3" style="187" customWidth="1"/>
    <col min="1532" max="1532" width="11.42578125" style="187"/>
    <col min="1533" max="1533" width="9.85546875" style="187" customWidth="1"/>
    <col min="1534" max="1534" width="11.28515625" style="187" customWidth="1"/>
    <col min="1535" max="1535" width="11.42578125" style="187" customWidth="1"/>
    <col min="1536" max="1536" width="46.28515625" style="187" customWidth="1"/>
    <col min="1537" max="1537" width="12.140625" style="187" customWidth="1"/>
    <col min="1538" max="1538" width="11.7109375" style="187" bestFit="1" customWidth="1"/>
    <col min="1539" max="1539" width="13.140625" style="187" bestFit="1" customWidth="1"/>
    <col min="1540" max="1541" width="12.140625" style="187" customWidth="1"/>
    <col min="1542" max="1786" width="11.42578125" style="187"/>
    <col min="1787" max="1787" width="3" style="187" customWidth="1"/>
    <col min="1788" max="1788" width="11.42578125" style="187"/>
    <col min="1789" max="1789" width="9.85546875" style="187" customWidth="1"/>
    <col min="1790" max="1790" width="11.28515625" style="187" customWidth="1"/>
    <col min="1791" max="1791" width="11.42578125" style="187" customWidth="1"/>
    <col min="1792" max="1792" width="46.28515625" style="187" customWidth="1"/>
    <col min="1793" max="1793" width="12.140625" style="187" customWidth="1"/>
    <col min="1794" max="1794" width="11.7109375" style="187" bestFit="1" customWidth="1"/>
    <col min="1795" max="1795" width="13.140625" style="187" bestFit="1" customWidth="1"/>
    <col min="1796" max="1797" width="12.140625" style="187" customWidth="1"/>
    <col min="1798" max="2042" width="11.42578125" style="187"/>
    <col min="2043" max="2043" width="3" style="187" customWidth="1"/>
    <col min="2044" max="2044" width="11.42578125" style="187"/>
    <col min="2045" max="2045" width="9.85546875" style="187" customWidth="1"/>
    <col min="2046" max="2046" width="11.28515625" style="187" customWidth="1"/>
    <col min="2047" max="2047" width="11.42578125" style="187" customWidth="1"/>
    <col min="2048" max="2048" width="46.28515625" style="187" customWidth="1"/>
    <col min="2049" max="2049" width="12.140625" style="187" customWidth="1"/>
    <col min="2050" max="2050" width="11.7109375" style="187" bestFit="1" customWidth="1"/>
    <col min="2051" max="2051" width="13.140625" style="187" bestFit="1" customWidth="1"/>
    <col min="2052" max="2053" width="12.140625" style="187" customWidth="1"/>
    <col min="2054" max="2298" width="11.42578125" style="187"/>
    <col min="2299" max="2299" width="3" style="187" customWidth="1"/>
    <col min="2300" max="2300" width="11.42578125" style="187"/>
    <col min="2301" max="2301" width="9.85546875" style="187" customWidth="1"/>
    <col min="2302" max="2302" width="11.28515625" style="187" customWidth="1"/>
    <col min="2303" max="2303" width="11.42578125" style="187" customWidth="1"/>
    <col min="2304" max="2304" width="46.28515625" style="187" customWidth="1"/>
    <col min="2305" max="2305" width="12.140625" style="187" customWidth="1"/>
    <col min="2306" max="2306" width="11.7109375" style="187" bestFit="1" customWidth="1"/>
    <col min="2307" max="2307" width="13.140625" style="187" bestFit="1" customWidth="1"/>
    <col min="2308" max="2309" width="12.140625" style="187" customWidth="1"/>
    <col min="2310" max="2554" width="11.42578125" style="187"/>
    <col min="2555" max="2555" width="3" style="187" customWidth="1"/>
    <col min="2556" max="2556" width="11.42578125" style="187"/>
    <col min="2557" max="2557" width="9.85546875" style="187" customWidth="1"/>
    <col min="2558" max="2558" width="11.28515625" style="187" customWidth="1"/>
    <col min="2559" max="2559" width="11.42578125" style="187" customWidth="1"/>
    <col min="2560" max="2560" width="46.28515625" style="187" customWidth="1"/>
    <col min="2561" max="2561" width="12.140625" style="187" customWidth="1"/>
    <col min="2562" max="2562" width="11.7109375" style="187" bestFit="1" customWidth="1"/>
    <col min="2563" max="2563" width="13.140625" style="187" bestFit="1" customWidth="1"/>
    <col min="2564" max="2565" width="12.140625" style="187" customWidth="1"/>
    <col min="2566" max="2810" width="11.42578125" style="187"/>
    <col min="2811" max="2811" width="3" style="187" customWidth="1"/>
    <col min="2812" max="2812" width="11.42578125" style="187"/>
    <col min="2813" max="2813" width="9.85546875" style="187" customWidth="1"/>
    <col min="2814" max="2814" width="11.28515625" style="187" customWidth="1"/>
    <col min="2815" max="2815" width="11.42578125" style="187" customWidth="1"/>
    <col min="2816" max="2816" width="46.28515625" style="187" customWidth="1"/>
    <col min="2817" max="2817" width="12.140625" style="187" customWidth="1"/>
    <col min="2818" max="2818" width="11.7109375" style="187" bestFit="1" customWidth="1"/>
    <col min="2819" max="2819" width="13.140625" style="187" bestFit="1" customWidth="1"/>
    <col min="2820" max="2821" width="12.140625" style="187" customWidth="1"/>
    <col min="2822" max="3066" width="11.42578125" style="187"/>
    <col min="3067" max="3067" width="3" style="187" customWidth="1"/>
    <col min="3068" max="3068" width="11.42578125" style="187"/>
    <col min="3069" max="3069" width="9.85546875" style="187" customWidth="1"/>
    <col min="3070" max="3070" width="11.28515625" style="187" customWidth="1"/>
    <col min="3071" max="3071" width="11.42578125" style="187" customWidth="1"/>
    <col min="3072" max="3072" width="46.28515625" style="187" customWidth="1"/>
    <col min="3073" max="3073" width="12.140625" style="187" customWidth="1"/>
    <col min="3074" max="3074" width="11.7109375" style="187" bestFit="1" customWidth="1"/>
    <col min="3075" max="3075" width="13.140625" style="187" bestFit="1" customWidth="1"/>
    <col min="3076" max="3077" width="12.140625" style="187" customWidth="1"/>
    <col min="3078" max="3322" width="11.42578125" style="187"/>
    <col min="3323" max="3323" width="3" style="187" customWidth="1"/>
    <col min="3324" max="3324" width="11.42578125" style="187"/>
    <col min="3325" max="3325" width="9.85546875" style="187" customWidth="1"/>
    <col min="3326" max="3326" width="11.28515625" style="187" customWidth="1"/>
    <col min="3327" max="3327" width="11.42578125" style="187" customWidth="1"/>
    <col min="3328" max="3328" width="46.28515625" style="187" customWidth="1"/>
    <col min="3329" max="3329" width="12.140625" style="187" customWidth="1"/>
    <col min="3330" max="3330" width="11.7109375" style="187" bestFit="1" customWidth="1"/>
    <col min="3331" max="3331" width="13.140625" style="187" bestFit="1" customWidth="1"/>
    <col min="3332" max="3333" width="12.140625" style="187" customWidth="1"/>
    <col min="3334" max="3578" width="11.42578125" style="187"/>
    <col min="3579" max="3579" width="3" style="187" customWidth="1"/>
    <col min="3580" max="3580" width="11.42578125" style="187"/>
    <col min="3581" max="3581" width="9.85546875" style="187" customWidth="1"/>
    <col min="3582" max="3582" width="11.28515625" style="187" customWidth="1"/>
    <col min="3583" max="3583" width="11.42578125" style="187" customWidth="1"/>
    <col min="3584" max="3584" width="46.28515625" style="187" customWidth="1"/>
    <col min="3585" max="3585" width="12.140625" style="187" customWidth="1"/>
    <col min="3586" max="3586" width="11.7109375" style="187" bestFit="1" customWidth="1"/>
    <col min="3587" max="3587" width="13.140625" style="187" bestFit="1" customWidth="1"/>
    <col min="3588" max="3589" width="12.140625" style="187" customWidth="1"/>
    <col min="3590" max="3834" width="11.42578125" style="187"/>
    <col min="3835" max="3835" width="3" style="187" customWidth="1"/>
    <col min="3836" max="3836" width="11.42578125" style="187"/>
    <col min="3837" max="3837" width="9.85546875" style="187" customWidth="1"/>
    <col min="3838" max="3838" width="11.28515625" style="187" customWidth="1"/>
    <col min="3839" max="3839" width="11.42578125" style="187" customWidth="1"/>
    <col min="3840" max="3840" width="46.28515625" style="187" customWidth="1"/>
    <col min="3841" max="3841" width="12.140625" style="187" customWidth="1"/>
    <col min="3842" max="3842" width="11.7109375" style="187" bestFit="1" customWidth="1"/>
    <col min="3843" max="3843" width="13.140625" style="187" bestFit="1" customWidth="1"/>
    <col min="3844" max="3845" width="12.140625" style="187" customWidth="1"/>
    <col min="3846" max="4090" width="11.42578125" style="187"/>
    <col min="4091" max="4091" width="3" style="187" customWidth="1"/>
    <col min="4092" max="4092" width="11.42578125" style="187"/>
    <col min="4093" max="4093" width="9.85546875" style="187" customWidth="1"/>
    <col min="4094" max="4094" width="11.28515625" style="187" customWidth="1"/>
    <col min="4095" max="4095" width="11.42578125" style="187" customWidth="1"/>
    <col min="4096" max="4096" width="46.28515625" style="187" customWidth="1"/>
    <col min="4097" max="4097" width="12.140625" style="187" customWidth="1"/>
    <col min="4098" max="4098" width="11.7109375" style="187" bestFit="1" customWidth="1"/>
    <col min="4099" max="4099" width="13.140625" style="187" bestFit="1" customWidth="1"/>
    <col min="4100" max="4101" width="12.140625" style="187" customWidth="1"/>
    <col min="4102" max="4346" width="11.42578125" style="187"/>
    <col min="4347" max="4347" width="3" style="187" customWidth="1"/>
    <col min="4348" max="4348" width="11.42578125" style="187"/>
    <col min="4349" max="4349" width="9.85546875" style="187" customWidth="1"/>
    <col min="4350" max="4350" width="11.28515625" style="187" customWidth="1"/>
    <col min="4351" max="4351" width="11.42578125" style="187" customWidth="1"/>
    <col min="4352" max="4352" width="46.28515625" style="187" customWidth="1"/>
    <col min="4353" max="4353" width="12.140625" style="187" customWidth="1"/>
    <col min="4354" max="4354" width="11.7109375" style="187" bestFit="1" customWidth="1"/>
    <col min="4355" max="4355" width="13.140625" style="187" bestFit="1" customWidth="1"/>
    <col min="4356" max="4357" width="12.140625" style="187" customWidth="1"/>
    <col min="4358" max="4602" width="11.42578125" style="187"/>
    <col min="4603" max="4603" width="3" style="187" customWidth="1"/>
    <col min="4604" max="4604" width="11.42578125" style="187"/>
    <col min="4605" max="4605" width="9.85546875" style="187" customWidth="1"/>
    <col min="4606" max="4606" width="11.28515625" style="187" customWidth="1"/>
    <col min="4607" max="4607" width="11.42578125" style="187" customWidth="1"/>
    <col min="4608" max="4608" width="46.28515625" style="187" customWidth="1"/>
    <col min="4609" max="4609" width="12.140625" style="187" customWidth="1"/>
    <col min="4610" max="4610" width="11.7109375" style="187" bestFit="1" customWidth="1"/>
    <col min="4611" max="4611" width="13.140625" style="187" bestFit="1" customWidth="1"/>
    <col min="4612" max="4613" width="12.140625" style="187" customWidth="1"/>
    <col min="4614" max="4858" width="11.42578125" style="187"/>
    <col min="4859" max="4859" width="3" style="187" customWidth="1"/>
    <col min="4860" max="4860" width="11.42578125" style="187"/>
    <col min="4861" max="4861" width="9.85546875" style="187" customWidth="1"/>
    <col min="4862" max="4862" width="11.28515625" style="187" customWidth="1"/>
    <col min="4863" max="4863" width="11.42578125" style="187" customWidth="1"/>
    <col min="4864" max="4864" width="46.28515625" style="187" customWidth="1"/>
    <col min="4865" max="4865" width="12.140625" style="187" customWidth="1"/>
    <col min="4866" max="4866" width="11.7109375" style="187" bestFit="1" customWidth="1"/>
    <col min="4867" max="4867" width="13.140625" style="187" bestFit="1" customWidth="1"/>
    <col min="4868" max="4869" width="12.140625" style="187" customWidth="1"/>
    <col min="4870" max="5114" width="11.42578125" style="187"/>
    <col min="5115" max="5115" width="3" style="187" customWidth="1"/>
    <col min="5116" max="5116" width="11.42578125" style="187"/>
    <col min="5117" max="5117" width="9.85546875" style="187" customWidth="1"/>
    <col min="5118" max="5118" width="11.28515625" style="187" customWidth="1"/>
    <col min="5119" max="5119" width="11.42578125" style="187" customWidth="1"/>
    <col min="5120" max="5120" width="46.28515625" style="187" customWidth="1"/>
    <col min="5121" max="5121" width="12.140625" style="187" customWidth="1"/>
    <col min="5122" max="5122" width="11.7109375" style="187" bestFit="1" customWidth="1"/>
    <col min="5123" max="5123" width="13.140625" style="187" bestFit="1" customWidth="1"/>
    <col min="5124" max="5125" width="12.140625" style="187" customWidth="1"/>
    <col min="5126" max="5370" width="11.42578125" style="187"/>
    <col min="5371" max="5371" width="3" style="187" customWidth="1"/>
    <col min="5372" max="5372" width="11.42578125" style="187"/>
    <col min="5373" max="5373" width="9.85546875" style="187" customWidth="1"/>
    <col min="5374" max="5374" width="11.28515625" style="187" customWidth="1"/>
    <col min="5375" max="5375" width="11.42578125" style="187" customWidth="1"/>
    <col min="5376" max="5376" width="46.28515625" style="187" customWidth="1"/>
    <col min="5377" max="5377" width="12.140625" style="187" customWidth="1"/>
    <col min="5378" max="5378" width="11.7109375" style="187" bestFit="1" customWidth="1"/>
    <col min="5379" max="5379" width="13.140625" style="187" bestFit="1" customWidth="1"/>
    <col min="5380" max="5381" width="12.140625" style="187" customWidth="1"/>
    <col min="5382" max="5626" width="11.42578125" style="187"/>
    <col min="5627" max="5627" width="3" style="187" customWidth="1"/>
    <col min="5628" max="5628" width="11.42578125" style="187"/>
    <col min="5629" max="5629" width="9.85546875" style="187" customWidth="1"/>
    <col min="5630" max="5630" width="11.28515625" style="187" customWidth="1"/>
    <col min="5631" max="5631" width="11.42578125" style="187" customWidth="1"/>
    <col min="5632" max="5632" width="46.28515625" style="187" customWidth="1"/>
    <col min="5633" max="5633" width="12.140625" style="187" customWidth="1"/>
    <col min="5634" max="5634" width="11.7109375" style="187" bestFit="1" customWidth="1"/>
    <col min="5635" max="5635" width="13.140625" style="187" bestFit="1" customWidth="1"/>
    <col min="5636" max="5637" width="12.140625" style="187" customWidth="1"/>
    <col min="5638" max="5882" width="11.42578125" style="187"/>
    <col min="5883" max="5883" width="3" style="187" customWidth="1"/>
    <col min="5884" max="5884" width="11.42578125" style="187"/>
    <col min="5885" max="5885" width="9.85546875" style="187" customWidth="1"/>
    <col min="5886" max="5886" width="11.28515625" style="187" customWidth="1"/>
    <col min="5887" max="5887" width="11.42578125" style="187" customWidth="1"/>
    <col min="5888" max="5888" width="46.28515625" style="187" customWidth="1"/>
    <col min="5889" max="5889" width="12.140625" style="187" customWidth="1"/>
    <col min="5890" max="5890" width="11.7109375" style="187" bestFit="1" customWidth="1"/>
    <col min="5891" max="5891" width="13.140625" style="187" bestFit="1" customWidth="1"/>
    <col min="5892" max="5893" width="12.140625" style="187" customWidth="1"/>
    <col min="5894" max="6138" width="11.42578125" style="187"/>
    <col min="6139" max="6139" width="3" style="187" customWidth="1"/>
    <col min="6140" max="6140" width="11.42578125" style="187"/>
    <col min="6141" max="6141" width="9.85546875" style="187" customWidth="1"/>
    <col min="6142" max="6142" width="11.28515625" style="187" customWidth="1"/>
    <col min="6143" max="6143" width="11.42578125" style="187" customWidth="1"/>
    <col min="6144" max="6144" width="46.28515625" style="187" customWidth="1"/>
    <col min="6145" max="6145" width="12.140625" style="187" customWidth="1"/>
    <col min="6146" max="6146" width="11.7109375" style="187" bestFit="1" customWidth="1"/>
    <col min="6147" max="6147" width="13.140625" style="187" bestFit="1" customWidth="1"/>
    <col min="6148" max="6149" width="12.140625" style="187" customWidth="1"/>
    <col min="6150" max="6394" width="11.42578125" style="187"/>
    <col min="6395" max="6395" width="3" style="187" customWidth="1"/>
    <col min="6396" max="6396" width="11.42578125" style="187"/>
    <col min="6397" max="6397" width="9.85546875" style="187" customWidth="1"/>
    <col min="6398" max="6398" width="11.28515625" style="187" customWidth="1"/>
    <col min="6399" max="6399" width="11.42578125" style="187" customWidth="1"/>
    <col min="6400" max="6400" width="46.28515625" style="187" customWidth="1"/>
    <col min="6401" max="6401" width="12.140625" style="187" customWidth="1"/>
    <col min="6402" max="6402" width="11.7109375" style="187" bestFit="1" customWidth="1"/>
    <col min="6403" max="6403" width="13.140625" style="187" bestFit="1" customWidth="1"/>
    <col min="6404" max="6405" width="12.140625" style="187" customWidth="1"/>
    <col min="6406" max="6650" width="11.42578125" style="187"/>
    <col min="6651" max="6651" width="3" style="187" customWidth="1"/>
    <col min="6652" max="6652" width="11.42578125" style="187"/>
    <col min="6653" max="6653" width="9.85546875" style="187" customWidth="1"/>
    <col min="6654" max="6654" width="11.28515625" style="187" customWidth="1"/>
    <col min="6655" max="6655" width="11.42578125" style="187" customWidth="1"/>
    <col min="6656" max="6656" width="46.28515625" style="187" customWidth="1"/>
    <col min="6657" max="6657" width="12.140625" style="187" customWidth="1"/>
    <col min="6658" max="6658" width="11.7109375" style="187" bestFit="1" customWidth="1"/>
    <col min="6659" max="6659" width="13.140625" style="187" bestFit="1" customWidth="1"/>
    <col min="6660" max="6661" width="12.140625" style="187" customWidth="1"/>
    <col min="6662" max="6906" width="11.42578125" style="187"/>
    <col min="6907" max="6907" width="3" style="187" customWidth="1"/>
    <col min="6908" max="6908" width="11.42578125" style="187"/>
    <col min="6909" max="6909" width="9.85546875" style="187" customWidth="1"/>
    <col min="6910" max="6910" width="11.28515625" style="187" customWidth="1"/>
    <col min="6911" max="6911" width="11.42578125" style="187" customWidth="1"/>
    <col min="6912" max="6912" width="46.28515625" style="187" customWidth="1"/>
    <col min="6913" max="6913" width="12.140625" style="187" customWidth="1"/>
    <col min="6914" max="6914" width="11.7109375" style="187" bestFit="1" customWidth="1"/>
    <col min="6915" max="6915" width="13.140625" style="187" bestFit="1" customWidth="1"/>
    <col min="6916" max="6917" width="12.140625" style="187" customWidth="1"/>
    <col min="6918" max="7162" width="11.42578125" style="187"/>
    <col min="7163" max="7163" width="3" style="187" customWidth="1"/>
    <col min="7164" max="7164" width="11.42578125" style="187"/>
    <col min="7165" max="7165" width="9.85546875" style="187" customWidth="1"/>
    <col min="7166" max="7166" width="11.28515625" style="187" customWidth="1"/>
    <col min="7167" max="7167" width="11.42578125" style="187" customWidth="1"/>
    <col min="7168" max="7168" width="46.28515625" style="187" customWidth="1"/>
    <col min="7169" max="7169" width="12.140625" style="187" customWidth="1"/>
    <col min="7170" max="7170" width="11.7109375" style="187" bestFit="1" customWidth="1"/>
    <col min="7171" max="7171" width="13.140625" style="187" bestFit="1" customWidth="1"/>
    <col min="7172" max="7173" width="12.140625" style="187" customWidth="1"/>
    <col min="7174" max="7418" width="11.42578125" style="187"/>
    <col min="7419" max="7419" width="3" style="187" customWidth="1"/>
    <col min="7420" max="7420" width="11.42578125" style="187"/>
    <col min="7421" max="7421" width="9.85546875" style="187" customWidth="1"/>
    <col min="7422" max="7422" width="11.28515625" style="187" customWidth="1"/>
    <col min="7423" max="7423" width="11.42578125" style="187" customWidth="1"/>
    <col min="7424" max="7424" width="46.28515625" style="187" customWidth="1"/>
    <col min="7425" max="7425" width="12.140625" style="187" customWidth="1"/>
    <col min="7426" max="7426" width="11.7109375" style="187" bestFit="1" customWidth="1"/>
    <col min="7427" max="7427" width="13.140625" style="187" bestFit="1" customWidth="1"/>
    <col min="7428" max="7429" width="12.140625" style="187" customWidth="1"/>
    <col min="7430" max="7674" width="11.42578125" style="187"/>
    <col min="7675" max="7675" width="3" style="187" customWidth="1"/>
    <col min="7676" max="7676" width="11.42578125" style="187"/>
    <col min="7677" max="7677" width="9.85546875" style="187" customWidth="1"/>
    <col min="7678" max="7678" width="11.28515625" style="187" customWidth="1"/>
    <col min="7679" max="7679" width="11.42578125" style="187" customWidth="1"/>
    <col min="7680" max="7680" width="46.28515625" style="187" customWidth="1"/>
    <col min="7681" max="7681" width="12.140625" style="187" customWidth="1"/>
    <col min="7682" max="7682" width="11.7109375" style="187" bestFit="1" customWidth="1"/>
    <col min="7683" max="7683" width="13.140625" style="187" bestFit="1" customWidth="1"/>
    <col min="7684" max="7685" width="12.140625" style="187" customWidth="1"/>
    <col min="7686" max="7930" width="11.42578125" style="187"/>
    <col min="7931" max="7931" width="3" style="187" customWidth="1"/>
    <col min="7932" max="7932" width="11.42578125" style="187"/>
    <col min="7933" max="7933" width="9.85546875" style="187" customWidth="1"/>
    <col min="7934" max="7934" width="11.28515625" style="187" customWidth="1"/>
    <col min="7935" max="7935" width="11.42578125" style="187" customWidth="1"/>
    <col min="7936" max="7936" width="46.28515625" style="187" customWidth="1"/>
    <col min="7937" max="7937" width="12.140625" style="187" customWidth="1"/>
    <col min="7938" max="7938" width="11.7109375" style="187" bestFit="1" customWidth="1"/>
    <col min="7939" max="7939" width="13.140625" style="187" bestFit="1" customWidth="1"/>
    <col min="7940" max="7941" width="12.140625" style="187" customWidth="1"/>
    <col min="7942" max="8186" width="11.42578125" style="187"/>
    <col min="8187" max="8187" width="3" style="187" customWidth="1"/>
    <col min="8188" max="8188" width="11.42578125" style="187"/>
    <col min="8189" max="8189" width="9.85546875" style="187" customWidth="1"/>
    <col min="8190" max="8190" width="11.28515625" style="187" customWidth="1"/>
    <col min="8191" max="8191" width="11.42578125" style="187" customWidth="1"/>
    <col min="8192" max="8192" width="46.28515625" style="187" customWidth="1"/>
    <col min="8193" max="8193" width="12.140625" style="187" customWidth="1"/>
    <col min="8194" max="8194" width="11.7109375" style="187" bestFit="1" customWidth="1"/>
    <col min="8195" max="8195" width="13.140625" style="187" bestFit="1" customWidth="1"/>
    <col min="8196" max="8197" width="12.140625" style="187" customWidth="1"/>
    <col min="8198" max="8442" width="11.42578125" style="187"/>
    <col min="8443" max="8443" width="3" style="187" customWidth="1"/>
    <col min="8444" max="8444" width="11.42578125" style="187"/>
    <col min="8445" max="8445" width="9.85546875" style="187" customWidth="1"/>
    <col min="8446" max="8446" width="11.28515625" style="187" customWidth="1"/>
    <col min="8447" max="8447" width="11.42578125" style="187" customWidth="1"/>
    <col min="8448" max="8448" width="46.28515625" style="187" customWidth="1"/>
    <col min="8449" max="8449" width="12.140625" style="187" customWidth="1"/>
    <col min="8450" max="8450" width="11.7109375" style="187" bestFit="1" customWidth="1"/>
    <col min="8451" max="8451" width="13.140625" style="187" bestFit="1" customWidth="1"/>
    <col min="8452" max="8453" width="12.140625" style="187" customWidth="1"/>
    <col min="8454" max="8698" width="11.42578125" style="187"/>
    <col min="8699" max="8699" width="3" style="187" customWidth="1"/>
    <col min="8700" max="8700" width="11.42578125" style="187"/>
    <col min="8701" max="8701" width="9.85546875" style="187" customWidth="1"/>
    <col min="8702" max="8702" width="11.28515625" style="187" customWidth="1"/>
    <col min="8703" max="8703" width="11.42578125" style="187" customWidth="1"/>
    <col min="8704" max="8704" width="46.28515625" style="187" customWidth="1"/>
    <col min="8705" max="8705" width="12.140625" style="187" customWidth="1"/>
    <col min="8706" max="8706" width="11.7109375" style="187" bestFit="1" customWidth="1"/>
    <col min="8707" max="8707" width="13.140625" style="187" bestFit="1" customWidth="1"/>
    <col min="8708" max="8709" width="12.140625" style="187" customWidth="1"/>
    <col min="8710" max="8954" width="11.42578125" style="187"/>
    <col min="8955" max="8955" width="3" style="187" customWidth="1"/>
    <col min="8956" max="8956" width="11.42578125" style="187"/>
    <col min="8957" max="8957" width="9.85546875" style="187" customWidth="1"/>
    <col min="8958" max="8958" width="11.28515625" style="187" customWidth="1"/>
    <col min="8959" max="8959" width="11.42578125" style="187" customWidth="1"/>
    <col min="8960" max="8960" width="46.28515625" style="187" customWidth="1"/>
    <col min="8961" max="8961" width="12.140625" style="187" customWidth="1"/>
    <col min="8962" max="8962" width="11.7109375" style="187" bestFit="1" customWidth="1"/>
    <col min="8963" max="8963" width="13.140625" style="187" bestFit="1" customWidth="1"/>
    <col min="8964" max="8965" width="12.140625" style="187" customWidth="1"/>
    <col min="8966" max="9210" width="11.42578125" style="187"/>
    <col min="9211" max="9211" width="3" style="187" customWidth="1"/>
    <col min="9212" max="9212" width="11.42578125" style="187"/>
    <col min="9213" max="9213" width="9.85546875" style="187" customWidth="1"/>
    <col min="9214" max="9214" width="11.28515625" style="187" customWidth="1"/>
    <col min="9215" max="9215" width="11.42578125" style="187" customWidth="1"/>
    <col min="9216" max="9216" width="46.28515625" style="187" customWidth="1"/>
    <col min="9217" max="9217" width="12.140625" style="187" customWidth="1"/>
    <col min="9218" max="9218" width="11.7109375" style="187" bestFit="1" customWidth="1"/>
    <col min="9219" max="9219" width="13.140625" style="187" bestFit="1" customWidth="1"/>
    <col min="9220" max="9221" width="12.140625" style="187" customWidth="1"/>
    <col min="9222" max="9466" width="11.42578125" style="187"/>
    <col min="9467" max="9467" width="3" style="187" customWidth="1"/>
    <col min="9468" max="9468" width="11.42578125" style="187"/>
    <col min="9469" max="9469" width="9.85546875" style="187" customWidth="1"/>
    <col min="9470" max="9470" width="11.28515625" style="187" customWidth="1"/>
    <col min="9471" max="9471" width="11.42578125" style="187" customWidth="1"/>
    <col min="9472" max="9472" width="46.28515625" style="187" customWidth="1"/>
    <col min="9473" max="9473" width="12.140625" style="187" customWidth="1"/>
    <col min="9474" max="9474" width="11.7109375" style="187" bestFit="1" customWidth="1"/>
    <col min="9475" max="9475" width="13.140625" style="187" bestFit="1" customWidth="1"/>
    <col min="9476" max="9477" width="12.140625" style="187" customWidth="1"/>
    <col min="9478" max="9722" width="11.42578125" style="187"/>
    <col min="9723" max="9723" width="3" style="187" customWidth="1"/>
    <col min="9724" max="9724" width="11.42578125" style="187"/>
    <col min="9725" max="9725" width="9.85546875" style="187" customWidth="1"/>
    <col min="9726" max="9726" width="11.28515625" style="187" customWidth="1"/>
    <col min="9727" max="9727" width="11.42578125" style="187" customWidth="1"/>
    <col min="9728" max="9728" width="46.28515625" style="187" customWidth="1"/>
    <col min="9729" max="9729" width="12.140625" style="187" customWidth="1"/>
    <col min="9730" max="9730" width="11.7109375" style="187" bestFit="1" customWidth="1"/>
    <col min="9731" max="9731" width="13.140625" style="187" bestFit="1" customWidth="1"/>
    <col min="9732" max="9733" width="12.140625" style="187" customWidth="1"/>
    <col min="9734" max="9978" width="11.42578125" style="187"/>
    <col min="9979" max="9979" width="3" style="187" customWidth="1"/>
    <col min="9980" max="9980" width="11.42578125" style="187"/>
    <col min="9981" max="9981" width="9.85546875" style="187" customWidth="1"/>
    <col min="9982" max="9982" width="11.28515625" style="187" customWidth="1"/>
    <col min="9983" max="9983" width="11.42578125" style="187" customWidth="1"/>
    <col min="9984" max="9984" width="46.28515625" style="187" customWidth="1"/>
    <col min="9985" max="9985" width="12.140625" style="187" customWidth="1"/>
    <col min="9986" max="9986" width="11.7109375" style="187" bestFit="1" customWidth="1"/>
    <col min="9987" max="9987" width="13.140625" style="187" bestFit="1" customWidth="1"/>
    <col min="9988" max="9989" width="12.140625" style="187" customWidth="1"/>
    <col min="9990" max="10234" width="11.42578125" style="187"/>
    <col min="10235" max="10235" width="3" style="187" customWidth="1"/>
    <col min="10236" max="10236" width="11.42578125" style="187"/>
    <col min="10237" max="10237" width="9.85546875" style="187" customWidth="1"/>
    <col min="10238" max="10238" width="11.28515625" style="187" customWidth="1"/>
    <col min="10239" max="10239" width="11.42578125" style="187" customWidth="1"/>
    <col min="10240" max="10240" width="46.28515625" style="187" customWidth="1"/>
    <col min="10241" max="10241" width="12.140625" style="187" customWidth="1"/>
    <col min="10242" max="10242" width="11.7109375" style="187" bestFit="1" customWidth="1"/>
    <col min="10243" max="10243" width="13.140625" style="187" bestFit="1" customWidth="1"/>
    <col min="10244" max="10245" width="12.140625" style="187" customWidth="1"/>
    <col min="10246" max="10490" width="11.42578125" style="187"/>
    <col min="10491" max="10491" width="3" style="187" customWidth="1"/>
    <col min="10492" max="10492" width="11.42578125" style="187"/>
    <col min="10493" max="10493" width="9.85546875" style="187" customWidth="1"/>
    <col min="10494" max="10494" width="11.28515625" style="187" customWidth="1"/>
    <col min="10495" max="10495" width="11.42578125" style="187" customWidth="1"/>
    <col min="10496" max="10496" width="46.28515625" style="187" customWidth="1"/>
    <col min="10497" max="10497" width="12.140625" style="187" customWidth="1"/>
    <col min="10498" max="10498" width="11.7109375" style="187" bestFit="1" customWidth="1"/>
    <col min="10499" max="10499" width="13.140625" style="187" bestFit="1" customWidth="1"/>
    <col min="10500" max="10501" width="12.140625" style="187" customWidth="1"/>
    <col min="10502" max="10746" width="11.42578125" style="187"/>
    <col min="10747" max="10747" width="3" style="187" customWidth="1"/>
    <col min="10748" max="10748" width="11.42578125" style="187"/>
    <col min="10749" max="10749" width="9.85546875" style="187" customWidth="1"/>
    <col min="10750" max="10750" width="11.28515625" style="187" customWidth="1"/>
    <col min="10751" max="10751" width="11.42578125" style="187" customWidth="1"/>
    <col min="10752" max="10752" width="46.28515625" style="187" customWidth="1"/>
    <col min="10753" max="10753" width="12.140625" style="187" customWidth="1"/>
    <col min="10754" max="10754" width="11.7109375" style="187" bestFit="1" customWidth="1"/>
    <col min="10755" max="10755" width="13.140625" style="187" bestFit="1" customWidth="1"/>
    <col min="10756" max="10757" width="12.140625" style="187" customWidth="1"/>
    <col min="10758" max="11002" width="11.42578125" style="187"/>
    <col min="11003" max="11003" width="3" style="187" customWidth="1"/>
    <col min="11004" max="11004" width="11.42578125" style="187"/>
    <col min="11005" max="11005" width="9.85546875" style="187" customWidth="1"/>
    <col min="11006" max="11006" width="11.28515625" style="187" customWidth="1"/>
    <col min="11007" max="11007" width="11.42578125" style="187" customWidth="1"/>
    <col min="11008" max="11008" width="46.28515625" style="187" customWidth="1"/>
    <col min="11009" max="11009" width="12.140625" style="187" customWidth="1"/>
    <col min="11010" max="11010" width="11.7109375" style="187" bestFit="1" customWidth="1"/>
    <col min="11011" max="11011" width="13.140625" style="187" bestFit="1" customWidth="1"/>
    <col min="11012" max="11013" width="12.140625" style="187" customWidth="1"/>
    <col min="11014" max="11258" width="11.42578125" style="187"/>
    <col min="11259" max="11259" width="3" style="187" customWidth="1"/>
    <col min="11260" max="11260" width="11.42578125" style="187"/>
    <col min="11261" max="11261" width="9.85546875" style="187" customWidth="1"/>
    <col min="11262" max="11262" width="11.28515625" style="187" customWidth="1"/>
    <col min="11263" max="11263" width="11.42578125" style="187" customWidth="1"/>
    <col min="11264" max="11264" width="46.28515625" style="187" customWidth="1"/>
    <col min="11265" max="11265" width="12.140625" style="187" customWidth="1"/>
    <col min="11266" max="11266" width="11.7109375" style="187" bestFit="1" customWidth="1"/>
    <col min="11267" max="11267" width="13.140625" style="187" bestFit="1" customWidth="1"/>
    <col min="11268" max="11269" width="12.140625" style="187" customWidth="1"/>
    <col min="11270" max="11514" width="11.42578125" style="187"/>
    <col min="11515" max="11515" width="3" style="187" customWidth="1"/>
    <col min="11516" max="11516" width="11.42578125" style="187"/>
    <col min="11517" max="11517" width="9.85546875" style="187" customWidth="1"/>
    <col min="11518" max="11518" width="11.28515625" style="187" customWidth="1"/>
    <col min="11519" max="11519" width="11.42578125" style="187" customWidth="1"/>
    <col min="11520" max="11520" width="46.28515625" style="187" customWidth="1"/>
    <col min="11521" max="11521" width="12.140625" style="187" customWidth="1"/>
    <col min="11522" max="11522" width="11.7109375" style="187" bestFit="1" customWidth="1"/>
    <col min="11523" max="11523" width="13.140625" style="187" bestFit="1" customWidth="1"/>
    <col min="11524" max="11525" width="12.140625" style="187" customWidth="1"/>
    <col min="11526" max="11770" width="11.42578125" style="187"/>
    <col min="11771" max="11771" width="3" style="187" customWidth="1"/>
    <col min="11772" max="11772" width="11.42578125" style="187"/>
    <col min="11773" max="11773" width="9.85546875" style="187" customWidth="1"/>
    <col min="11774" max="11774" width="11.28515625" style="187" customWidth="1"/>
    <col min="11775" max="11775" width="11.42578125" style="187" customWidth="1"/>
    <col min="11776" max="11776" width="46.28515625" style="187" customWidth="1"/>
    <col min="11777" max="11777" width="12.140625" style="187" customWidth="1"/>
    <col min="11778" max="11778" width="11.7109375" style="187" bestFit="1" customWidth="1"/>
    <col min="11779" max="11779" width="13.140625" style="187" bestFit="1" customWidth="1"/>
    <col min="11780" max="11781" width="12.140625" style="187" customWidth="1"/>
    <col min="11782" max="12026" width="11.42578125" style="187"/>
    <col min="12027" max="12027" width="3" style="187" customWidth="1"/>
    <col min="12028" max="12028" width="11.42578125" style="187"/>
    <col min="12029" max="12029" width="9.85546875" style="187" customWidth="1"/>
    <col min="12030" max="12030" width="11.28515625" style="187" customWidth="1"/>
    <col min="12031" max="12031" width="11.42578125" style="187" customWidth="1"/>
    <col min="12032" max="12032" width="46.28515625" style="187" customWidth="1"/>
    <col min="12033" max="12033" width="12.140625" style="187" customWidth="1"/>
    <col min="12034" max="12034" width="11.7109375" style="187" bestFit="1" customWidth="1"/>
    <col min="12035" max="12035" width="13.140625" style="187" bestFit="1" customWidth="1"/>
    <col min="12036" max="12037" width="12.140625" style="187" customWidth="1"/>
    <col min="12038" max="12282" width="11.42578125" style="187"/>
    <col min="12283" max="12283" width="3" style="187" customWidth="1"/>
    <col min="12284" max="12284" width="11.42578125" style="187"/>
    <col min="12285" max="12285" width="9.85546875" style="187" customWidth="1"/>
    <col min="12286" max="12286" width="11.28515625" style="187" customWidth="1"/>
    <col min="12287" max="12287" width="11.42578125" style="187" customWidth="1"/>
    <col min="12288" max="12288" width="46.28515625" style="187" customWidth="1"/>
    <col min="12289" max="12289" width="12.140625" style="187" customWidth="1"/>
    <col min="12290" max="12290" width="11.7109375" style="187" bestFit="1" customWidth="1"/>
    <col min="12291" max="12291" width="13.140625" style="187" bestFit="1" customWidth="1"/>
    <col min="12292" max="12293" width="12.140625" style="187" customWidth="1"/>
    <col min="12294" max="12538" width="11.42578125" style="187"/>
    <col min="12539" max="12539" width="3" style="187" customWidth="1"/>
    <col min="12540" max="12540" width="11.42578125" style="187"/>
    <col min="12541" max="12541" width="9.85546875" style="187" customWidth="1"/>
    <col min="12542" max="12542" width="11.28515625" style="187" customWidth="1"/>
    <col min="12543" max="12543" width="11.42578125" style="187" customWidth="1"/>
    <col min="12544" max="12544" width="46.28515625" style="187" customWidth="1"/>
    <col min="12545" max="12545" width="12.140625" style="187" customWidth="1"/>
    <col min="12546" max="12546" width="11.7109375" style="187" bestFit="1" customWidth="1"/>
    <col min="12547" max="12547" width="13.140625" style="187" bestFit="1" customWidth="1"/>
    <col min="12548" max="12549" width="12.140625" style="187" customWidth="1"/>
    <col min="12550" max="12794" width="11.42578125" style="187"/>
    <col min="12795" max="12795" width="3" style="187" customWidth="1"/>
    <col min="12796" max="12796" width="11.42578125" style="187"/>
    <col min="12797" max="12797" width="9.85546875" style="187" customWidth="1"/>
    <col min="12798" max="12798" width="11.28515625" style="187" customWidth="1"/>
    <col min="12799" max="12799" width="11.42578125" style="187" customWidth="1"/>
    <col min="12800" max="12800" width="46.28515625" style="187" customWidth="1"/>
    <col min="12801" max="12801" width="12.140625" style="187" customWidth="1"/>
    <col min="12802" max="12802" width="11.7109375" style="187" bestFit="1" customWidth="1"/>
    <col min="12803" max="12803" width="13.140625" style="187" bestFit="1" customWidth="1"/>
    <col min="12804" max="12805" width="12.140625" style="187" customWidth="1"/>
    <col min="12806" max="13050" width="11.42578125" style="187"/>
    <col min="13051" max="13051" width="3" style="187" customWidth="1"/>
    <col min="13052" max="13052" width="11.42578125" style="187"/>
    <col min="13053" max="13053" width="9.85546875" style="187" customWidth="1"/>
    <col min="13054" max="13054" width="11.28515625" style="187" customWidth="1"/>
    <col min="13055" max="13055" width="11.42578125" style="187" customWidth="1"/>
    <col min="13056" max="13056" width="46.28515625" style="187" customWidth="1"/>
    <col min="13057" max="13057" width="12.140625" style="187" customWidth="1"/>
    <col min="13058" max="13058" width="11.7109375" style="187" bestFit="1" customWidth="1"/>
    <col min="13059" max="13059" width="13.140625" style="187" bestFit="1" customWidth="1"/>
    <col min="13060" max="13061" width="12.140625" style="187" customWidth="1"/>
    <col min="13062" max="13306" width="11.42578125" style="187"/>
    <col min="13307" max="13307" width="3" style="187" customWidth="1"/>
    <col min="13308" max="13308" width="11.42578125" style="187"/>
    <col min="13309" max="13309" width="9.85546875" style="187" customWidth="1"/>
    <col min="13310" max="13310" width="11.28515625" style="187" customWidth="1"/>
    <col min="13311" max="13311" width="11.42578125" style="187" customWidth="1"/>
    <col min="13312" max="13312" width="46.28515625" style="187" customWidth="1"/>
    <col min="13313" max="13313" width="12.140625" style="187" customWidth="1"/>
    <col min="13314" max="13314" width="11.7109375" style="187" bestFit="1" customWidth="1"/>
    <col min="13315" max="13315" width="13.140625" style="187" bestFit="1" customWidth="1"/>
    <col min="13316" max="13317" width="12.140625" style="187" customWidth="1"/>
    <col min="13318" max="13562" width="11.42578125" style="187"/>
    <col min="13563" max="13563" width="3" style="187" customWidth="1"/>
    <col min="13564" max="13564" width="11.42578125" style="187"/>
    <col min="13565" max="13565" width="9.85546875" style="187" customWidth="1"/>
    <col min="13566" max="13566" width="11.28515625" style="187" customWidth="1"/>
    <col min="13567" max="13567" width="11.42578125" style="187" customWidth="1"/>
    <col min="13568" max="13568" width="46.28515625" style="187" customWidth="1"/>
    <col min="13569" max="13569" width="12.140625" style="187" customWidth="1"/>
    <col min="13570" max="13570" width="11.7109375" style="187" bestFit="1" customWidth="1"/>
    <col min="13571" max="13571" width="13.140625" style="187" bestFit="1" customWidth="1"/>
    <col min="13572" max="13573" width="12.140625" style="187" customWidth="1"/>
    <col min="13574" max="13818" width="11.42578125" style="187"/>
    <col min="13819" max="13819" width="3" style="187" customWidth="1"/>
    <col min="13820" max="13820" width="11.42578125" style="187"/>
    <col min="13821" max="13821" width="9.85546875" style="187" customWidth="1"/>
    <col min="13822" max="13822" width="11.28515625" style="187" customWidth="1"/>
    <col min="13823" max="13823" width="11.42578125" style="187" customWidth="1"/>
    <col min="13824" max="13824" width="46.28515625" style="187" customWidth="1"/>
    <col min="13825" max="13825" width="12.140625" style="187" customWidth="1"/>
    <col min="13826" max="13826" width="11.7109375" style="187" bestFit="1" customWidth="1"/>
    <col min="13827" max="13827" width="13.140625" style="187" bestFit="1" customWidth="1"/>
    <col min="13828" max="13829" width="12.140625" style="187" customWidth="1"/>
    <col min="13830" max="14074" width="11.42578125" style="187"/>
    <col min="14075" max="14075" width="3" style="187" customWidth="1"/>
    <col min="14076" max="14076" width="11.42578125" style="187"/>
    <col min="14077" max="14077" width="9.85546875" style="187" customWidth="1"/>
    <col min="14078" max="14078" width="11.28515625" style="187" customWidth="1"/>
    <col min="14079" max="14079" width="11.42578125" style="187" customWidth="1"/>
    <col min="14080" max="14080" width="46.28515625" style="187" customWidth="1"/>
    <col min="14081" max="14081" width="12.140625" style="187" customWidth="1"/>
    <col min="14082" max="14082" width="11.7109375" style="187" bestFit="1" customWidth="1"/>
    <col min="14083" max="14083" width="13.140625" style="187" bestFit="1" customWidth="1"/>
    <col min="14084" max="14085" width="12.140625" style="187" customWidth="1"/>
    <col min="14086" max="14330" width="11.42578125" style="187"/>
    <col min="14331" max="14331" width="3" style="187" customWidth="1"/>
    <col min="14332" max="14332" width="11.42578125" style="187"/>
    <col min="14333" max="14333" width="9.85546875" style="187" customWidth="1"/>
    <col min="14334" max="14334" width="11.28515625" style="187" customWidth="1"/>
    <col min="14335" max="14335" width="11.42578125" style="187" customWidth="1"/>
    <col min="14336" max="14336" width="46.28515625" style="187" customWidth="1"/>
    <col min="14337" max="14337" width="12.140625" style="187" customWidth="1"/>
    <col min="14338" max="14338" width="11.7109375" style="187" bestFit="1" customWidth="1"/>
    <col min="14339" max="14339" width="13.140625" style="187" bestFit="1" customWidth="1"/>
    <col min="14340" max="14341" width="12.140625" style="187" customWidth="1"/>
    <col min="14342" max="14586" width="11.42578125" style="187"/>
    <col min="14587" max="14587" width="3" style="187" customWidth="1"/>
    <col min="14588" max="14588" width="11.42578125" style="187"/>
    <col min="14589" max="14589" width="9.85546875" style="187" customWidth="1"/>
    <col min="14590" max="14590" width="11.28515625" style="187" customWidth="1"/>
    <col min="14591" max="14591" width="11.42578125" style="187" customWidth="1"/>
    <col min="14592" max="14592" width="46.28515625" style="187" customWidth="1"/>
    <col min="14593" max="14593" width="12.140625" style="187" customWidth="1"/>
    <col min="14594" max="14594" width="11.7109375" style="187" bestFit="1" customWidth="1"/>
    <col min="14595" max="14595" width="13.140625" style="187" bestFit="1" customWidth="1"/>
    <col min="14596" max="14597" width="12.140625" style="187" customWidth="1"/>
    <col min="14598" max="14842" width="11.42578125" style="187"/>
    <col min="14843" max="14843" width="3" style="187" customWidth="1"/>
    <col min="14844" max="14844" width="11.42578125" style="187"/>
    <col min="14845" max="14845" width="9.85546875" style="187" customWidth="1"/>
    <col min="14846" max="14846" width="11.28515625" style="187" customWidth="1"/>
    <col min="14847" max="14847" width="11.42578125" style="187" customWidth="1"/>
    <col min="14848" max="14848" width="46.28515625" style="187" customWidth="1"/>
    <col min="14849" max="14849" width="12.140625" style="187" customWidth="1"/>
    <col min="14850" max="14850" width="11.7109375" style="187" bestFit="1" customWidth="1"/>
    <col min="14851" max="14851" width="13.140625" style="187" bestFit="1" customWidth="1"/>
    <col min="14852" max="14853" width="12.140625" style="187" customWidth="1"/>
    <col min="14854" max="15098" width="11.42578125" style="187"/>
    <col min="15099" max="15099" width="3" style="187" customWidth="1"/>
    <col min="15100" max="15100" width="11.42578125" style="187"/>
    <col min="15101" max="15101" width="9.85546875" style="187" customWidth="1"/>
    <col min="15102" max="15102" width="11.28515625" style="187" customWidth="1"/>
    <col min="15103" max="15103" width="11.42578125" style="187" customWidth="1"/>
    <col min="15104" max="15104" width="46.28515625" style="187" customWidth="1"/>
    <col min="15105" max="15105" width="12.140625" style="187" customWidth="1"/>
    <col min="15106" max="15106" width="11.7109375" style="187" bestFit="1" customWidth="1"/>
    <col min="15107" max="15107" width="13.140625" style="187" bestFit="1" customWidth="1"/>
    <col min="15108" max="15109" width="12.140625" style="187" customWidth="1"/>
    <col min="15110" max="15354" width="11.42578125" style="187"/>
    <col min="15355" max="15355" width="3" style="187" customWidth="1"/>
    <col min="15356" max="15356" width="11.42578125" style="187"/>
    <col min="15357" max="15357" width="9.85546875" style="187" customWidth="1"/>
    <col min="15358" max="15358" width="11.28515625" style="187" customWidth="1"/>
    <col min="15359" max="15359" width="11.42578125" style="187" customWidth="1"/>
    <col min="15360" max="15360" width="46.28515625" style="187" customWidth="1"/>
    <col min="15361" max="15361" width="12.140625" style="187" customWidth="1"/>
    <col min="15362" max="15362" width="11.7109375" style="187" bestFit="1" customWidth="1"/>
    <col min="15363" max="15363" width="13.140625" style="187" bestFit="1" customWidth="1"/>
    <col min="15364" max="15365" width="12.140625" style="187" customWidth="1"/>
    <col min="15366" max="15610" width="11.42578125" style="187"/>
    <col min="15611" max="15611" width="3" style="187" customWidth="1"/>
    <col min="15612" max="15612" width="11.42578125" style="187"/>
    <col min="15613" max="15613" width="9.85546875" style="187" customWidth="1"/>
    <col min="15614" max="15614" width="11.28515625" style="187" customWidth="1"/>
    <col min="15615" max="15615" width="11.42578125" style="187" customWidth="1"/>
    <col min="15616" max="15616" width="46.28515625" style="187" customWidth="1"/>
    <col min="15617" max="15617" width="12.140625" style="187" customWidth="1"/>
    <col min="15618" max="15618" width="11.7109375" style="187" bestFit="1" customWidth="1"/>
    <col min="15619" max="15619" width="13.140625" style="187" bestFit="1" customWidth="1"/>
    <col min="15620" max="15621" width="12.140625" style="187" customWidth="1"/>
    <col min="15622" max="15866" width="11.42578125" style="187"/>
    <col min="15867" max="15867" width="3" style="187" customWidth="1"/>
    <col min="15868" max="15868" width="11.42578125" style="187"/>
    <col min="15869" max="15869" width="9.85546875" style="187" customWidth="1"/>
    <col min="15870" max="15870" width="11.28515625" style="187" customWidth="1"/>
    <col min="15871" max="15871" width="11.42578125" style="187" customWidth="1"/>
    <col min="15872" max="15872" width="46.28515625" style="187" customWidth="1"/>
    <col min="15873" max="15873" width="12.140625" style="187" customWidth="1"/>
    <col min="15874" max="15874" width="11.7109375" style="187" bestFit="1" customWidth="1"/>
    <col min="15875" max="15875" width="13.140625" style="187" bestFit="1" customWidth="1"/>
    <col min="15876" max="15877" width="12.140625" style="187" customWidth="1"/>
    <col min="15878" max="16122" width="11.42578125" style="187"/>
    <col min="16123" max="16123" width="3" style="187" customWidth="1"/>
    <col min="16124" max="16124" width="11.42578125" style="187"/>
    <col min="16125" max="16125" width="9.85546875" style="187" customWidth="1"/>
    <col min="16126" max="16126" width="11.28515625" style="187" customWidth="1"/>
    <col min="16127" max="16127" width="11.42578125" style="187" customWidth="1"/>
    <col min="16128" max="16128" width="46.28515625" style="187" customWidth="1"/>
    <col min="16129" max="16129" width="12.140625" style="187" customWidth="1"/>
    <col min="16130" max="16130" width="11.7109375" style="187" bestFit="1" customWidth="1"/>
    <col min="16131" max="16131" width="13.140625" style="187" bestFit="1" customWidth="1"/>
    <col min="16132" max="16133" width="12.140625" style="187" customWidth="1"/>
    <col min="16134" max="16384" width="11.42578125" style="187"/>
  </cols>
  <sheetData>
    <row r="1" spans="1:18" s="186" customFormat="1" ht="13.5">
      <c r="A1" s="14"/>
      <c r="B1" s="14"/>
      <c r="C1" s="14"/>
      <c r="D1" s="14"/>
      <c r="E1" s="14"/>
      <c r="F1" s="14"/>
      <c r="G1" s="14"/>
      <c r="H1" s="14"/>
      <c r="I1" s="14"/>
      <c r="J1" s="14"/>
      <c r="K1" s="29"/>
      <c r="L1" s="14"/>
      <c r="M1" s="14"/>
      <c r="N1" s="14"/>
      <c r="O1" s="14"/>
    </row>
    <row r="2" spans="1:18" s="186" customFormat="1">
      <c r="A2" s="576" t="s">
        <v>0</v>
      </c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</row>
    <row r="3" spans="1:18" s="186" customFormat="1">
      <c r="A3" s="576" t="s">
        <v>1</v>
      </c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</row>
    <row r="4" spans="1:18" s="186" customFormat="1">
      <c r="A4" s="576" t="s">
        <v>2</v>
      </c>
      <c r="B4" s="576"/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</row>
    <row r="5" spans="1:18" s="186" customFormat="1">
      <c r="A5" s="576" t="s">
        <v>1209</v>
      </c>
      <c r="B5" s="576"/>
      <c r="C5" s="576"/>
      <c r="D5" s="576"/>
      <c r="E5" s="576"/>
      <c r="F5" s="576"/>
      <c r="G5" s="576"/>
      <c r="H5" s="576"/>
      <c r="I5" s="576"/>
      <c r="J5" s="576"/>
      <c r="K5" s="576"/>
      <c r="L5" s="576"/>
      <c r="M5" s="576"/>
      <c r="N5" s="576"/>
      <c r="O5" s="576"/>
    </row>
    <row r="6" spans="1:18" s="186" customFormat="1">
      <c r="A6" s="576" t="s">
        <v>1378</v>
      </c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</row>
    <row r="7" spans="1:18" s="186" customFormat="1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1:18" s="186" customFormat="1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8" ht="13.5">
      <c r="A9" s="451"/>
      <c r="B9" s="81"/>
      <c r="C9" s="452"/>
      <c r="D9" s="452"/>
      <c r="E9" s="452"/>
      <c r="F9" s="452"/>
      <c r="G9" s="81"/>
      <c r="H9" s="81"/>
      <c r="I9" s="81"/>
      <c r="J9" s="81"/>
      <c r="K9" s="81"/>
      <c r="L9" s="81"/>
      <c r="M9" s="81"/>
      <c r="N9" s="81"/>
      <c r="O9" s="81"/>
    </row>
    <row r="10" spans="1:18" s="188" customFormat="1" ht="38.25">
      <c r="A10" s="69"/>
      <c r="B10" s="481" t="s">
        <v>19</v>
      </c>
      <c r="C10" s="481" t="s">
        <v>3</v>
      </c>
      <c r="D10" s="481" t="s">
        <v>4</v>
      </c>
      <c r="E10" s="481" t="s">
        <v>5</v>
      </c>
      <c r="F10" s="481" t="s">
        <v>6</v>
      </c>
      <c r="G10" s="481" t="s">
        <v>7</v>
      </c>
      <c r="H10" s="481" t="s">
        <v>1345</v>
      </c>
      <c r="I10" s="481" t="s">
        <v>1344</v>
      </c>
      <c r="J10" s="482" t="s">
        <v>1170</v>
      </c>
      <c r="K10" s="481" t="s">
        <v>8</v>
      </c>
      <c r="L10" s="481" t="s">
        <v>9</v>
      </c>
      <c r="M10" s="481" t="s">
        <v>1041</v>
      </c>
      <c r="N10" s="481" t="s">
        <v>909</v>
      </c>
      <c r="O10" s="481" t="s">
        <v>1346</v>
      </c>
      <c r="P10" s="457" t="s">
        <v>1383</v>
      </c>
      <c r="Q10" s="481" t="s">
        <v>1382</v>
      </c>
      <c r="R10" s="483" t="s">
        <v>10</v>
      </c>
    </row>
    <row r="11" spans="1:18" s="188" customFormat="1" ht="45" customHeight="1">
      <c r="A11" s="69"/>
      <c r="B11" s="453">
        <v>1</v>
      </c>
      <c r="C11" s="453">
        <v>44</v>
      </c>
      <c r="D11" s="454">
        <v>35380</v>
      </c>
      <c r="E11" s="453" t="s">
        <v>12</v>
      </c>
      <c r="F11" s="455" t="s">
        <v>13</v>
      </c>
      <c r="G11" s="463">
        <v>915486.28</v>
      </c>
      <c r="H11" s="463">
        <v>555615.81999999995</v>
      </c>
      <c r="I11" s="463">
        <v>0</v>
      </c>
      <c r="J11" s="463">
        <f>SUM(G11:H11)</f>
        <v>1471102.1</v>
      </c>
      <c r="K11" s="463">
        <f>SUM(J11*10%)</f>
        <v>147110.21000000002</v>
      </c>
      <c r="L11" s="463">
        <f>SUM(J11-K11)</f>
        <v>1323991.8900000001</v>
      </c>
      <c r="M11" s="463">
        <v>29099.17</v>
      </c>
      <c r="N11" s="243">
        <v>497979.29</v>
      </c>
      <c r="O11" s="243">
        <v>302227.55</v>
      </c>
      <c r="P11" s="479">
        <v>19399.446666666667</v>
      </c>
      <c r="Q11" s="92">
        <v>848705.45666666667</v>
      </c>
      <c r="R11" s="480">
        <f>J11-Q11</f>
        <v>622396.64333333343</v>
      </c>
    </row>
    <row r="12" spans="1:18" s="188" customFormat="1" ht="80.25" customHeight="1">
      <c r="A12" s="69"/>
      <c r="B12" s="453">
        <v>2</v>
      </c>
      <c r="C12" s="453"/>
      <c r="D12" s="454">
        <v>38870</v>
      </c>
      <c r="E12" s="453" t="s">
        <v>14</v>
      </c>
      <c r="F12" s="455" t="s">
        <v>1347</v>
      </c>
      <c r="G12" s="463">
        <v>508678.39</v>
      </c>
      <c r="H12" s="463">
        <v>533480.76</v>
      </c>
      <c r="I12" s="463">
        <v>55084.87</v>
      </c>
      <c r="J12" s="463">
        <f>SUM(G12:I12)</f>
        <v>1097244.02</v>
      </c>
      <c r="K12" s="463">
        <f>SUM(J12*10%)</f>
        <v>109724.402</v>
      </c>
      <c r="L12" s="463">
        <f>SUM(J12-K12)</f>
        <v>987519.61800000002</v>
      </c>
      <c r="M12" s="463">
        <v>20598.423660714285</v>
      </c>
      <c r="N12" s="243">
        <v>190947.06000000003</v>
      </c>
      <c r="O12" s="243">
        <v>200257.34438006225</v>
      </c>
      <c r="P12" s="479">
        <v>13732.28244047619</v>
      </c>
      <c r="Q12" s="92">
        <v>424496.04682053841</v>
      </c>
      <c r="R12" s="480">
        <f>J12-Q12</f>
        <v>672747.97317946167</v>
      </c>
    </row>
    <row r="13" spans="1:18" s="188" customFormat="1" ht="39" customHeight="1">
      <c r="A13" s="69"/>
      <c r="B13" s="574" t="s">
        <v>1379</v>
      </c>
      <c r="C13" s="575"/>
      <c r="D13" s="575"/>
      <c r="E13" s="575"/>
      <c r="F13" s="575"/>
      <c r="G13" s="456">
        <f>SUM(G11:G12)</f>
        <v>1424164.67</v>
      </c>
      <c r="H13" s="456">
        <f t="shared" ref="H13:I13" si="0">SUM(H11:H12)</f>
        <v>1089096.58</v>
      </c>
      <c r="I13" s="456">
        <f t="shared" si="0"/>
        <v>55084.87</v>
      </c>
      <c r="J13" s="457">
        <f t="shared" ref="J13:R13" si="1">SUM(J11:J12)</f>
        <v>2568346.12</v>
      </c>
      <c r="K13" s="457">
        <f t="shared" si="1"/>
        <v>256834.61200000002</v>
      </c>
      <c r="L13" s="457">
        <f t="shared" si="1"/>
        <v>2311511.5080000004</v>
      </c>
      <c r="M13" s="457">
        <f t="shared" si="1"/>
        <v>49697.593660714279</v>
      </c>
      <c r="N13" s="457">
        <f t="shared" si="1"/>
        <v>688926.35</v>
      </c>
      <c r="O13" s="457">
        <f t="shared" si="1"/>
        <v>502484.89438006224</v>
      </c>
      <c r="P13" s="457">
        <f t="shared" si="1"/>
        <v>33131.729107142855</v>
      </c>
      <c r="Q13" s="457">
        <f t="shared" si="1"/>
        <v>1273201.5034872051</v>
      </c>
      <c r="R13" s="457">
        <f t="shared" si="1"/>
        <v>1295144.616512795</v>
      </c>
    </row>
    <row r="14" spans="1:18" s="188" customFormat="1">
      <c r="A14" s="69"/>
      <c r="B14" s="458"/>
      <c r="C14" s="458"/>
      <c r="D14" s="458"/>
      <c r="E14" s="458"/>
      <c r="F14" s="459"/>
      <c r="G14" s="459"/>
      <c r="H14" s="459"/>
      <c r="I14" s="459"/>
      <c r="J14" s="459"/>
      <c r="K14" s="459"/>
      <c r="L14" s="459"/>
      <c r="M14" s="459"/>
      <c r="N14" s="459"/>
      <c r="O14" s="459"/>
    </row>
    <row r="15" spans="1:18" s="188" customFormat="1">
      <c r="A15" s="69"/>
      <c r="B15" s="458"/>
      <c r="C15" s="458"/>
      <c r="D15" s="458"/>
      <c r="E15" s="458"/>
      <c r="F15" s="459"/>
      <c r="G15" s="459"/>
      <c r="H15" s="459"/>
      <c r="I15" s="459"/>
      <c r="J15" s="459"/>
      <c r="K15" s="459"/>
      <c r="L15" s="459"/>
      <c r="M15" s="459"/>
      <c r="N15" s="459"/>
      <c r="O15" s="459" t="s">
        <v>1355</v>
      </c>
    </row>
    <row r="16" spans="1:18" s="188" customFormat="1">
      <c r="A16" s="69"/>
      <c r="B16" s="458"/>
      <c r="C16" s="458"/>
      <c r="D16" s="458"/>
      <c r="E16" s="458"/>
      <c r="F16" s="459"/>
      <c r="G16" s="459"/>
      <c r="H16" s="459"/>
      <c r="I16" s="459"/>
      <c r="J16" s="459"/>
      <c r="K16" s="459"/>
      <c r="L16" s="459"/>
      <c r="M16" s="459"/>
      <c r="N16" s="459"/>
      <c r="O16" s="459"/>
    </row>
    <row r="17" spans="1:15" s="188" customFormat="1">
      <c r="A17" s="69"/>
      <c r="B17" s="458"/>
      <c r="C17" s="458"/>
      <c r="D17" s="458"/>
      <c r="E17" s="458"/>
      <c r="F17" s="459"/>
      <c r="G17" s="459"/>
      <c r="H17" s="459"/>
      <c r="I17" s="459"/>
      <c r="J17" s="459"/>
      <c r="K17" s="459"/>
      <c r="L17" s="459"/>
      <c r="M17" s="459"/>
      <c r="N17" s="459"/>
      <c r="O17" s="459"/>
    </row>
    <row r="18" spans="1:15" s="188" customFormat="1">
      <c r="A18" s="69"/>
      <c r="B18" s="458"/>
      <c r="C18" s="458"/>
      <c r="D18" s="458"/>
      <c r="E18" s="458"/>
      <c r="F18" s="459"/>
      <c r="G18" s="459"/>
      <c r="H18" s="459"/>
      <c r="I18" s="459"/>
      <c r="J18" s="459"/>
      <c r="K18" s="459"/>
      <c r="L18" s="459"/>
      <c r="M18" s="459"/>
      <c r="N18" s="459"/>
      <c r="O18" s="459"/>
    </row>
    <row r="19" spans="1:15" s="188" customFormat="1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460"/>
      <c r="O19" s="69"/>
    </row>
    <row r="20" spans="1:15" ht="13.5">
      <c r="A20" s="451"/>
      <c r="B20" s="451"/>
      <c r="C20" s="451"/>
      <c r="D20" s="451"/>
      <c r="E20" s="451"/>
      <c r="F20" s="461"/>
      <c r="G20" s="4"/>
      <c r="H20" s="4"/>
      <c r="I20" s="462"/>
      <c r="J20" s="462"/>
      <c r="K20" s="462"/>
      <c r="L20" s="451"/>
      <c r="M20" s="451"/>
      <c r="N20" s="460"/>
      <c r="O20" s="451"/>
    </row>
    <row r="21" spans="1:15" ht="13.5">
      <c r="A21" s="451"/>
      <c r="B21" s="451"/>
      <c r="C21" s="451"/>
      <c r="D21" s="451"/>
      <c r="E21" s="451"/>
      <c r="F21" s="451"/>
      <c r="G21" s="451"/>
      <c r="H21" s="451"/>
      <c r="I21" s="451"/>
      <c r="J21" s="69" t="s">
        <v>15</v>
      </c>
      <c r="K21" s="451"/>
      <c r="L21" s="451"/>
      <c r="M21" s="451"/>
      <c r="N21" s="451"/>
      <c r="O21" s="451"/>
    </row>
    <row r="22" spans="1:15" s="189" customFormat="1">
      <c r="G22" s="450"/>
      <c r="O22" s="187"/>
    </row>
    <row r="23" spans="1:15" s="189" customFormat="1">
      <c r="O23" s="187"/>
    </row>
    <row r="24" spans="1:15" s="189" customFormat="1">
      <c r="O24" s="187"/>
    </row>
    <row r="25" spans="1:15" s="189" customFormat="1">
      <c r="O25" s="187"/>
    </row>
    <row r="26" spans="1:15" s="189" customFormat="1">
      <c r="O26" s="187"/>
    </row>
    <row r="27" spans="1:15" s="189" customFormat="1">
      <c r="O27" s="187"/>
    </row>
  </sheetData>
  <mergeCells count="6">
    <mergeCell ref="B13:F13"/>
    <mergeCell ref="A2:O2"/>
    <mergeCell ref="A3:O3"/>
    <mergeCell ref="A4:O4"/>
    <mergeCell ref="A5:O5"/>
    <mergeCell ref="A6:O6"/>
  </mergeCells>
  <conditionalFormatting sqref="L4">
    <cfRule type="duplicateValues" dxfId="28" priority="1"/>
  </conditionalFormatting>
  <conditionalFormatting sqref="L5:L8 L2:L3">
    <cfRule type="duplicateValues" dxfId="27" priority="100"/>
  </conditionalFormatting>
  <pageMargins left="0.23622047244094491" right="0.23622047244094491" top="0.74803149606299213" bottom="0.74803149606299213" header="0.31496062992125984" footer="0.31496062992125984"/>
  <pageSetup paperSize="5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AH192"/>
  <sheetViews>
    <sheetView showGridLines="0" topLeftCell="C1" zoomScale="85" zoomScaleNormal="85" zoomScaleSheetLayoutView="93" workbookViewId="0">
      <selection activeCell="P19" sqref="P19"/>
    </sheetView>
  </sheetViews>
  <sheetFormatPr baseColWidth="10" defaultColWidth="9.140625" defaultRowHeight="14.25" customHeight="1" outlineLevelCol="1"/>
  <cols>
    <col min="1" max="1" width="8" style="29" hidden="1" customWidth="1" outlineLevel="1"/>
    <col min="2" max="2" width="9.140625" style="2" hidden="1" customWidth="1" outlineLevel="1"/>
    <col min="3" max="3" width="3.5703125" style="2" customWidth="1" outlineLevel="1"/>
    <col min="4" max="4" width="7.28515625" style="29" customWidth="1" outlineLevel="1"/>
    <col min="5" max="5" width="15.85546875" style="30" customWidth="1"/>
    <col min="6" max="6" width="14" style="29" customWidth="1"/>
    <col min="7" max="7" width="23.42578125" style="15" customWidth="1"/>
    <col min="8" max="8" width="8.7109375" style="14" customWidth="1"/>
    <col min="9" max="9" width="20.7109375" style="14" customWidth="1"/>
    <col min="10" max="10" width="10.7109375" style="14" customWidth="1"/>
    <col min="11" max="11" width="28.42578125" style="14" customWidth="1"/>
    <col min="12" max="12" width="13.140625" style="14" customWidth="1"/>
    <col min="13" max="14" width="11.140625" style="14" customWidth="1"/>
    <col min="15" max="15" width="14" style="14" customWidth="1"/>
    <col min="16" max="16" width="15" style="14" customWidth="1"/>
    <col min="17" max="17" width="15.28515625" style="14" customWidth="1"/>
    <col min="18" max="18" width="14.140625" style="14" customWidth="1"/>
    <col min="19" max="16384" width="9.140625" style="14"/>
  </cols>
  <sheetData>
    <row r="1" spans="1:34" ht="14.25" customHeight="1">
      <c r="A1" s="1"/>
      <c r="D1" s="1"/>
      <c r="E1" s="1"/>
      <c r="F1" s="1"/>
      <c r="G1" s="3"/>
      <c r="H1" s="4"/>
      <c r="I1" s="4"/>
      <c r="J1" s="4"/>
      <c r="K1" s="4"/>
      <c r="L1" s="4"/>
    </row>
    <row r="2" spans="1:34" ht="14.25" customHeight="1">
      <c r="B2" s="3"/>
      <c r="C2" s="3"/>
      <c r="D2" s="576" t="s">
        <v>0</v>
      </c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14.25" customHeight="1">
      <c r="B3" s="3"/>
      <c r="C3" s="3"/>
      <c r="D3" s="576" t="s">
        <v>1</v>
      </c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ht="14.25" customHeight="1">
      <c r="B4" s="3"/>
      <c r="C4" s="3"/>
      <c r="D4" s="576" t="s">
        <v>2</v>
      </c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14.25" customHeight="1">
      <c r="B5" s="3"/>
      <c r="C5" s="3"/>
      <c r="D5" s="576" t="s">
        <v>16</v>
      </c>
      <c r="E5" s="576"/>
      <c r="F5" s="576"/>
      <c r="G5" s="576"/>
      <c r="H5" s="576"/>
      <c r="I5" s="576"/>
      <c r="J5" s="576"/>
      <c r="K5" s="576"/>
      <c r="L5" s="576"/>
      <c r="M5" s="576"/>
      <c r="N5" s="576"/>
      <c r="O5" s="576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4.25" customHeight="1">
      <c r="B6" s="3"/>
      <c r="C6" s="3"/>
      <c r="D6" s="576" t="s">
        <v>1363</v>
      </c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4.25" customHeight="1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</row>
    <row r="8" spans="1:34" ht="12" customHeight="1" thickBot="1">
      <c r="A8" s="2"/>
      <c r="D8" s="2"/>
      <c r="E8" s="2"/>
      <c r="F8" s="2"/>
      <c r="G8" s="2"/>
      <c r="H8" s="2"/>
      <c r="I8" s="2"/>
      <c r="J8" s="2"/>
      <c r="K8" s="2"/>
      <c r="L8" s="2"/>
    </row>
    <row r="9" spans="1:34" s="2" customFormat="1" ht="57.75" customHeight="1" thickBot="1">
      <c r="A9" s="254" t="s">
        <v>17</v>
      </c>
      <c r="B9" s="255" t="s">
        <v>18</v>
      </c>
      <c r="C9" s="36"/>
      <c r="D9" s="256" t="s">
        <v>19</v>
      </c>
      <c r="E9" s="256" t="s">
        <v>20</v>
      </c>
      <c r="F9" s="256" t="s">
        <v>21</v>
      </c>
      <c r="G9" s="256" t="s">
        <v>22</v>
      </c>
      <c r="H9" s="256" t="s">
        <v>23</v>
      </c>
      <c r="I9" s="257" t="s">
        <v>24</v>
      </c>
      <c r="J9" s="256" t="s">
        <v>25</v>
      </c>
      <c r="K9" s="256" t="s">
        <v>26</v>
      </c>
      <c r="L9" s="258" t="s">
        <v>27</v>
      </c>
      <c r="M9" s="258" t="s">
        <v>28</v>
      </c>
      <c r="N9" s="258" t="s">
        <v>29</v>
      </c>
      <c r="O9" s="258" t="s">
        <v>30</v>
      </c>
      <c r="P9" s="258" t="s">
        <v>1384</v>
      </c>
      <c r="Q9" s="258" t="s">
        <v>1382</v>
      </c>
      <c r="R9" s="258" t="s">
        <v>10</v>
      </c>
    </row>
    <row r="10" spans="1:34" s="15" customFormat="1" ht="51" customHeight="1">
      <c r="A10" s="41">
        <v>1</v>
      </c>
      <c r="B10" s="42">
        <v>3896</v>
      </c>
      <c r="C10" s="2"/>
      <c r="D10" s="26">
        <v>1</v>
      </c>
      <c r="E10" s="72" t="s">
        <v>45</v>
      </c>
      <c r="F10" s="8">
        <v>41696</v>
      </c>
      <c r="G10" s="22" t="s">
        <v>46</v>
      </c>
      <c r="H10" s="13" t="s">
        <v>47</v>
      </c>
      <c r="I10" s="21" t="s">
        <v>48</v>
      </c>
      <c r="J10" s="21" t="s">
        <v>49</v>
      </c>
      <c r="K10" s="21" t="s">
        <v>50</v>
      </c>
      <c r="L10" s="244">
        <v>16344.32</v>
      </c>
      <c r="M10" s="32">
        <f>L10*10%</f>
        <v>1634.432</v>
      </c>
      <c r="N10" s="32">
        <f>L10-M10</f>
        <v>14709.887999999999</v>
      </c>
      <c r="O10" s="32">
        <f>N10/10</f>
        <v>1470.9887999999999</v>
      </c>
      <c r="P10" s="32">
        <v>980.66</v>
      </c>
      <c r="Q10" s="32">
        <v>15472.918799999999</v>
      </c>
      <c r="R10" s="32">
        <v>871.40120000000024</v>
      </c>
    </row>
    <row r="11" spans="1:34" s="15" customFormat="1" ht="51" customHeight="1" thickBot="1">
      <c r="A11" s="41">
        <v>1</v>
      </c>
      <c r="B11" s="42">
        <v>3896</v>
      </c>
      <c r="C11" s="2"/>
      <c r="D11" s="26">
        <v>2</v>
      </c>
      <c r="E11" s="72" t="s">
        <v>1044</v>
      </c>
      <c r="F11" s="8">
        <v>44879</v>
      </c>
      <c r="G11" s="20" t="s">
        <v>1016</v>
      </c>
      <c r="H11" s="13" t="s">
        <v>47</v>
      </c>
      <c r="I11" s="265" t="s">
        <v>1282</v>
      </c>
      <c r="J11" s="21" t="s">
        <v>1283</v>
      </c>
      <c r="K11" s="21" t="s">
        <v>50</v>
      </c>
      <c r="L11" s="244">
        <v>22000</v>
      </c>
      <c r="M11" s="32">
        <f>L11*10%</f>
        <v>2200</v>
      </c>
      <c r="N11" s="32">
        <f>L11-M11</f>
        <v>19800</v>
      </c>
      <c r="O11" s="32">
        <f>N11/10</f>
        <v>1980</v>
      </c>
      <c r="P11" s="32">
        <v>1320</v>
      </c>
      <c r="Q11" s="32">
        <v>3560.38</v>
      </c>
      <c r="R11" s="32">
        <v>18439.62</v>
      </c>
    </row>
    <row r="12" spans="1:34" s="10" customFormat="1" ht="25.5" customHeight="1" thickBot="1">
      <c r="A12" s="253"/>
      <c r="B12" s="35"/>
      <c r="C12" s="37"/>
      <c r="D12" s="577" t="s">
        <v>1367</v>
      </c>
      <c r="E12" s="577"/>
      <c r="F12" s="577"/>
      <c r="G12" s="577"/>
      <c r="H12" s="577"/>
      <c r="I12" s="577"/>
      <c r="J12" s="577"/>
      <c r="K12" s="577"/>
      <c r="L12" s="252">
        <f>SUM(L10:L11)</f>
        <v>38344.32</v>
      </c>
      <c r="M12" s="252">
        <f t="shared" ref="M12:N12" si="0">SUM(M10:M10)</f>
        <v>1634.432</v>
      </c>
      <c r="N12" s="252">
        <f t="shared" si="0"/>
        <v>14709.887999999999</v>
      </c>
      <c r="O12" s="252">
        <f>SUM(O10:O11)</f>
        <v>3450.9888000000001</v>
      </c>
      <c r="P12" s="252">
        <f t="shared" ref="P12:R12" si="1">SUM(P10:P11)</f>
        <v>2300.66</v>
      </c>
      <c r="Q12" s="252">
        <f t="shared" si="1"/>
        <v>19033.2988</v>
      </c>
      <c r="R12" s="252">
        <f t="shared" si="1"/>
        <v>19311.021199999999</v>
      </c>
    </row>
    <row r="13" spans="1:34" s="15" customFormat="1" ht="18" customHeight="1">
      <c r="A13" s="2"/>
      <c r="B13" s="29"/>
      <c r="C13" s="29"/>
      <c r="D13" s="29"/>
      <c r="E13" s="30"/>
      <c r="F13" s="29"/>
      <c r="H13" s="14"/>
      <c r="I13" s="14"/>
      <c r="J13" s="14"/>
      <c r="K13" s="14"/>
      <c r="L13" s="14"/>
      <c r="M13" s="240"/>
      <c r="N13" s="578" t="s">
        <v>1042</v>
      </c>
      <c r="O13" s="578"/>
    </row>
    <row r="14" spans="1:34" s="15" customFormat="1" ht="18" customHeight="1">
      <c r="A14" s="29"/>
      <c r="B14" s="2"/>
      <c r="C14" s="2"/>
      <c r="D14" s="29"/>
      <c r="E14" s="30"/>
      <c r="F14" s="29"/>
      <c r="H14" s="14"/>
      <c r="I14" s="14"/>
      <c r="J14" s="14"/>
      <c r="K14" s="14" t="s">
        <v>1349</v>
      </c>
      <c r="L14" s="14"/>
      <c r="M14" s="240"/>
      <c r="N14" s="578" t="s">
        <v>1043</v>
      </c>
      <c r="O14" s="578"/>
    </row>
    <row r="15" spans="1:34" s="15" customFormat="1" ht="18" customHeight="1">
      <c r="A15" s="29"/>
      <c r="B15" s="2"/>
      <c r="C15" s="2"/>
      <c r="D15" s="29"/>
      <c r="E15" s="30"/>
      <c r="F15" s="29"/>
      <c r="H15" s="14"/>
      <c r="I15" s="14"/>
      <c r="J15" s="14"/>
      <c r="K15" s="14"/>
      <c r="L15" s="14"/>
    </row>
    <row r="16" spans="1:34" s="15" customFormat="1" ht="18" customHeight="1">
      <c r="A16" s="29"/>
      <c r="B16" s="2"/>
      <c r="C16" s="2"/>
      <c r="D16" s="29"/>
      <c r="E16" s="30"/>
      <c r="F16" s="29"/>
      <c r="H16" s="14"/>
      <c r="I16" s="14"/>
      <c r="J16" s="14"/>
      <c r="K16" s="14"/>
      <c r="L16" s="14"/>
      <c r="O16" s="239"/>
    </row>
    <row r="17" spans="1:15" s="15" customFormat="1" ht="18" customHeight="1">
      <c r="A17" s="29"/>
      <c r="B17" s="2"/>
      <c r="C17" s="2"/>
      <c r="D17" s="29"/>
      <c r="E17" s="30"/>
      <c r="F17" s="29"/>
      <c r="H17" s="14"/>
      <c r="I17" s="14"/>
      <c r="J17" s="14"/>
      <c r="K17" s="14"/>
      <c r="L17" s="14"/>
    </row>
    <row r="18" spans="1:15" s="15" customFormat="1" ht="18" customHeight="1">
      <c r="A18" s="29"/>
      <c r="B18" s="2"/>
      <c r="C18" s="2"/>
      <c r="D18" s="29"/>
      <c r="E18" s="30"/>
      <c r="F18" s="29"/>
      <c r="H18" s="14"/>
      <c r="I18" s="14"/>
      <c r="J18" s="14"/>
      <c r="K18" s="14"/>
      <c r="L18" s="14"/>
    </row>
    <row r="19" spans="1:15" s="15" customFormat="1" ht="18" customHeight="1">
      <c r="A19" s="29"/>
      <c r="B19" s="2"/>
      <c r="C19" s="2"/>
      <c r="D19" s="29"/>
      <c r="E19" s="30"/>
      <c r="F19" s="29"/>
      <c r="H19" s="14"/>
      <c r="I19" s="14"/>
      <c r="L19" s="14"/>
    </row>
    <row r="20" spans="1:15" s="15" customFormat="1" ht="18" customHeight="1" thickBot="1">
      <c r="A20" s="29"/>
      <c r="B20" s="2"/>
      <c r="C20" s="2"/>
      <c r="D20" s="29"/>
      <c r="E20" s="30"/>
      <c r="F20" s="29"/>
      <c r="H20" s="14"/>
      <c r="I20" s="14"/>
      <c r="J20" s="14"/>
      <c r="K20" s="31"/>
      <c r="L20" s="14"/>
      <c r="M20" s="14"/>
      <c r="N20" s="14"/>
      <c r="O20" s="14"/>
    </row>
    <row r="21" spans="1:15" s="15" customFormat="1" ht="18" customHeight="1">
      <c r="A21" s="29"/>
      <c r="B21" s="2"/>
      <c r="C21" s="2"/>
      <c r="D21" s="29"/>
      <c r="E21" s="30"/>
      <c r="F21" s="29"/>
      <c r="G21" s="188"/>
      <c r="H21" s="14"/>
      <c r="I21" s="14"/>
      <c r="J21" s="14"/>
      <c r="K21" s="43" t="s">
        <v>15</v>
      </c>
      <c r="L21" s="14"/>
      <c r="M21" s="14"/>
      <c r="N21" s="14"/>
      <c r="O21" s="14"/>
    </row>
    <row r="22" spans="1:15" s="15" customFormat="1" ht="14.25" customHeight="1">
      <c r="A22" s="29"/>
      <c r="B22" s="2"/>
      <c r="C22" s="2"/>
      <c r="D22" s="29"/>
      <c r="E22" s="30"/>
      <c r="F22" s="29"/>
      <c r="H22" s="14"/>
      <c r="I22" s="14"/>
      <c r="J22" s="14"/>
      <c r="K22" s="14"/>
      <c r="L22" s="14"/>
      <c r="M22" s="14"/>
      <c r="N22" s="14"/>
      <c r="O22" s="29"/>
    </row>
    <row r="23" spans="1:15" s="15" customFormat="1" ht="14.25" customHeight="1">
      <c r="A23" s="29"/>
      <c r="B23" s="2"/>
      <c r="C23" s="2"/>
      <c r="D23" s="29"/>
      <c r="E23" s="30"/>
      <c r="F23" s="29"/>
      <c r="H23" s="14"/>
      <c r="I23" s="14"/>
      <c r="J23" s="14"/>
      <c r="K23" s="14"/>
      <c r="L23" s="14"/>
      <c r="M23" s="14"/>
    </row>
    <row r="24" spans="1:15" s="15" customFormat="1" ht="14.25" customHeight="1">
      <c r="A24" s="29"/>
      <c r="B24" s="2"/>
      <c r="C24" s="2"/>
      <c r="D24" s="29"/>
      <c r="E24" s="30"/>
      <c r="F24" s="29"/>
      <c r="H24" s="14"/>
      <c r="I24" s="14"/>
      <c r="J24" s="14"/>
      <c r="K24" s="14"/>
      <c r="L24" s="14"/>
    </row>
    <row r="25" spans="1:15" s="15" customFormat="1" ht="14.25" customHeight="1">
      <c r="A25" s="29"/>
      <c r="B25" s="2"/>
      <c r="C25" s="2"/>
      <c r="D25" s="29"/>
      <c r="E25" s="30"/>
      <c r="F25" s="29"/>
      <c r="H25" s="14"/>
      <c r="I25" s="14"/>
      <c r="J25" s="14"/>
      <c r="K25" s="14"/>
      <c r="L25" s="14"/>
    </row>
    <row r="26" spans="1:15" s="15" customFormat="1" ht="14.25" customHeight="1">
      <c r="A26" s="29"/>
      <c r="B26" s="2"/>
      <c r="C26" s="2"/>
      <c r="D26" s="29"/>
      <c r="E26" s="30"/>
      <c r="F26" s="29"/>
      <c r="H26" s="14"/>
      <c r="I26" s="14"/>
      <c r="J26" s="14"/>
      <c r="K26" s="14"/>
      <c r="L26" s="14"/>
    </row>
    <row r="27" spans="1:15" s="15" customFormat="1" ht="14.25" customHeight="1">
      <c r="A27" s="29"/>
      <c r="B27" s="2"/>
      <c r="C27" s="2"/>
      <c r="D27" s="29"/>
      <c r="E27" s="30"/>
      <c r="F27" s="29"/>
      <c r="H27" s="14"/>
      <c r="I27" s="14"/>
      <c r="J27" s="14"/>
      <c r="K27" s="14"/>
      <c r="L27" s="14"/>
    </row>
    <row r="28" spans="1:15" s="15" customFormat="1" ht="14.25" customHeight="1">
      <c r="A28" s="29"/>
      <c r="B28" s="2"/>
      <c r="C28" s="2"/>
      <c r="D28" s="29"/>
      <c r="E28" s="30"/>
      <c r="F28" s="29"/>
      <c r="H28" s="14"/>
      <c r="I28" s="14"/>
      <c r="J28" s="14"/>
      <c r="K28" s="14"/>
      <c r="L28" s="14"/>
    </row>
    <row r="29" spans="1:15" s="15" customFormat="1" ht="14.25" customHeight="1">
      <c r="A29" s="29"/>
      <c r="B29" s="2"/>
      <c r="C29" s="2"/>
      <c r="D29" s="29"/>
      <c r="E29" s="30"/>
      <c r="F29" s="29"/>
      <c r="H29" s="14"/>
      <c r="I29" s="14"/>
      <c r="J29" s="14"/>
      <c r="K29" s="14"/>
      <c r="L29" s="14"/>
    </row>
    <row r="30" spans="1:15" s="15" customFormat="1" ht="14.25" customHeight="1">
      <c r="A30" s="29"/>
      <c r="B30" s="2"/>
      <c r="C30" s="2"/>
      <c r="D30" s="29"/>
      <c r="E30" s="30"/>
      <c r="F30" s="29"/>
      <c r="H30" s="14"/>
      <c r="I30" s="14"/>
      <c r="J30" s="14"/>
      <c r="K30" s="14"/>
      <c r="L30" s="14"/>
    </row>
    <row r="31" spans="1:15" s="15" customFormat="1" ht="14.25" customHeight="1">
      <c r="A31" s="29"/>
      <c r="B31" s="2"/>
      <c r="C31" s="2"/>
      <c r="D31" s="29"/>
      <c r="E31" s="30"/>
      <c r="F31" s="29"/>
      <c r="H31" s="14"/>
      <c r="I31" s="14"/>
      <c r="J31" s="14"/>
      <c r="K31" s="14"/>
      <c r="L31" s="14"/>
    </row>
    <row r="32" spans="1:15" s="15" customFormat="1" ht="14.25" customHeight="1">
      <c r="A32" s="29"/>
      <c r="B32" s="2"/>
      <c r="C32" s="2"/>
      <c r="D32" s="29"/>
      <c r="E32" s="30"/>
      <c r="F32" s="29"/>
      <c r="H32" s="14"/>
      <c r="I32" s="14"/>
      <c r="J32" s="14"/>
      <c r="K32" s="14"/>
      <c r="L32" s="14"/>
    </row>
    <row r="33" spans="1:12" s="15" customFormat="1" ht="14.25" customHeight="1">
      <c r="A33" s="29"/>
      <c r="B33" s="2"/>
      <c r="C33" s="2"/>
      <c r="D33" s="29"/>
      <c r="E33" s="30"/>
      <c r="F33" s="29"/>
      <c r="H33" s="14"/>
      <c r="I33" s="14"/>
      <c r="J33" s="14"/>
      <c r="K33" s="14"/>
      <c r="L33" s="14"/>
    </row>
    <row r="34" spans="1:12" s="15" customFormat="1" ht="14.25" customHeight="1">
      <c r="A34" s="29"/>
      <c r="B34" s="2"/>
      <c r="C34" s="2"/>
      <c r="D34" s="29"/>
      <c r="E34" s="30"/>
      <c r="F34" s="29"/>
      <c r="H34" s="14"/>
      <c r="I34" s="14"/>
      <c r="J34" s="14"/>
      <c r="K34" s="14"/>
      <c r="L34" s="14"/>
    </row>
    <row r="35" spans="1:12" s="15" customFormat="1" ht="14.25" customHeight="1">
      <c r="A35" s="29"/>
      <c r="B35" s="2"/>
      <c r="C35" s="2"/>
      <c r="D35" s="29"/>
      <c r="E35" s="30"/>
      <c r="F35" s="29"/>
      <c r="H35" s="14"/>
      <c r="I35" s="14"/>
      <c r="J35" s="14"/>
      <c r="K35" s="14"/>
      <c r="L35" s="14"/>
    </row>
    <row r="36" spans="1:12" s="15" customFormat="1" ht="14.25" customHeight="1">
      <c r="A36" s="29"/>
      <c r="B36" s="2"/>
      <c r="C36" s="2"/>
      <c r="D36" s="29"/>
      <c r="E36" s="30"/>
      <c r="F36" s="29"/>
      <c r="H36" s="14"/>
      <c r="I36" s="14"/>
      <c r="J36" s="14"/>
      <c r="K36" s="14"/>
      <c r="L36" s="14"/>
    </row>
    <row r="37" spans="1:12" s="15" customFormat="1" ht="14.25" customHeight="1">
      <c r="A37" s="29"/>
      <c r="B37" s="2"/>
      <c r="C37" s="2"/>
      <c r="D37" s="29"/>
      <c r="E37" s="30"/>
      <c r="F37" s="29"/>
      <c r="H37" s="14"/>
      <c r="I37" s="14"/>
      <c r="J37" s="14"/>
      <c r="K37" s="14"/>
      <c r="L37" s="14"/>
    </row>
    <row r="38" spans="1:12" s="15" customFormat="1" ht="14.25" customHeight="1">
      <c r="A38" s="29"/>
      <c r="B38" s="2"/>
      <c r="C38" s="2"/>
      <c r="D38" s="29"/>
      <c r="E38" s="30"/>
      <c r="F38" s="29"/>
      <c r="H38" s="14"/>
      <c r="I38" s="14"/>
      <c r="J38" s="14"/>
      <c r="K38" s="14"/>
      <c r="L38" s="14"/>
    </row>
    <row r="39" spans="1:12" s="15" customFormat="1" ht="14.25" customHeight="1">
      <c r="A39" s="29"/>
      <c r="B39" s="2"/>
      <c r="C39" s="2"/>
      <c r="D39" s="29"/>
      <c r="E39" s="30"/>
      <c r="F39" s="29"/>
      <c r="H39" s="14"/>
      <c r="I39" s="14"/>
      <c r="J39" s="14"/>
      <c r="K39" s="14"/>
      <c r="L39" s="14"/>
    </row>
    <row r="40" spans="1:12" s="15" customFormat="1" ht="14.25" customHeight="1">
      <c r="A40" s="29"/>
      <c r="B40" s="2"/>
      <c r="C40" s="2"/>
      <c r="D40" s="29"/>
      <c r="E40" s="30"/>
      <c r="F40" s="29"/>
      <c r="H40" s="14"/>
      <c r="I40" s="14"/>
      <c r="J40" s="14"/>
      <c r="K40" s="14"/>
      <c r="L40" s="14"/>
    </row>
    <row r="41" spans="1:12" s="15" customFormat="1" ht="14.25" customHeight="1">
      <c r="A41" s="29"/>
      <c r="B41" s="2"/>
      <c r="C41" s="2"/>
      <c r="D41" s="29"/>
      <c r="E41" s="30"/>
      <c r="F41" s="29"/>
      <c r="H41" s="14"/>
      <c r="I41" s="14"/>
      <c r="J41" s="14"/>
      <c r="K41" s="14"/>
      <c r="L41" s="14"/>
    </row>
    <row r="42" spans="1:12" s="15" customFormat="1" ht="14.25" customHeight="1">
      <c r="A42" s="29"/>
      <c r="B42" s="2"/>
      <c r="C42" s="2"/>
      <c r="D42" s="29"/>
      <c r="E42" s="30"/>
      <c r="F42" s="29"/>
      <c r="H42" s="14"/>
      <c r="I42" s="14"/>
      <c r="J42" s="14"/>
      <c r="K42" s="14"/>
      <c r="L42" s="14"/>
    </row>
    <row r="43" spans="1:12" s="15" customFormat="1" ht="14.25" customHeight="1">
      <c r="A43" s="29"/>
      <c r="B43" s="2"/>
      <c r="C43" s="2"/>
      <c r="D43" s="29"/>
      <c r="E43" s="30"/>
      <c r="F43" s="29"/>
      <c r="H43" s="14"/>
      <c r="I43" s="14"/>
      <c r="J43" s="14"/>
      <c r="K43" s="14"/>
      <c r="L43" s="14"/>
    </row>
    <row r="44" spans="1:12" s="15" customFormat="1" ht="14.25" customHeight="1">
      <c r="A44" s="29"/>
      <c r="B44" s="2"/>
      <c r="C44" s="2"/>
      <c r="D44" s="29"/>
      <c r="E44" s="30"/>
      <c r="F44" s="29"/>
      <c r="H44" s="14"/>
      <c r="I44" s="14"/>
      <c r="J44" s="14"/>
      <c r="K44" s="14"/>
      <c r="L44" s="14"/>
    </row>
    <row r="45" spans="1:12" s="15" customFormat="1" ht="14.25" customHeight="1">
      <c r="A45" s="29"/>
      <c r="B45" s="2"/>
      <c r="C45" s="2"/>
      <c r="D45" s="29"/>
      <c r="E45" s="30"/>
      <c r="F45" s="29"/>
      <c r="H45" s="14"/>
      <c r="I45" s="14"/>
      <c r="J45" s="14"/>
      <c r="K45" s="14"/>
      <c r="L45" s="14"/>
    </row>
    <row r="46" spans="1:12" s="15" customFormat="1" ht="14.25" customHeight="1">
      <c r="A46" s="29"/>
      <c r="B46" s="2"/>
      <c r="C46" s="2"/>
      <c r="D46" s="29"/>
      <c r="E46" s="30"/>
      <c r="F46" s="29"/>
      <c r="H46" s="14"/>
      <c r="I46" s="14"/>
      <c r="J46" s="14"/>
      <c r="K46" s="14"/>
      <c r="L46" s="14"/>
    </row>
    <row r="47" spans="1:12" s="15" customFormat="1" ht="14.25" customHeight="1">
      <c r="A47" s="29"/>
      <c r="B47" s="2"/>
      <c r="C47" s="2"/>
      <c r="D47" s="29"/>
      <c r="E47" s="30"/>
      <c r="F47" s="29"/>
      <c r="H47" s="14"/>
      <c r="I47" s="14"/>
      <c r="J47" s="14"/>
      <c r="K47" s="14"/>
      <c r="L47" s="14"/>
    </row>
    <row r="48" spans="1:12" s="15" customFormat="1" ht="14.25" customHeight="1">
      <c r="A48" s="29"/>
      <c r="B48" s="2"/>
      <c r="C48" s="2"/>
      <c r="D48" s="29"/>
      <c r="E48" s="30"/>
      <c r="F48" s="29"/>
      <c r="H48" s="14"/>
      <c r="I48" s="14"/>
      <c r="J48" s="14"/>
      <c r="K48" s="14"/>
      <c r="L48" s="14"/>
    </row>
    <row r="49" spans="1:12" s="15" customFormat="1" ht="14.25" customHeight="1">
      <c r="A49" s="29"/>
      <c r="B49" s="2"/>
      <c r="C49" s="2"/>
      <c r="D49" s="29"/>
      <c r="E49" s="30"/>
      <c r="F49" s="29"/>
      <c r="H49" s="14"/>
      <c r="I49" s="14"/>
      <c r="J49" s="14"/>
      <c r="K49" s="14"/>
      <c r="L49" s="14"/>
    </row>
    <row r="50" spans="1:12" s="15" customFormat="1" ht="14.25" customHeight="1">
      <c r="A50" s="29"/>
      <c r="B50" s="2"/>
      <c r="C50" s="2"/>
      <c r="D50" s="29"/>
      <c r="E50" s="30"/>
      <c r="F50" s="29"/>
      <c r="H50" s="14"/>
      <c r="I50" s="14"/>
      <c r="J50" s="14"/>
      <c r="K50" s="14"/>
      <c r="L50" s="14"/>
    </row>
    <row r="51" spans="1:12" s="15" customFormat="1" ht="14.25" customHeight="1">
      <c r="A51" s="29"/>
      <c r="B51" s="2"/>
      <c r="C51" s="2"/>
      <c r="D51" s="29"/>
      <c r="E51" s="30"/>
      <c r="F51" s="29"/>
      <c r="H51" s="14"/>
      <c r="I51" s="14"/>
      <c r="J51" s="14"/>
      <c r="K51" s="14"/>
      <c r="L51" s="14"/>
    </row>
    <row r="52" spans="1:12" s="15" customFormat="1" ht="14.25" customHeight="1">
      <c r="A52" s="29"/>
      <c r="B52" s="2"/>
      <c r="C52" s="2"/>
      <c r="D52" s="29"/>
      <c r="E52" s="30"/>
      <c r="F52" s="29"/>
      <c r="H52" s="14"/>
      <c r="I52" s="14"/>
      <c r="J52" s="14"/>
      <c r="K52" s="14"/>
      <c r="L52" s="14"/>
    </row>
    <row r="53" spans="1:12" s="15" customFormat="1" ht="14.25" customHeight="1">
      <c r="A53" s="29"/>
      <c r="B53" s="2"/>
      <c r="C53" s="2"/>
      <c r="D53" s="29"/>
      <c r="E53" s="30"/>
      <c r="F53" s="29"/>
      <c r="H53" s="14"/>
      <c r="I53" s="14"/>
      <c r="J53" s="14"/>
      <c r="K53" s="14"/>
      <c r="L53" s="14"/>
    </row>
    <row r="54" spans="1:12" s="15" customFormat="1" ht="14.25" customHeight="1">
      <c r="A54" s="29"/>
      <c r="B54" s="2"/>
      <c r="C54" s="2"/>
      <c r="D54" s="29"/>
      <c r="E54" s="30"/>
      <c r="F54" s="29"/>
      <c r="H54" s="14"/>
      <c r="I54" s="14"/>
      <c r="J54" s="14"/>
      <c r="K54" s="14"/>
      <c r="L54" s="14"/>
    </row>
    <row r="55" spans="1:12" s="15" customFormat="1" ht="14.25" customHeight="1">
      <c r="A55" s="29"/>
      <c r="B55" s="2"/>
      <c r="C55" s="2"/>
      <c r="D55" s="29"/>
      <c r="E55" s="30"/>
      <c r="F55" s="29"/>
      <c r="H55" s="14"/>
      <c r="I55" s="14"/>
      <c r="J55" s="14"/>
      <c r="K55" s="14"/>
      <c r="L55" s="14"/>
    </row>
    <row r="56" spans="1:12" s="15" customFormat="1" ht="14.25" customHeight="1">
      <c r="A56" s="29"/>
      <c r="B56" s="2"/>
      <c r="C56" s="2"/>
      <c r="D56" s="29"/>
      <c r="E56" s="30"/>
      <c r="F56" s="29"/>
      <c r="H56" s="14"/>
      <c r="I56" s="14"/>
      <c r="J56" s="14"/>
      <c r="K56" s="14"/>
      <c r="L56" s="14"/>
    </row>
    <row r="57" spans="1:12" s="15" customFormat="1" ht="14.25" customHeight="1">
      <c r="A57" s="29"/>
      <c r="B57" s="2"/>
      <c r="C57" s="2"/>
      <c r="D57" s="29"/>
      <c r="E57" s="30"/>
      <c r="F57" s="29"/>
      <c r="H57" s="14"/>
      <c r="I57" s="14"/>
      <c r="J57" s="14"/>
      <c r="K57" s="14"/>
      <c r="L57" s="14"/>
    </row>
    <row r="58" spans="1:12" s="15" customFormat="1" ht="14.25" customHeight="1">
      <c r="A58" s="29"/>
      <c r="B58" s="2"/>
      <c r="C58" s="2"/>
      <c r="D58" s="29"/>
      <c r="E58" s="30"/>
      <c r="F58" s="29"/>
      <c r="H58" s="14"/>
      <c r="I58" s="14"/>
      <c r="J58" s="14"/>
      <c r="K58" s="14"/>
      <c r="L58" s="14"/>
    </row>
    <row r="59" spans="1:12" s="15" customFormat="1" ht="14.25" customHeight="1">
      <c r="A59" s="29"/>
      <c r="B59" s="2"/>
      <c r="C59" s="2"/>
      <c r="D59" s="29"/>
      <c r="E59" s="30"/>
      <c r="F59" s="29"/>
      <c r="H59" s="14"/>
      <c r="I59" s="14"/>
      <c r="J59" s="14"/>
      <c r="K59" s="14"/>
      <c r="L59" s="14"/>
    </row>
    <row r="60" spans="1:12" s="15" customFormat="1" ht="14.25" customHeight="1">
      <c r="A60" s="29"/>
      <c r="B60" s="2"/>
      <c r="C60" s="2"/>
      <c r="D60" s="29"/>
      <c r="E60" s="30"/>
      <c r="F60" s="29"/>
      <c r="H60" s="14"/>
      <c r="I60" s="14"/>
      <c r="J60" s="14"/>
      <c r="K60" s="14"/>
      <c r="L60" s="14"/>
    </row>
    <row r="61" spans="1:12" s="15" customFormat="1" ht="14.25" customHeight="1">
      <c r="A61" s="29"/>
      <c r="B61" s="2"/>
      <c r="C61" s="2"/>
      <c r="D61" s="29"/>
      <c r="E61" s="30"/>
      <c r="F61" s="29"/>
      <c r="H61" s="14"/>
      <c r="I61" s="14"/>
      <c r="J61" s="14"/>
      <c r="K61" s="14"/>
      <c r="L61" s="14"/>
    </row>
    <row r="62" spans="1:12" s="15" customFormat="1" ht="14.25" customHeight="1">
      <c r="A62" s="29"/>
      <c r="B62" s="2"/>
      <c r="C62" s="2"/>
      <c r="D62" s="29"/>
      <c r="E62" s="30"/>
      <c r="F62" s="29"/>
      <c r="H62" s="14"/>
      <c r="I62" s="14"/>
      <c r="J62" s="14"/>
      <c r="K62" s="14"/>
      <c r="L62" s="14"/>
    </row>
    <row r="63" spans="1:12" s="15" customFormat="1" ht="14.25" customHeight="1">
      <c r="A63" s="29"/>
      <c r="B63" s="2"/>
      <c r="C63" s="2"/>
      <c r="D63" s="29"/>
      <c r="E63" s="30"/>
      <c r="F63" s="29"/>
      <c r="H63" s="14"/>
      <c r="I63" s="14"/>
      <c r="J63" s="14"/>
      <c r="K63" s="14"/>
      <c r="L63" s="14"/>
    </row>
    <row r="64" spans="1:12" s="15" customFormat="1" ht="14.25" customHeight="1">
      <c r="A64" s="29"/>
      <c r="B64" s="2"/>
      <c r="C64" s="2"/>
      <c r="D64" s="29"/>
      <c r="E64" s="30"/>
      <c r="F64" s="29"/>
      <c r="H64" s="14"/>
      <c r="I64" s="14"/>
      <c r="J64" s="14"/>
      <c r="K64" s="14"/>
      <c r="L64" s="14"/>
    </row>
    <row r="65" spans="1:12" s="15" customFormat="1" ht="14.25" customHeight="1">
      <c r="A65" s="29"/>
      <c r="B65" s="2"/>
      <c r="C65" s="2"/>
      <c r="D65" s="29"/>
      <c r="E65" s="30"/>
      <c r="F65" s="29"/>
      <c r="H65" s="14"/>
      <c r="I65" s="14"/>
      <c r="J65" s="14"/>
      <c r="K65" s="14"/>
      <c r="L65" s="14"/>
    </row>
    <row r="66" spans="1:12" s="15" customFormat="1" ht="14.25" customHeight="1">
      <c r="A66" s="29"/>
      <c r="B66" s="2"/>
      <c r="C66" s="2"/>
      <c r="D66" s="29"/>
      <c r="E66" s="30"/>
      <c r="F66" s="29"/>
      <c r="H66" s="14"/>
      <c r="I66" s="14"/>
      <c r="J66" s="14"/>
      <c r="K66" s="14"/>
      <c r="L66" s="14"/>
    </row>
    <row r="67" spans="1:12" s="15" customFormat="1" ht="14.25" customHeight="1">
      <c r="A67" s="29"/>
      <c r="B67" s="2"/>
      <c r="C67" s="2"/>
      <c r="D67" s="29"/>
      <c r="E67" s="30"/>
      <c r="F67" s="29"/>
      <c r="H67" s="14"/>
      <c r="I67" s="14"/>
      <c r="J67" s="14"/>
      <c r="K67" s="14"/>
      <c r="L67" s="14"/>
    </row>
    <row r="68" spans="1:12" s="15" customFormat="1" ht="14.25" customHeight="1">
      <c r="A68" s="29"/>
      <c r="B68" s="2"/>
      <c r="C68" s="2"/>
      <c r="D68" s="29"/>
      <c r="E68" s="30"/>
      <c r="F68" s="29"/>
      <c r="H68" s="14"/>
      <c r="I68" s="14"/>
      <c r="J68" s="14"/>
      <c r="K68" s="14"/>
      <c r="L68" s="14"/>
    </row>
    <row r="69" spans="1:12" s="15" customFormat="1" ht="14.25" customHeight="1">
      <c r="A69" s="29"/>
      <c r="B69" s="2"/>
      <c r="C69" s="2"/>
      <c r="D69" s="29"/>
      <c r="E69" s="30"/>
      <c r="F69" s="29"/>
      <c r="H69" s="14"/>
      <c r="I69" s="14"/>
      <c r="J69" s="14"/>
      <c r="K69" s="14"/>
      <c r="L69" s="14"/>
    </row>
    <row r="70" spans="1:12" s="15" customFormat="1" ht="14.25" customHeight="1">
      <c r="A70" s="29"/>
      <c r="B70" s="2"/>
      <c r="C70" s="2"/>
      <c r="D70" s="29"/>
      <c r="E70" s="30"/>
      <c r="F70" s="29"/>
      <c r="H70" s="14"/>
      <c r="I70" s="14"/>
      <c r="J70" s="14"/>
      <c r="K70" s="14"/>
      <c r="L70" s="14"/>
    </row>
    <row r="71" spans="1:12" s="15" customFormat="1" ht="14.25" customHeight="1">
      <c r="A71" s="29"/>
      <c r="B71" s="2"/>
      <c r="C71" s="2"/>
      <c r="D71" s="29"/>
      <c r="E71" s="30"/>
      <c r="F71" s="29"/>
      <c r="H71" s="14"/>
      <c r="I71" s="14"/>
      <c r="J71" s="14"/>
      <c r="K71" s="14"/>
      <c r="L71" s="14"/>
    </row>
    <row r="72" spans="1:12" s="15" customFormat="1" ht="14.25" customHeight="1">
      <c r="A72" s="29"/>
      <c r="B72" s="2"/>
      <c r="C72" s="2"/>
      <c r="D72" s="29"/>
      <c r="E72" s="30"/>
      <c r="F72" s="29"/>
      <c r="H72" s="14"/>
      <c r="I72" s="14"/>
      <c r="J72" s="14"/>
      <c r="K72" s="14"/>
      <c r="L72" s="14"/>
    </row>
    <row r="73" spans="1:12" s="15" customFormat="1" ht="14.25" customHeight="1">
      <c r="A73" s="29"/>
      <c r="B73" s="2"/>
      <c r="C73" s="2"/>
      <c r="D73" s="29"/>
      <c r="E73" s="30"/>
      <c r="F73" s="29"/>
      <c r="H73" s="14"/>
      <c r="I73" s="14"/>
      <c r="J73" s="14"/>
      <c r="K73" s="14"/>
      <c r="L73" s="14"/>
    </row>
    <row r="74" spans="1:12" s="15" customFormat="1" ht="14.25" customHeight="1">
      <c r="A74" s="29"/>
      <c r="B74" s="2"/>
      <c r="C74" s="2"/>
      <c r="D74" s="29"/>
      <c r="E74" s="30"/>
      <c r="F74" s="29"/>
      <c r="H74" s="14"/>
      <c r="I74" s="14"/>
      <c r="J74" s="14"/>
      <c r="K74" s="14"/>
      <c r="L74" s="14"/>
    </row>
    <row r="75" spans="1:12" s="15" customFormat="1" ht="14.25" customHeight="1">
      <c r="A75" s="29"/>
      <c r="B75" s="2"/>
      <c r="C75" s="2"/>
      <c r="D75" s="29"/>
      <c r="E75" s="30"/>
      <c r="F75" s="29"/>
      <c r="H75" s="14"/>
      <c r="I75" s="14"/>
      <c r="J75" s="14"/>
      <c r="K75" s="14"/>
      <c r="L75" s="14"/>
    </row>
    <row r="76" spans="1:12" s="15" customFormat="1" ht="14.25" customHeight="1">
      <c r="A76" s="29"/>
      <c r="B76" s="2"/>
      <c r="C76" s="2"/>
      <c r="D76" s="29"/>
      <c r="E76" s="30"/>
      <c r="F76" s="29"/>
      <c r="H76" s="14"/>
      <c r="I76" s="14"/>
      <c r="J76" s="14"/>
      <c r="K76" s="14"/>
      <c r="L76" s="14"/>
    </row>
    <row r="77" spans="1:12" s="15" customFormat="1" ht="14.25" customHeight="1">
      <c r="A77" s="29"/>
      <c r="B77" s="2"/>
      <c r="C77" s="2"/>
      <c r="D77" s="29"/>
      <c r="E77" s="30"/>
      <c r="F77" s="29"/>
      <c r="H77" s="14"/>
      <c r="I77" s="14"/>
      <c r="J77" s="14"/>
      <c r="K77" s="14"/>
      <c r="L77" s="14"/>
    </row>
    <row r="78" spans="1:12" s="15" customFormat="1" ht="14.25" customHeight="1">
      <c r="A78" s="29"/>
      <c r="B78" s="2"/>
      <c r="C78" s="2"/>
      <c r="D78" s="29"/>
      <c r="E78" s="30"/>
      <c r="F78" s="29"/>
      <c r="H78" s="14"/>
      <c r="I78" s="14"/>
      <c r="J78" s="14"/>
      <c r="K78" s="14"/>
      <c r="L78" s="14"/>
    </row>
    <row r="79" spans="1:12" s="15" customFormat="1" ht="14.25" customHeight="1">
      <c r="A79" s="29"/>
      <c r="B79" s="2"/>
      <c r="C79" s="2"/>
      <c r="D79" s="29"/>
      <c r="E79" s="30"/>
      <c r="F79" s="29"/>
      <c r="H79" s="14"/>
      <c r="I79" s="14"/>
      <c r="J79" s="14"/>
      <c r="K79" s="14"/>
      <c r="L79" s="14"/>
    </row>
    <row r="80" spans="1:12" s="15" customFormat="1" ht="14.25" customHeight="1">
      <c r="A80" s="29"/>
      <c r="B80" s="2"/>
      <c r="C80" s="2"/>
      <c r="D80" s="29"/>
      <c r="E80" s="30"/>
      <c r="F80" s="29"/>
      <c r="H80" s="14"/>
      <c r="I80" s="14"/>
      <c r="J80" s="14"/>
      <c r="K80" s="14"/>
      <c r="L80" s="14"/>
    </row>
    <row r="81" spans="1:12" s="15" customFormat="1" ht="14.25" customHeight="1">
      <c r="A81" s="29"/>
      <c r="B81" s="2"/>
      <c r="C81" s="2"/>
      <c r="D81" s="29"/>
      <c r="E81" s="30"/>
      <c r="F81" s="29"/>
      <c r="H81" s="14"/>
      <c r="I81" s="14"/>
      <c r="J81" s="14"/>
      <c r="K81" s="14"/>
      <c r="L81" s="14"/>
    </row>
    <row r="82" spans="1:12" s="15" customFormat="1" ht="14.25" customHeight="1">
      <c r="A82" s="29"/>
      <c r="B82" s="2"/>
      <c r="C82" s="2"/>
      <c r="D82" s="29"/>
      <c r="E82" s="30"/>
      <c r="F82" s="29"/>
      <c r="H82" s="14"/>
      <c r="I82" s="14"/>
      <c r="J82" s="14"/>
      <c r="K82" s="14"/>
      <c r="L82" s="14"/>
    </row>
    <row r="83" spans="1:12" s="15" customFormat="1" ht="14.25" customHeight="1">
      <c r="A83" s="29"/>
      <c r="B83" s="2"/>
      <c r="C83" s="2"/>
      <c r="D83" s="29"/>
      <c r="E83" s="30"/>
      <c r="F83" s="29"/>
      <c r="H83" s="14"/>
      <c r="I83" s="14"/>
      <c r="J83" s="14"/>
      <c r="K83" s="14"/>
      <c r="L83" s="14"/>
    </row>
    <row r="84" spans="1:12" s="15" customFormat="1" ht="14.25" customHeight="1">
      <c r="A84" s="29"/>
      <c r="B84" s="2"/>
      <c r="C84" s="2"/>
      <c r="D84" s="29"/>
      <c r="E84" s="30"/>
      <c r="F84" s="29"/>
      <c r="H84" s="14"/>
      <c r="I84" s="14"/>
      <c r="J84" s="14"/>
      <c r="K84" s="14"/>
      <c r="L84" s="14"/>
    </row>
    <row r="85" spans="1:12" s="15" customFormat="1" ht="14.25" customHeight="1">
      <c r="A85" s="29"/>
      <c r="B85" s="2"/>
      <c r="C85" s="2"/>
      <c r="D85" s="29"/>
      <c r="E85" s="30"/>
      <c r="F85" s="29"/>
      <c r="H85" s="14"/>
      <c r="I85" s="14"/>
      <c r="J85" s="14"/>
      <c r="K85" s="14"/>
      <c r="L85" s="14"/>
    </row>
    <row r="86" spans="1:12" s="15" customFormat="1" ht="14.25" customHeight="1">
      <c r="A86" s="29"/>
      <c r="B86" s="2"/>
      <c r="C86" s="2"/>
      <c r="D86" s="29"/>
      <c r="E86" s="30"/>
      <c r="F86" s="29"/>
      <c r="H86" s="14"/>
      <c r="I86" s="14"/>
      <c r="J86" s="14"/>
      <c r="K86" s="14"/>
      <c r="L86" s="14"/>
    </row>
    <row r="87" spans="1:12" s="15" customFormat="1" ht="14.25" customHeight="1">
      <c r="A87" s="29"/>
      <c r="B87" s="2"/>
      <c r="C87" s="2"/>
      <c r="D87" s="29"/>
      <c r="E87" s="30"/>
      <c r="F87" s="29"/>
      <c r="H87" s="14"/>
      <c r="I87" s="14"/>
      <c r="J87" s="14"/>
      <c r="K87" s="14"/>
      <c r="L87" s="14"/>
    </row>
    <row r="88" spans="1:12" s="15" customFormat="1" ht="14.25" customHeight="1">
      <c r="A88" s="29"/>
      <c r="B88" s="2"/>
      <c r="C88" s="2"/>
      <c r="D88" s="29"/>
      <c r="E88" s="30"/>
      <c r="F88" s="29"/>
      <c r="H88" s="14"/>
      <c r="I88" s="14"/>
      <c r="J88" s="14"/>
      <c r="K88" s="14"/>
      <c r="L88" s="14"/>
    </row>
    <row r="89" spans="1:12" s="15" customFormat="1" ht="14.25" customHeight="1">
      <c r="A89" s="29"/>
      <c r="B89" s="2"/>
      <c r="C89" s="2"/>
      <c r="D89" s="29"/>
      <c r="E89" s="30"/>
      <c r="F89" s="29"/>
      <c r="H89" s="14"/>
      <c r="I89" s="14"/>
      <c r="J89" s="14"/>
      <c r="K89" s="14"/>
      <c r="L89" s="14"/>
    </row>
    <row r="90" spans="1:12" s="15" customFormat="1" ht="14.25" customHeight="1">
      <c r="A90" s="29"/>
      <c r="B90" s="2"/>
      <c r="C90" s="2"/>
      <c r="D90" s="29"/>
      <c r="E90" s="30"/>
      <c r="F90" s="29"/>
      <c r="H90" s="14"/>
      <c r="I90" s="14"/>
      <c r="J90" s="14"/>
      <c r="K90" s="14"/>
      <c r="L90" s="14"/>
    </row>
    <row r="91" spans="1:12" s="15" customFormat="1" ht="14.25" customHeight="1">
      <c r="A91" s="29"/>
      <c r="B91" s="2"/>
      <c r="C91" s="2"/>
      <c r="D91" s="29"/>
      <c r="E91" s="30"/>
      <c r="F91" s="29"/>
      <c r="H91" s="14"/>
      <c r="I91" s="14"/>
      <c r="J91" s="14"/>
      <c r="K91" s="14"/>
      <c r="L91" s="14"/>
    </row>
    <row r="92" spans="1:12" s="15" customFormat="1" ht="14.25" customHeight="1">
      <c r="A92" s="29"/>
      <c r="B92" s="2"/>
      <c r="C92" s="2"/>
      <c r="D92" s="29"/>
      <c r="E92" s="30"/>
      <c r="F92" s="29"/>
      <c r="H92" s="14"/>
      <c r="I92" s="14"/>
      <c r="J92" s="14"/>
      <c r="K92" s="14"/>
      <c r="L92" s="14"/>
    </row>
    <row r="93" spans="1:12" s="15" customFormat="1" ht="14.25" customHeight="1">
      <c r="A93" s="29"/>
      <c r="B93" s="2"/>
      <c r="C93" s="2"/>
      <c r="D93" s="29"/>
      <c r="E93" s="30"/>
      <c r="F93" s="29"/>
      <c r="H93" s="14"/>
      <c r="I93" s="14"/>
      <c r="J93" s="14"/>
      <c r="K93" s="14"/>
      <c r="L93" s="14"/>
    </row>
    <row r="94" spans="1:12" s="15" customFormat="1" ht="14.25" customHeight="1">
      <c r="A94" s="29"/>
      <c r="B94" s="2"/>
      <c r="C94" s="2"/>
      <c r="D94" s="29"/>
      <c r="E94" s="30"/>
      <c r="F94" s="29"/>
      <c r="H94" s="14"/>
      <c r="I94" s="14"/>
      <c r="J94" s="14"/>
      <c r="K94" s="14"/>
      <c r="L94" s="14"/>
    </row>
    <row r="95" spans="1:12" s="15" customFormat="1" ht="14.25" customHeight="1">
      <c r="A95" s="29"/>
      <c r="B95" s="2"/>
      <c r="C95" s="2"/>
      <c r="D95" s="29"/>
      <c r="E95" s="30"/>
      <c r="F95" s="29"/>
      <c r="H95" s="14"/>
      <c r="I95" s="14"/>
      <c r="J95" s="14"/>
      <c r="K95" s="14"/>
      <c r="L95" s="14"/>
    </row>
    <row r="96" spans="1:12" s="15" customFormat="1" ht="14.25" customHeight="1">
      <c r="A96" s="29"/>
      <c r="B96" s="2"/>
      <c r="C96" s="2"/>
      <c r="D96" s="29"/>
      <c r="E96" s="30"/>
      <c r="F96" s="29"/>
      <c r="H96" s="14"/>
      <c r="I96" s="14"/>
      <c r="J96" s="14"/>
      <c r="K96" s="14"/>
      <c r="L96" s="14"/>
    </row>
    <row r="97" spans="1:12" s="15" customFormat="1" ht="14.25" customHeight="1">
      <c r="A97" s="29"/>
      <c r="B97" s="2"/>
      <c r="C97" s="2"/>
      <c r="D97" s="29"/>
      <c r="E97" s="30"/>
      <c r="F97" s="29"/>
      <c r="H97" s="14"/>
      <c r="I97" s="14"/>
      <c r="J97" s="14"/>
      <c r="K97" s="14"/>
      <c r="L97" s="14"/>
    </row>
    <row r="98" spans="1:12" s="15" customFormat="1" ht="14.25" customHeight="1">
      <c r="A98" s="29"/>
      <c r="B98" s="2"/>
      <c r="C98" s="2"/>
      <c r="D98" s="29"/>
      <c r="E98" s="30"/>
      <c r="F98" s="29"/>
      <c r="H98" s="14"/>
      <c r="I98" s="14"/>
      <c r="J98" s="14"/>
      <c r="K98" s="14"/>
      <c r="L98" s="14"/>
    </row>
    <row r="99" spans="1:12" s="15" customFormat="1" ht="14.25" customHeight="1">
      <c r="A99" s="29"/>
      <c r="B99" s="2"/>
      <c r="C99" s="2"/>
      <c r="D99" s="29"/>
      <c r="E99" s="30"/>
      <c r="F99" s="29"/>
      <c r="H99" s="14"/>
      <c r="I99" s="14"/>
      <c r="J99" s="14"/>
      <c r="K99" s="14"/>
      <c r="L99" s="14"/>
    </row>
    <row r="100" spans="1:12" s="15" customFormat="1" ht="14.25" customHeight="1">
      <c r="A100" s="29"/>
      <c r="B100" s="2"/>
      <c r="C100" s="2"/>
      <c r="D100" s="29"/>
      <c r="E100" s="30"/>
      <c r="F100" s="29"/>
      <c r="H100" s="14"/>
      <c r="I100" s="14"/>
      <c r="J100" s="14"/>
      <c r="K100" s="14"/>
      <c r="L100" s="14"/>
    </row>
    <row r="101" spans="1:12" s="15" customFormat="1" ht="14.25" customHeight="1">
      <c r="A101" s="29"/>
      <c r="B101" s="2"/>
      <c r="C101" s="2"/>
      <c r="D101" s="29"/>
      <c r="E101" s="30"/>
      <c r="F101" s="29"/>
      <c r="H101" s="14"/>
      <c r="I101" s="14"/>
      <c r="J101" s="14"/>
      <c r="K101" s="14"/>
      <c r="L101" s="14"/>
    </row>
    <row r="102" spans="1:12" s="15" customFormat="1" ht="14.25" customHeight="1">
      <c r="A102" s="29"/>
      <c r="B102" s="2"/>
      <c r="C102" s="2"/>
      <c r="D102" s="29"/>
      <c r="E102" s="30"/>
      <c r="F102" s="29"/>
      <c r="H102" s="14"/>
      <c r="I102" s="14"/>
      <c r="J102" s="14"/>
      <c r="K102" s="14"/>
      <c r="L102" s="14"/>
    </row>
    <row r="103" spans="1:12" s="15" customFormat="1" ht="14.25" customHeight="1">
      <c r="A103" s="29"/>
      <c r="B103" s="2"/>
      <c r="C103" s="2"/>
      <c r="D103" s="29"/>
      <c r="E103" s="30"/>
      <c r="F103" s="29"/>
      <c r="H103" s="14"/>
      <c r="I103" s="14"/>
      <c r="J103" s="14"/>
      <c r="K103" s="14"/>
      <c r="L103" s="14"/>
    </row>
    <row r="104" spans="1:12" s="15" customFormat="1" ht="14.25" customHeight="1">
      <c r="A104" s="29"/>
      <c r="B104" s="2"/>
      <c r="C104" s="2"/>
      <c r="D104" s="29"/>
      <c r="E104" s="30"/>
      <c r="F104" s="29"/>
      <c r="H104" s="14"/>
      <c r="I104" s="14"/>
      <c r="J104" s="14"/>
      <c r="K104" s="14"/>
      <c r="L104" s="14"/>
    </row>
    <row r="105" spans="1:12" s="15" customFormat="1" ht="14.25" customHeight="1">
      <c r="A105" s="29"/>
      <c r="B105" s="2"/>
      <c r="C105" s="2"/>
      <c r="D105" s="29"/>
      <c r="E105" s="30"/>
      <c r="F105" s="29"/>
      <c r="H105" s="14"/>
      <c r="I105" s="14"/>
      <c r="J105" s="14"/>
      <c r="K105" s="14"/>
      <c r="L105" s="14"/>
    </row>
    <row r="106" spans="1:12" s="15" customFormat="1" ht="14.25" customHeight="1">
      <c r="A106" s="29"/>
      <c r="B106" s="2"/>
      <c r="C106" s="2"/>
      <c r="D106" s="29"/>
      <c r="E106" s="30"/>
      <c r="F106" s="29"/>
      <c r="H106" s="14"/>
      <c r="I106" s="14"/>
      <c r="J106" s="14"/>
      <c r="K106" s="14"/>
      <c r="L106" s="14"/>
    </row>
    <row r="107" spans="1:12" s="15" customFormat="1" ht="14.25" customHeight="1">
      <c r="A107" s="29"/>
      <c r="B107" s="2"/>
      <c r="C107" s="2"/>
      <c r="D107" s="29"/>
      <c r="E107" s="30"/>
      <c r="F107" s="29"/>
      <c r="H107" s="14"/>
      <c r="I107" s="14"/>
      <c r="J107" s="14"/>
      <c r="K107" s="14"/>
      <c r="L107" s="14"/>
    </row>
    <row r="108" spans="1:12" s="15" customFormat="1" ht="14.25" customHeight="1">
      <c r="A108" s="29"/>
      <c r="B108" s="2"/>
      <c r="C108" s="2"/>
      <c r="D108" s="29"/>
      <c r="E108" s="30"/>
      <c r="F108" s="29"/>
      <c r="H108" s="14"/>
      <c r="I108" s="14"/>
      <c r="J108" s="14"/>
      <c r="K108" s="14"/>
      <c r="L108" s="14"/>
    </row>
    <row r="109" spans="1:12" s="15" customFormat="1" ht="14.25" customHeight="1">
      <c r="A109" s="29"/>
      <c r="B109" s="2"/>
      <c r="C109" s="2"/>
      <c r="D109" s="29"/>
      <c r="E109" s="30"/>
      <c r="F109" s="29"/>
      <c r="H109" s="14"/>
      <c r="I109" s="14"/>
      <c r="J109" s="14"/>
      <c r="K109" s="14"/>
      <c r="L109" s="14"/>
    </row>
    <row r="110" spans="1:12" s="15" customFormat="1" ht="14.25" customHeight="1">
      <c r="A110" s="29"/>
      <c r="B110" s="2"/>
      <c r="C110" s="2"/>
      <c r="D110" s="29"/>
      <c r="E110" s="30"/>
      <c r="F110" s="29"/>
      <c r="H110" s="14"/>
      <c r="I110" s="14"/>
      <c r="J110" s="14"/>
      <c r="K110" s="14"/>
      <c r="L110" s="14"/>
    </row>
    <row r="111" spans="1:12" s="15" customFormat="1" ht="14.25" customHeight="1">
      <c r="A111" s="29"/>
      <c r="B111" s="2"/>
      <c r="C111" s="2"/>
      <c r="D111" s="29"/>
      <c r="E111" s="30"/>
      <c r="F111" s="29"/>
      <c r="H111" s="14"/>
      <c r="I111" s="14"/>
      <c r="J111" s="14"/>
      <c r="K111" s="14"/>
      <c r="L111" s="14"/>
    </row>
    <row r="112" spans="1:12" s="15" customFormat="1" ht="14.25" customHeight="1">
      <c r="A112" s="29"/>
      <c r="B112" s="2"/>
      <c r="C112" s="2"/>
      <c r="D112" s="29"/>
      <c r="E112" s="30"/>
      <c r="F112" s="29"/>
      <c r="H112" s="14"/>
      <c r="I112" s="14"/>
      <c r="J112" s="14"/>
      <c r="K112" s="14"/>
      <c r="L112" s="14"/>
    </row>
    <row r="113" spans="1:12" s="15" customFormat="1" ht="14.25" customHeight="1">
      <c r="A113" s="29"/>
      <c r="B113" s="2"/>
      <c r="C113" s="2"/>
      <c r="D113" s="29"/>
      <c r="E113" s="30"/>
      <c r="F113" s="29"/>
      <c r="H113" s="14"/>
      <c r="I113" s="14"/>
      <c r="J113" s="14"/>
      <c r="K113" s="14"/>
      <c r="L113" s="14"/>
    </row>
    <row r="114" spans="1:12" s="15" customFormat="1" ht="14.25" customHeight="1">
      <c r="A114" s="29"/>
      <c r="B114" s="2"/>
      <c r="C114" s="2"/>
      <c r="D114" s="29"/>
      <c r="E114" s="30"/>
      <c r="F114" s="29"/>
      <c r="H114" s="14"/>
      <c r="I114" s="14"/>
      <c r="J114" s="14"/>
      <c r="K114" s="14"/>
      <c r="L114" s="14"/>
    </row>
    <row r="115" spans="1:12" s="15" customFormat="1" ht="14.25" customHeight="1">
      <c r="A115" s="29"/>
      <c r="B115" s="2"/>
      <c r="C115" s="2"/>
      <c r="D115" s="29"/>
      <c r="E115" s="30"/>
      <c r="F115" s="29"/>
      <c r="H115" s="14"/>
      <c r="I115" s="14"/>
      <c r="J115" s="14"/>
      <c r="K115" s="14"/>
      <c r="L115" s="14"/>
    </row>
    <row r="116" spans="1:12" s="15" customFormat="1" ht="14.25" customHeight="1">
      <c r="A116" s="29"/>
      <c r="B116" s="2"/>
      <c r="C116" s="2"/>
      <c r="D116" s="29"/>
      <c r="E116" s="30"/>
      <c r="F116" s="29"/>
      <c r="H116" s="14"/>
      <c r="I116" s="14"/>
      <c r="J116" s="14"/>
      <c r="K116" s="14"/>
      <c r="L116" s="14"/>
    </row>
    <row r="117" spans="1:12" s="15" customFormat="1" ht="14.25" customHeight="1">
      <c r="A117" s="29"/>
      <c r="B117" s="2"/>
      <c r="C117" s="2"/>
      <c r="D117" s="29"/>
      <c r="E117" s="30"/>
      <c r="F117" s="29"/>
      <c r="H117" s="14"/>
      <c r="I117" s="14"/>
      <c r="J117" s="14"/>
      <c r="K117" s="14"/>
      <c r="L117" s="14"/>
    </row>
    <row r="118" spans="1:12" s="15" customFormat="1" ht="14.25" customHeight="1">
      <c r="A118" s="29"/>
      <c r="B118" s="2"/>
      <c r="C118" s="2"/>
      <c r="D118" s="29"/>
      <c r="E118" s="30"/>
      <c r="F118" s="29"/>
      <c r="H118" s="14"/>
      <c r="I118" s="14"/>
      <c r="J118" s="14"/>
      <c r="K118" s="14"/>
      <c r="L118" s="14"/>
    </row>
    <row r="119" spans="1:12" s="15" customFormat="1" ht="14.25" customHeight="1">
      <c r="A119" s="29"/>
      <c r="B119" s="2"/>
      <c r="C119" s="2"/>
      <c r="D119" s="29"/>
      <c r="E119" s="30"/>
      <c r="F119" s="29"/>
      <c r="H119" s="14"/>
      <c r="I119" s="14"/>
      <c r="J119" s="14"/>
      <c r="K119" s="14"/>
      <c r="L119" s="14"/>
    </row>
    <row r="120" spans="1:12" s="15" customFormat="1" ht="14.25" customHeight="1">
      <c r="A120" s="29"/>
      <c r="B120" s="2"/>
      <c r="C120" s="2"/>
      <c r="D120" s="29"/>
      <c r="E120" s="30"/>
      <c r="F120" s="29"/>
      <c r="H120" s="14"/>
      <c r="I120" s="14"/>
      <c r="J120" s="14"/>
      <c r="K120" s="14"/>
      <c r="L120" s="14"/>
    </row>
    <row r="121" spans="1:12" s="15" customFormat="1" ht="14.25" customHeight="1">
      <c r="A121" s="29"/>
      <c r="B121" s="2"/>
      <c r="C121" s="2"/>
      <c r="D121" s="29"/>
      <c r="E121" s="30"/>
      <c r="F121" s="29"/>
      <c r="H121" s="14"/>
      <c r="I121" s="14"/>
      <c r="J121" s="14"/>
      <c r="K121" s="14"/>
      <c r="L121" s="14"/>
    </row>
    <row r="122" spans="1:12" s="15" customFormat="1" ht="14.25" customHeight="1">
      <c r="A122" s="29"/>
      <c r="B122" s="2"/>
      <c r="C122" s="2"/>
      <c r="D122" s="29"/>
      <c r="E122" s="30"/>
      <c r="F122" s="29"/>
      <c r="H122" s="14"/>
      <c r="I122" s="14"/>
      <c r="J122" s="14"/>
      <c r="K122" s="14"/>
      <c r="L122" s="14"/>
    </row>
    <row r="123" spans="1:12" s="15" customFormat="1" ht="14.25" customHeight="1">
      <c r="A123" s="29"/>
      <c r="B123" s="2"/>
      <c r="C123" s="2"/>
      <c r="D123" s="29"/>
      <c r="E123" s="30"/>
      <c r="F123" s="29"/>
      <c r="H123" s="14"/>
      <c r="I123" s="14"/>
      <c r="J123" s="14"/>
      <c r="K123" s="14"/>
      <c r="L123" s="14"/>
    </row>
    <row r="124" spans="1:12" s="15" customFormat="1" ht="14.25" customHeight="1">
      <c r="A124" s="29"/>
      <c r="B124" s="2"/>
      <c r="C124" s="2"/>
      <c r="D124" s="29"/>
      <c r="E124" s="30"/>
      <c r="F124" s="29"/>
      <c r="H124" s="14"/>
      <c r="I124" s="14"/>
      <c r="J124" s="14"/>
      <c r="K124" s="14"/>
      <c r="L124" s="14"/>
    </row>
    <row r="125" spans="1:12" s="15" customFormat="1" ht="14.25" customHeight="1">
      <c r="A125" s="29"/>
      <c r="B125" s="2"/>
      <c r="C125" s="2"/>
      <c r="D125" s="29"/>
      <c r="E125" s="30"/>
      <c r="F125" s="29"/>
      <c r="H125" s="14"/>
      <c r="I125" s="14"/>
      <c r="J125" s="14"/>
      <c r="K125" s="14"/>
      <c r="L125" s="14"/>
    </row>
    <row r="126" spans="1:12" s="15" customFormat="1" ht="14.25" customHeight="1">
      <c r="A126" s="29"/>
      <c r="B126" s="2"/>
      <c r="C126" s="2"/>
      <c r="D126" s="29"/>
      <c r="E126" s="30"/>
      <c r="F126" s="29"/>
      <c r="H126" s="14"/>
      <c r="I126" s="14"/>
      <c r="J126" s="14"/>
      <c r="K126" s="14"/>
      <c r="L126" s="14"/>
    </row>
    <row r="127" spans="1:12" s="15" customFormat="1" ht="14.25" customHeight="1">
      <c r="A127" s="29"/>
      <c r="B127" s="2"/>
      <c r="C127" s="2"/>
      <c r="D127" s="29"/>
      <c r="E127" s="30"/>
      <c r="F127" s="29"/>
      <c r="H127" s="14"/>
      <c r="I127" s="14"/>
      <c r="J127" s="14"/>
      <c r="K127" s="14"/>
      <c r="L127" s="14"/>
    </row>
    <row r="128" spans="1:12" s="15" customFormat="1" ht="14.25" customHeight="1">
      <c r="A128" s="29"/>
      <c r="B128" s="2"/>
      <c r="C128" s="2"/>
      <c r="D128" s="29"/>
      <c r="E128" s="30"/>
      <c r="F128" s="29"/>
      <c r="H128" s="14"/>
      <c r="I128" s="14"/>
      <c r="J128" s="14"/>
      <c r="K128" s="14"/>
      <c r="L128" s="14"/>
    </row>
    <row r="129" spans="1:12" s="15" customFormat="1" ht="14.25" customHeight="1">
      <c r="A129" s="29"/>
      <c r="B129" s="2"/>
      <c r="C129" s="2"/>
      <c r="D129" s="29"/>
      <c r="E129" s="30"/>
      <c r="F129" s="29"/>
      <c r="H129" s="14"/>
      <c r="I129" s="14"/>
      <c r="J129" s="14"/>
      <c r="K129" s="14"/>
      <c r="L129" s="14"/>
    </row>
    <row r="130" spans="1:12" s="15" customFormat="1" ht="14.25" customHeight="1">
      <c r="A130" s="29"/>
      <c r="B130" s="2"/>
      <c r="C130" s="2"/>
      <c r="D130" s="29"/>
      <c r="E130" s="30"/>
      <c r="F130" s="29"/>
      <c r="H130" s="14"/>
      <c r="I130" s="14"/>
      <c r="J130" s="14"/>
      <c r="K130" s="14"/>
      <c r="L130" s="14"/>
    </row>
    <row r="131" spans="1:12" s="15" customFormat="1" ht="14.25" customHeight="1">
      <c r="A131" s="29"/>
      <c r="B131" s="2"/>
      <c r="C131" s="2"/>
      <c r="D131" s="29"/>
      <c r="E131" s="30"/>
      <c r="F131" s="29"/>
      <c r="H131" s="14"/>
      <c r="I131" s="14"/>
      <c r="J131" s="14"/>
      <c r="K131" s="14"/>
      <c r="L131" s="14"/>
    </row>
    <row r="132" spans="1:12" s="15" customFormat="1" ht="14.25" customHeight="1">
      <c r="A132" s="29"/>
      <c r="B132" s="2"/>
      <c r="C132" s="2"/>
      <c r="D132" s="29"/>
      <c r="E132" s="30"/>
      <c r="F132" s="29"/>
      <c r="H132" s="14"/>
      <c r="I132" s="14"/>
      <c r="J132" s="14"/>
      <c r="K132" s="14"/>
      <c r="L132" s="14"/>
    </row>
    <row r="133" spans="1:12" s="15" customFormat="1" ht="14.25" customHeight="1">
      <c r="A133" s="29"/>
      <c r="B133" s="2"/>
      <c r="C133" s="2"/>
      <c r="D133" s="29"/>
      <c r="E133" s="30"/>
      <c r="F133" s="29"/>
      <c r="H133" s="14"/>
      <c r="I133" s="14"/>
      <c r="J133" s="14"/>
      <c r="K133" s="14"/>
      <c r="L133" s="14"/>
    </row>
    <row r="134" spans="1:12" s="15" customFormat="1" ht="14.25" customHeight="1">
      <c r="A134" s="29"/>
      <c r="B134" s="2"/>
      <c r="C134" s="2"/>
      <c r="D134" s="29"/>
      <c r="E134" s="30"/>
      <c r="F134" s="29"/>
      <c r="H134" s="14"/>
      <c r="I134" s="14"/>
      <c r="J134" s="14"/>
      <c r="K134" s="14"/>
      <c r="L134" s="14"/>
    </row>
    <row r="135" spans="1:12" s="15" customFormat="1" ht="14.25" customHeight="1">
      <c r="A135" s="29"/>
      <c r="B135" s="2"/>
      <c r="C135" s="2"/>
      <c r="D135" s="29"/>
      <c r="E135" s="30"/>
      <c r="F135" s="29"/>
      <c r="H135" s="14"/>
      <c r="I135" s="14"/>
      <c r="J135" s="14"/>
      <c r="K135" s="14"/>
      <c r="L135" s="14"/>
    </row>
    <row r="136" spans="1:12" s="15" customFormat="1" ht="14.25" customHeight="1">
      <c r="A136" s="29"/>
      <c r="B136" s="2"/>
      <c r="C136" s="2"/>
      <c r="D136" s="29"/>
      <c r="E136" s="30"/>
      <c r="F136" s="29"/>
      <c r="H136" s="14"/>
      <c r="I136" s="14"/>
      <c r="J136" s="14"/>
      <c r="K136" s="14"/>
      <c r="L136" s="14"/>
    </row>
    <row r="137" spans="1:12" s="15" customFormat="1" ht="14.25" customHeight="1">
      <c r="A137" s="29"/>
      <c r="B137" s="2"/>
      <c r="C137" s="2"/>
      <c r="D137" s="29"/>
      <c r="E137" s="30"/>
      <c r="F137" s="29"/>
      <c r="H137" s="14"/>
      <c r="I137" s="14"/>
      <c r="J137" s="14"/>
      <c r="K137" s="14"/>
      <c r="L137" s="14"/>
    </row>
    <row r="138" spans="1:12" s="15" customFormat="1" ht="14.25" customHeight="1">
      <c r="A138" s="29"/>
      <c r="B138" s="2"/>
      <c r="C138" s="2"/>
      <c r="D138" s="29"/>
      <c r="E138" s="30"/>
      <c r="F138" s="29"/>
      <c r="H138" s="14"/>
      <c r="I138" s="14"/>
      <c r="J138" s="14"/>
      <c r="K138" s="14"/>
      <c r="L138" s="14"/>
    </row>
    <row r="139" spans="1:12" s="15" customFormat="1" ht="14.25" customHeight="1">
      <c r="A139" s="29"/>
      <c r="B139" s="2"/>
      <c r="C139" s="2"/>
      <c r="D139" s="29"/>
      <c r="E139" s="30"/>
      <c r="F139" s="29"/>
      <c r="H139" s="14"/>
      <c r="I139" s="14"/>
      <c r="J139" s="14"/>
      <c r="K139" s="14"/>
      <c r="L139" s="14"/>
    </row>
    <row r="140" spans="1:12" s="15" customFormat="1" ht="14.25" customHeight="1">
      <c r="A140" s="29"/>
      <c r="B140" s="2"/>
      <c r="C140" s="2"/>
      <c r="D140" s="29"/>
      <c r="E140" s="30"/>
      <c r="F140" s="29"/>
      <c r="H140" s="14"/>
      <c r="I140" s="14"/>
      <c r="J140" s="14"/>
      <c r="K140" s="14"/>
      <c r="L140" s="14"/>
    </row>
    <row r="141" spans="1:12" s="15" customFormat="1" ht="14.25" customHeight="1">
      <c r="A141" s="29"/>
      <c r="B141" s="2"/>
      <c r="C141" s="2"/>
      <c r="D141" s="29"/>
      <c r="E141" s="30"/>
      <c r="F141" s="29"/>
      <c r="H141" s="14"/>
      <c r="I141" s="14"/>
      <c r="J141" s="14"/>
      <c r="K141" s="14"/>
      <c r="L141" s="14"/>
    </row>
    <row r="142" spans="1:12" s="15" customFormat="1" ht="14.25" customHeight="1">
      <c r="A142" s="29"/>
      <c r="B142" s="2"/>
      <c r="C142" s="2"/>
      <c r="D142" s="29"/>
      <c r="E142" s="30"/>
      <c r="F142" s="29"/>
      <c r="H142" s="14"/>
      <c r="I142" s="14"/>
      <c r="J142" s="14"/>
      <c r="K142" s="14"/>
      <c r="L142" s="14"/>
    </row>
    <row r="143" spans="1:12" s="15" customFormat="1" ht="14.25" customHeight="1">
      <c r="A143" s="29"/>
      <c r="B143" s="2"/>
      <c r="C143" s="2"/>
      <c r="D143" s="29"/>
      <c r="E143" s="30"/>
      <c r="F143" s="29"/>
      <c r="H143" s="14"/>
      <c r="I143" s="14"/>
      <c r="J143" s="14"/>
      <c r="K143" s="14"/>
      <c r="L143" s="14"/>
    </row>
    <row r="144" spans="1:12" s="15" customFormat="1" ht="14.25" customHeight="1">
      <c r="A144" s="29"/>
      <c r="B144" s="2"/>
      <c r="C144" s="2"/>
      <c r="D144" s="29"/>
      <c r="E144" s="30"/>
      <c r="F144" s="29"/>
      <c r="H144" s="14"/>
      <c r="I144" s="14"/>
      <c r="J144" s="14"/>
      <c r="K144" s="14"/>
      <c r="L144" s="14"/>
    </row>
    <row r="145" spans="1:12" s="15" customFormat="1" ht="14.25" customHeight="1">
      <c r="A145" s="29"/>
      <c r="B145" s="2"/>
      <c r="C145" s="2"/>
      <c r="D145" s="29"/>
      <c r="E145" s="30"/>
      <c r="F145" s="29"/>
      <c r="H145" s="14"/>
      <c r="I145" s="14"/>
      <c r="J145" s="14"/>
      <c r="K145" s="14"/>
      <c r="L145" s="14"/>
    </row>
    <row r="146" spans="1:12" s="15" customFormat="1" ht="14.25" customHeight="1">
      <c r="A146" s="29"/>
      <c r="B146" s="2"/>
      <c r="C146" s="2"/>
      <c r="D146" s="29"/>
      <c r="E146" s="30"/>
      <c r="F146" s="29"/>
      <c r="H146" s="14"/>
      <c r="I146" s="14"/>
      <c r="J146" s="14"/>
      <c r="K146" s="14"/>
      <c r="L146" s="14"/>
    </row>
    <row r="147" spans="1:12" s="15" customFormat="1" ht="14.25" customHeight="1">
      <c r="A147" s="29"/>
      <c r="B147" s="2"/>
      <c r="C147" s="2"/>
      <c r="D147" s="29"/>
      <c r="E147" s="30"/>
      <c r="F147" s="29"/>
      <c r="H147" s="14"/>
      <c r="I147" s="14"/>
      <c r="J147" s="14"/>
      <c r="K147" s="14"/>
      <c r="L147" s="14"/>
    </row>
    <row r="148" spans="1:12" s="15" customFormat="1" ht="14.25" customHeight="1">
      <c r="A148" s="29"/>
      <c r="B148" s="2"/>
      <c r="C148" s="2"/>
      <c r="D148" s="29"/>
      <c r="E148" s="30"/>
      <c r="F148" s="29"/>
      <c r="H148" s="14"/>
      <c r="I148" s="14"/>
      <c r="J148" s="14"/>
      <c r="K148" s="14"/>
      <c r="L148" s="14"/>
    </row>
    <row r="149" spans="1:12" s="15" customFormat="1" ht="14.25" customHeight="1">
      <c r="A149" s="29"/>
      <c r="B149" s="2"/>
      <c r="C149" s="2"/>
      <c r="D149" s="29"/>
      <c r="E149" s="30"/>
      <c r="F149" s="29"/>
      <c r="H149" s="14"/>
      <c r="I149" s="14"/>
      <c r="J149" s="14"/>
      <c r="K149" s="14"/>
      <c r="L149" s="14"/>
    </row>
    <row r="150" spans="1:12" s="15" customFormat="1" ht="14.25" customHeight="1">
      <c r="A150" s="29"/>
      <c r="B150" s="2"/>
      <c r="C150" s="2"/>
      <c r="D150" s="29"/>
      <c r="E150" s="30"/>
      <c r="F150" s="29"/>
      <c r="H150" s="14"/>
      <c r="I150" s="14"/>
      <c r="J150" s="14"/>
      <c r="K150" s="14"/>
      <c r="L150" s="14"/>
    </row>
    <row r="151" spans="1:12" s="15" customFormat="1" ht="14.25" customHeight="1">
      <c r="A151" s="29"/>
      <c r="B151" s="2"/>
      <c r="C151" s="2"/>
      <c r="D151" s="29"/>
      <c r="E151" s="30"/>
      <c r="F151" s="29"/>
      <c r="H151" s="14"/>
      <c r="I151" s="14"/>
      <c r="J151" s="14"/>
      <c r="K151" s="14"/>
      <c r="L151" s="14"/>
    </row>
    <row r="152" spans="1:12" s="15" customFormat="1" ht="14.25" customHeight="1">
      <c r="A152" s="29"/>
      <c r="B152" s="2"/>
      <c r="C152" s="2"/>
      <c r="D152" s="29"/>
      <c r="E152" s="30"/>
      <c r="F152" s="29"/>
      <c r="H152" s="14"/>
      <c r="I152" s="14"/>
      <c r="J152" s="14"/>
      <c r="K152" s="14"/>
      <c r="L152" s="14"/>
    </row>
    <row r="153" spans="1:12" s="15" customFormat="1" ht="14.25" customHeight="1">
      <c r="A153" s="29"/>
      <c r="B153" s="2"/>
      <c r="C153" s="2"/>
      <c r="D153" s="29"/>
      <c r="E153" s="30"/>
      <c r="F153" s="29"/>
      <c r="H153" s="14"/>
      <c r="I153" s="14"/>
      <c r="J153" s="14"/>
      <c r="K153" s="14"/>
      <c r="L153" s="14"/>
    </row>
    <row r="154" spans="1:12" s="15" customFormat="1" ht="14.25" customHeight="1">
      <c r="A154" s="29"/>
      <c r="B154" s="2"/>
      <c r="C154" s="2"/>
      <c r="D154" s="29"/>
      <c r="E154" s="30"/>
      <c r="F154" s="29"/>
      <c r="H154" s="14"/>
      <c r="I154" s="14"/>
      <c r="J154" s="14"/>
      <c r="K154" s="14"/>
      <c r="L154" s="14"/>
    </row>
    <row r="155" spans="1:12" s="15" customFormat="1" ht="14.25" customHeight="1">
      <c r="A155" s="29"/>
      <c r="B155" s="2"/>
      <c r="C155" s="2"/>
      <c r="D155" s="29"/>
      <c r="E155" s="30"/>
      <c r="F155" s="29"/>
      <c r="H155" s="14"/>
      <c r="I155" s="14"/>
      <c r="J155" s="14"/>
      <c r="K155" s="14"/>
      <c r="L155" s="14"/>
    </row>
    <row r="156" spans="1:12" s="15" customFormat="1" ht="14.25" customHeight="1">
      <c r="A156" s="29"/>
      <c r="B156" s="2"/>
      <c r="C156" s="2"/>
      <c r="D156" s="29"/>
      <c r="E156" s="30"/>
      <c r="F156" s="29"/>
      <c r="H156" s="14"/>
      <c r="I156" s="14"/>
      <c r="J156" s="14"/>
      <c r="K156" s="14"/>
      <c r="L156" s="14"/>
    </row>
    <row r="157" spans="1:12" s="15" customFormat="1" ht="14.25" customHeight="1">
      <c r="A157" s="29"/>
      <c r="B157" s="2"/>
      <c r="C157" s="2"/>
      <c r="D157" s="29"/>
      <c r="E157" s="30"/>
      <c r="F157" s="29"/>
      <c r="H157" s="14"/>
      <c r="I157" s="14"/>
      <c r="J157" s="14"/>
      <c r="K157" s="14"/>
      <c r="L157" s="14"/>
    </row>
    <row r="158" spans="1:12" s="15" customFormat="1" ht="14.25" customHeight="1">
      <c r="A158" s="29"/>
      <c r="B158" s="2"/>
      <c r="C158" s="2"/>
      <c r="D158" s="29"/>
      <c r="E158" s="30"/>
      <c r="F158" s="29"/>
      <c r="H158" s="14"/>
      <c r="I158" s="14"/>
      <c r="J158" s="14"/>
      <c r="K158" s="14"/>
      <c r="L158" s="14"/>
    </row>
    <row r="159" spans="1:12" s="15" customFormat="1" ht="14.25" customHeight="1">
      <c r="A159" s="29"/>
      <c r="B159" s="2"/>
      <c r="C159" s="2"/>
      <c r="D159" s="29"/>
      <c r="E159" s="30"/>
      <c r="F159" s="29"/>
      <c r="H159" s="14"/>
      <c r="I159" s="14"/>
      <c r="J159" s="14"/>
      <c r="K159" s="14"/>
      <c r="L159" s="14"/>
    </row>
    <row r="160" spans="1:12" s="15" customFormat="1" ht="14.25" customHeight="1">
      <c r="A160" s="29"/>
      <c r="B160" s="2"/>
      <c r="C160" s="2"/>
      <c r="D160" s="29"/>
      <c r="E160" s="30"/>
      <c r="F160" s="29"/>
      <c r="H160" s="14"/>
      <c r="I160" s="14"/>
      <c r="J160" s="14"/>
      <c r="K160" s="14"/>
      <c r="L160" s="14"/>
    </row>
    <row r="161" spans="1:12" s="15" customFormat="1" ht="14.25" customHeight="1">
      <c r="A161" s="29"/>
      <c r="B161" s="2"/>
      <c r="C161" s="2"/>
      <c r="D161" s="29"/>
      <c r="E161" s="30"/>
      <c r="F161" s="29"/>
      <c r="H161" s="14"/>
      <c r="I161" s="14"/>
      <c r="J161" s="14"/>
      <c r="K161" s="14"/>
      <c r="L161" s="14"/>
    </row>
    <row r="162" spans="1:12" s="15" customFormat="1" ht="14.25" customHeight="1">
      <c r="A162" s="29"/>
      <c r="B162" s="2"/>
      <c r="C162" s="2"/>
      <c r="D162" s="29"/>
      <c r="E162" s="30"/>
      <c r="F162" s="29"/>
      <c r="H162" s="14"/>
      <c r="I162" s="14"/>
      <c r="J162" s="14"/>
      <c r="K162" s="14"/>
      <c r="L162" s="14"/>
    </row>
    <row r="163" spans="1:12" s="15" customFormat="1" ht="14.25" customHeight="1">
      <c r="A163" s="29"/>
      <c r="B163" s="2"/>
      <c r="C163" s="2"/>
      <c r="D163" s="29"/>
      <c r="E163" s="30"/>
      <c r="F163" s="29"/>
      <c r="H163" s="14"/>
      <c r="I163" s="14"/>
      <c r="J163" s="14"/>
      <c r="K163" s="14"/>
      <c r="L163" s="14"/>
    </row>
    <row r="164" spans="1:12" s="15" customFormat="1" ht="14.25" customHeight="1">
      <c r="A164" s="29"/>
      <c r="B164" s="2"/>
      <c r="C164" s="2"/>
      <c r="D164" s="29"/>
      <c r="E164" s="30"/>
      <c r="F164" s="29"/>
      <c r="H164" s="14"/>
      <c r="I164" s="14"/>
      <c r="J164" s="14"/>
      <c r="K164" s="14"/>
      <c r="L164" s="14"/>
    </row>
    <row r="165" spans="1:12" s="15" customFormat="1" ht="14.25" customHeight="1">
      <c r="A165" s="29"/>
      <c r="B165" s="2"/>
      <c r="C165" s="2"/>
      <c r="D165" s="29"/>
      <c r="E165" s="30"/>
      <c r="F165" s="29"/>
      <c r="H165" s="14"/>
      <c r="I165" s="14"/>
      <c r="J165" s="14"/>
      <c r="K165" s="14"/>
      <c r="L165" s="14"/>
    </row>
    <row r="166" spans="1:12" s="15" customFormat="1" ht="14.25" customHeight="1">
      <c r="A166" s="29"/>
      <c r="B166" s="2"/>
      <c r="C166" s="2"/>
      <c r="D166" s="29"/>
      <c r="E166" s="30"/>
      <c r="F166" s="29"/>
      <c r="H166" s="14"/>
      <c r="I166" s="14"/>
      <c r="J166" s="14"/>
      <c r="K166" s="14"/>
      <c r="L166" s="14"/>
    </row>
    <row r="167" spans="1:12" s="15" customFormat="1" ht="14.25" customHeight="1">
      <c r="A167" s="29"/>
      <c r="B167" s="2"/>
      <c r="C167" s="2"/>
      <c r="D167" s="29"/>
      <c r="E167" s="30"/>
      <c r="F167" s="29"/>
      <c r="H167" s="14"/>
      <c r="I167" s="14"/>
      <c r="J167" s="14"/>
      <c r="K167" s="14"/>
      <c r="L167" s="14"/>
    </row>
    <row r="168" spans="1:12" s="15" customFormat="1" ht="14.25" customHeight="1">
      <c r="A168" s="29"/>
      <c r="B168" s="2"/>
      <c r="C168" s="2"/>
      <c r="D168" s="29"/>
      <c r="E168" s="30"/>
      <c r="F168" s="29"/>
      <c r="H168" s="14"/>
      <c r="I168" s="14"/>
      <c r="J168" s="14"/>
      <c r="K168" s="14"/>
      <c r="L168" s="14"/>
    </row>
    <row r="169" spans="1:12" s="15" customFormat="1" ht="14.25" customHeight="1">
      <c r="A169" s="29"/>
      <c r="B169" s="2"/>
      <c r="C169" s="2"/>
      <c r="D169" s="29"/>
      <c r="E169" s="30"/>
      <c r="F169" s="29"/>
      <c r="H169" s="14"/>
      <c r="I169" s="14"/>
      <c r="J169" s="14"/>
      <c r="K169" s="14"/>
      <c r="L169" s="14"/>
    </row>
    <row r="170" spans="1:12" s="15" customFormat="1" ht="14.25" customHeight="1">
      <c r="A170" s="29"/>
      <c r="B170" s="2"/>
      <c r="C170" s="2"/>
      <c r="D170" s="29"/>
      <c r="E170" s="30"/>
      <c r="F170" s="29"/>
      <c r="H170" s="14"/>
      <c r="I170" s="14"/>
      <c r="J170" s="14"/>
      <c r="K170" s="14"/>
      <c r="L170" s="14"/>
    </row>
    <row r="171" spans="1:12" s="15" customFormat="1" ht="14.25" customHeight="1">
      <c r="A171" s="29"/>
      <c r="B171" s="2"/>
      <c r="C171" s="2"/>
      <c r="D171" s="29"/>
      <c r="E171" s="30"/>
      <c r="F171" s="29"/>
      <c r="H171" s="14"/>
      <c r="I171" s="14"/>
      <c r="J171" s="14"/>
      <c r="K171" s="14"/>
      <c r="L171" s="14"/>
    </row>
    <row r="172" spans="1:12" s="15" customFormat="1" ht="14.25" customHeight="1">
      <c r="A172" s="29"/>
      <c r="B172" s="2"/>
      <c r="C172" s="2"/>
      <c r="D172" s="29"/>
      <c r="E172" s="30"/>
      <c r="F172" s="29"/>
      <c r="H172" s="14"/>
      <c r="I172" s="14"/>
      <c r="J172" s="14"/>
      <c r="K172" s="14"/>
      <c r="L172" s="14"/>
    </row>
    <row r="173" spans="1:12" s="15" customFormat="1" ht="14.25" customHeight="1">
      <c r="A173" s="29"/>
      <c r="B173" s="2"/>
      <c r="C173" s="2"/>
      <c r="D173" s="29"/>
      <c r="E173" s="30"/>
      <c r="F173" s="29"/>
      <c r="H173" s="14"/>
      <c r="I173" s="14"/>
      <c r="J173" s="14"/>
      <c r="K173" s="14"/>
      <c r="L173" s="14"/>
    </row>
    <row r="174" spans="1:12" s="15" customFormat="1" ht="14.25" customHeight="1">
      <c r="A174" s="29"/>
      <c r="B174" s="2"/>
      <c r="C174" s="2"/>
      <c r="D174" s="29"/>
      <c r="E174" s="30"/>
      <c r="F174" s="29"/>
      <c r="H174" s="14"/>
      <c r="I174" s="14"/>
      <c r="J174" s="14"/>
      <c r="K174" s="14"/>
      <c r="L174" s="14"/>
    </row>
    <row r="175" spans="1:12" s="15" customFormat="1" ht="14.25" customHeight="1">
      <c r="A175" s="29"/>
      <c r="B175" s="2"/>
      <c r="C175" s="2"/>
      <c r="D175" s="29"/>
      <c r="E175" s="30"/>
      <c r="F175" s="29"/>
      <c r="H175" s="14"/>
      <c r="I175" s="14"/>
      <c r="J175" s="14"/>
      <c r="K175" s="14"/>
      <c r="L175" s="14"/>
    </row>
    <row r="176" spans="1:12" s="15" customFormat="1" ht="14.25" customHeight="1">
      <c r="A176" s="29"/>
      <c r="B176" s="2"/>
      <c r="C176" s="2"/>
      <c r="D176" s="29"/>
      <c r="E176" s="30"/>
      <c r="F176" s="29"/>
      <c r="H176" s="14"/>
      <c r="I176" s="14"/>
      <c r="J176" s="14"/>
      <c r="K176" s="14"/>
      <c r="L176" s="14"/>
    </row>
    <row r="177" spans="1:12" s="15" customFormat="1" ht="14.25" customHeight="1">
      <c r="A177" s="29"/>
      <c r="B177" s="2"/>
      <c r="C177" s="2"/>
      <c r="D177" s="29"/>
      <c r="E177" s="30"/>
      <c r="F177" s="29"/>
      <c r="H177" s="14"/>
      <c r="I177" s="14"/>
      <c r="J177" s="14"/>
      <c r="K177" s="14"/>
      <c r="L177" s="14"/>
    </row>
    <row r="178" spans="1:12" s="15" customFormat="1" ht="14.25" customHeight="1">
      <c r="A178" s="29"/>
      <c r="B178" s="2"/>
      <c r="C178" s="2"/>
      <c r="D178" s="29"/>
      <c r="E178" s="30"/>
      <c r="F178" s="29"/>
      <c r="H178" s="14"/>
      <c r="I178" s="14"/>
      <c r="J178" s="14"/>
      <c r="K178" s="14"/>
      <c r="L178" s="14"/>
    </row>
    <row r="179" spans="1:12" s="15" customFormat="1" ht="14.25" customHeight="1">
      <c r="A179" s="29"/>
      <c r="B179" s="2"/>
      <c r="C179" s="2"/>
      <c r="D179" s="29"/>
      <c r="E179" s="30"/>
      <c r="F179" s="29"/>
      <c r="H179" s="14"/>
      <c r="I179" s="14"/>
      <c r="J179" s="14"/>
      <c r="K179" s="14"/>
      <c r="L179" s="14"/>
    </row>
    <row r="180" spans="1:12" s="15" customFormat="1" ht="14.25" customHeight="1">
      <c r="A180" s="29"/>
      <c r="B180" s="2"/>
      <c r="C180" s="2"/>
      <c r="D180" s="29"/>
      <c r="E180" s="30"/>
      <c r="F180" s="29"/>
      <c r="H180" s="14"/>
      <c r="I180" s="14"/>
      <c r="J180" s="14"/>
      <c r="K180" s="14"/>
      <c r="L180" s="14"/>
    </row>
    <row r="181" spans="1:12" s="15" customFormat="1" ht="14.25" customHeight="1">
      <c r="A181" s="29"/>
      <c r="B181" s="2"/>
      <c r="C181" s="2"/>
      <c r="D181" s="29"/>
      <c r="E181" s="30"/>
      <c r="F181" s="29"/>
      <c r="H181" s="14"/>
      <c r="I181" s="14"/>
      <c r="J181" s="14"/>
      <c r="K181" s="14"/>
      <c r="L181" s="14"/>
    </row>
    <row r="182" spans="1:12" s="15" customFormat="1" ht="14.25" customHeight="1">
      <c r="A182" s="29"/>
      <c r="B182" s="2"/>
      <c r="C182" s="2"/>
      <c r="D182" s="29"/>
      <c r="E182" s="30"/>
      <c r="F182" s="29"/>
      <c r="H182" s="14"/>
      <c r="I182" s="14"/>
      <c r="J182" s="14"/>
      <c r="K182" s="14"/>
      <c r="L182" s="14"/>
    </row>
    <row r="183" spans="1:12" s="15" customFormat="1" ht="14.25" customHeight="1">
      <c r="A183" s="29"/>
      <c r="B183" s="2"/>
      <c r="C183" s="2"/>
      <c r="D183" s="29"/>
      <c r="E183" s="30"/>
      <c r="F183" s="29"/>
      <c r="H183" s="14"/>
      <c r="I183" s="14"/>
      <c r="J183" s="14"/>
      <c r="K183" s="14"/>
      <c r="L183" s="14"/>
    </row>
    <row r="184" spans="1:12" s="15" customFormat="1" ht="14.25" customHeight="1">
      <c r="A184" s="29"/>
      <c r="B184" s="2"/>
      <c r="C184" s="2"/>
      <c r="D184" s="29"/>
      <c r="E184" s="30"/>
      <c r="F184" s="29"/>
      <c r="H184" s="14"/>
      <c r="I184" s="14"/>
      <c r="J184" s="14"/>
      <c r="K184" s="14"/>
      <c r="L184" s="14"/>
    </row>
    <row r="185" spans="1:12" s="15" customFormat="1" ht="14.25" customHeight="1">
      <c r="A185" s="29"/>
      <c r="B185" s="2"/>
      <c r="C185" s="2"/>
      <c r="D185" s="29"/>
      <c r="E185" s="30"/>
      <c r="F185" s="29"/>
      <c r="H185" s="14"/>
      <c r="I185" s="14"/>
      <c r="J185" s="14"/>
      <c r="K185" s="14"/>
      <c r="L185" s="14"/>
    </row>
    <row r="186" spans="1:12" s="15" customFormat="1" ht="14.25" customHeight="1">
      <c r="A186" s="29"/>
      <c r="B186" s="2"/>
      <c r="C186" s="2"/>
      <c r="D186" s="29"/>
      <c r="E186" s="30"/>
      <c r="F186" s="29"/>
      <c r="H186" s="14"/>
      <c r="I186" s="14"/>
      <c r="J186" s="14"/>
      <c r="K186" s="14"/>
      <c r="L186" s="14"/>
    </row>
    <row r="187" spans="1:12" s="15" customFormat="1" ht="14.25" customHeight="1">
      <c r="A187" s="29"/>
      <c r="B187" s="2"/>
      <c r="C187" s="2"/>
      <c r="D187" s="29"/>
      <c r="E187" s="30"/>
      <c r="F187" s="29"/>
      <c r="H187" s="14"/>
      <c r="I187" s="14"/>
      <c r="J187" s="14"/>
      <c r="K187" s="14"/>
      <c r="L187" s="14"/>
    </row>
    <row r="188" spans="1:12" s="15" customFormat="1" ht="14.25" customHeight="1">
      <c r="A188" s="29"/>
      <c r="B188" s="2"/>
      <c r="C188" s="2"/>
      <c r="D188" s="29"/>
      <c r="E188" s="30"/>
      <c r="F188" s="29"/>
      <c r="H188" s="14"/>
      <c r="I188" s="14"/>
      <c r="J188" s="14"/>
      <c r="K188" s="14"/>
      <c r="L188" s="14"/>
    </row>
    <row r="189" spans="1:12" s="15" customFormat="1" ht="14.25" customHeight="1">
      <c r="A189" s="29"/>
      <c r="B189" s="2"/>
      <c r="C189" s="2"/>
      <c r="D189" s="29"/>
      <c r="E189" s="30"/>
      <c r="F189" s="29"/>
      <c r="H189" s="14"/>
      <c r="I189" s="14"/>
      <c r="J189" s="14"/>
      <c r="K189" s="14"/>
      <c r="L189" s="14"/>
    </row>
    <row r="190" spans="1:12" s="15" customFormat="1" ht="14.25" customHeight="1">
      <c r="A190" s="29"/>
      <c r="B190" s="2"/>
      <c r="C190" s="2"/>
      <c r="D190" s="29"/>
      <c r="E190" s="30"/>
      <c r="F190" s="29"/>
      <c r="H190" s="14"/>
      <c r="I190" s="14"/>
      <c r="J190" s="14"/>
      <c r="K190" s="14"/>
      <c r="L190" s="14"/>
    </row>
    <row r="191" spans="1:12" s="15" customFormat="1" ht="14.25" customHeight="1">
      <c r="A191" s="29"/>
      <c r="B191" s="2"/>
      <c r="C191" s="2"/>
      <c r="D191" s="29"/>
      <c r="E191" s="30"/>
      <c r="F191" s="29"/>
      <c r="H191" s="14"/>
      <c r="I191" s="14"/>
      <c r="J191" s="14"/>
      <c r="K191" s="14"/>
      <c r="L191" s="14"/>
    </row>
    <row r="192" spans="1:12" s="15" customFormat="1" ht="14.25" customHeight="1">
      <c r="A192" s="29"/>
      <c r="B192" s="2"/>
      <c r="C192" s="2"/>
      <c r="D192" s="29"/>
      <c r="E192" s="30"/>
      <c r="F192" s="29"/>
      <c r="H192" s="14"/>
      <c r="I192" s="14"/>
      <c r="J192" s="14"/>
      <c r="K192" s="14"/>
      <c r="L192" s="14"/>
    </row>
  </sheetData>
  <mergeCells count="8">
    <mergeCell ref="N13:O13"/>
    <mergeCell ref="N14:O14"/>
    <mergeCell ref="D12:K12"/>
    <mergeCell ref="D2:O2"/>
    <mergeCell ref="D3:O3"/>
    <mergeCell ref="D4:O4"/>
    <mergeCell ref="D5:O5"/>
    <mergeCell ref="D6:O6"/>
  </mergeCells>
  <phoneticPr fontId="8" type="noConversion"/>
  <conditionalFormatting sqref="K20">
    <cfRule type="duplicateValues" dxfId="26" priority="1"/>
  </conditionalFormatting>
  <conditionalFormatting sqref="N20 J24:J1048576 K23 O21:O22 J1 J13:J18 J7:J11">
    <cfRule type="duplicateValues" dxfId="25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r:id="rId1"/>
  <headerFooter alignWithMargins="0">
    <oddFooter>&amp;CPágina &amp;P de &amp;N</oddFooter>
  </headerFooter>
  <ignoredErrors>
    <ignoredError sqref="E10:E1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O197"/>
  <sheetViews>
    <sheetView showGridLines="0" topLeftCell="C1" zoomScaleNormal="100" zoomScaleSheetLayoutView="100" workbookViewId="0">
      <selection activeCell="O8" sqref="D8:O15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1.7109375" style="29" hidden="1" customWidth="1" outlineLevel="1"/>
    <col min="3" max="3" width="1.85546875" style="29" customWidth="1" outlineLevel="1"/>
    <col min="4" max="4" width="3.5703125" style="29" bestFit="1" customWidth="1" outlineLevel="1"/>
    <col min="5" max="5" width="14.5703125" style="30" customWidth="1"/>
    <col min="6" max="6" width="16.42578125" style="29" customWidth="1"/>
    <col min="7" max="8" width="25.5703125" style="15" customWidth="1"/>
    <col min="9" max="11" width="11.85546875" style="14" customWidth="1"/>
    <col min="12" max="12" width="13" style="14" bestFit="1" customWidth="1"/>
    <col min="13" max="13" width="15.28515625" style="14" customWidth="1"/>
    <col min="14" max="15" width="14.85546875" style="14" customWidth="1"/>
    <col min="16" max="16384" width="9.140625" style="14"/>
  </cols>
  <sheetData>
    <row r="1" spans="1:15" ht="14.25" customHeight="1">
      <c r="B1" s="1"/>
      <c r="C1" s="1"/>
      <c r="D1" s="1"/>
      <c r="E1" s="1"/>
      <c r="F1" s="1"/>
      <c r="G1" s="3"/>
      <c r="H1" s="3"/>
      <c r="I1" s="4"/>
    </row>
    <row r="2" spans="1:15" ht="14.25" customHeight="1">
      <c r="A2" s="45"/>
      <c r="B2" s="45"/>
      <c r="C2" s="45"/>
      <c r="D2" s="579" t="s">
        <v>0</v>
      </c>
      <c r="E2" s="579"/>
      <c r="F2" s="579"/>
      <c r="G2" s="579"/>
      <c r="H2" s="579"/>
      <c r="I2" s="579"/>
      <c r="J2" s="579"/>
      <c r="K2" s="579"/>
      <c r="L2" s="579"/>
    </row>
    <row r="3" spans="1:15" ht="14.25" customHeight="1">
      <c r="A3" s="3"/>
      <c r="B3" s="3"/>
      <c r="C3" s="3"/>
      <c r="D3" s="579" t="s">
        <v>1</v>
      </c>
      <c r="E3" s="579"/>
      <c r="F3" s="579"/>
      <c r="G3" s="579"/>
      <c r="H3" s="579"/>
      <c r="I3" s="579"/>
      <c r="J3" s="579"/>
      <c r="K3" s="579"/>
      <c r="L3" s="579"/>
    </row>
    <row r="4" spans="1:15" ht="14.25" customHeight="1">
      <c r="A4" s="3"/>
      <c r="B4" s="3"/>
      <c r="C4" s="3"/>
      <c r="D4" s="579" t="s">
        <v>2</v>
      </c>
      <c r="E4" s="579"/>
      <c r="F4" s="579"/>
      <c r="G4" s="579"/>
      <c r="H4" s="579"/>
      <c r="I4" s="579"/>
      <c r="J4" s="579"/>
      <c r="K4" s="579"/>
      <c r="L4" s="579"/>
    </row>
    <row r="5" spans="1:15" ht="14.25" customHeight="1">
      <c r="A5" s="3"/>
      <c r="B5" s="3"/>
      <c r="C5" s="3"/>
      <c r="D5" s="579" t="s">
        <v>1022</v>
      </c>
      <c r="E5" s="579" t="s">
        <v>137</v>
      </c>
      <c r="F5" s="579"/>
      <c r="G5" s="579"/>
      <c r="H5" s="579"/>
      <c r="I5" s="579"/>
      <c r="J5" s="579"/>
      <c r="K5" s="579"/>
      <c r="L5" s="579"/>
    </row>
    <row r="6" spans="1:15" ht="14.25" customHeight="1">
      <c r="A6" s="3"/>
      <c r="B6" s="3"/>
      <c r="C6" s="3"/>
      <c r="D6" s="579" t="s">
        <v>1363</v>
      </c>
      <c r="E6" s="579"/>
      <c r="F6" s="579"/>
      <c r="G6" s="579"/>
      <c r="H6" s="579"/>
      <c r="I6" s="579"/>
      <c r="J6" s="579"/>
      <c r="K6" s="579"/>
      <c r="L6" s="579"/>
    </row>
    <row r="7" spans="1:15" ht="17.25" customHeight="1">
      <c r="B7" s="2"/>
      <c r="C7" s="2"/>
      <c r="D7" s="2"/>
      <c r="E7" s="2"/>
      <c r="F7" s="2"/>
      <c r="G7" s="2"/>
      <c r="H7" s="2"/>
      <c r="I7" s="2"/>
    </row>
    <row r="8" spans="1:15" s="28" customFormat="1" ht="39.75" customHeight="1">
      <c r="A8" s="38" t="s">
        <v>17</v>
      </c>
      <c r="B8" s="49" t="s">
        <v>18</v>
      </c>
      <c r="C8" s="27"/>
      <c r="D8" s="482" t="s">
        <v>19</v>
      </c>
      <c r="E8" s="482" t="s">
        <v>20</v>
      </c>
      <c r="F8" s="482" t="s">
        <v>21</v>
      </c>
      <c r="G8" s="482" t="s">
        <v>22</v>
      </c>
      <c r="H8" s="482" t="s">
        <v>1284</v>
      </c>
      <c r="I8" s="483" t="s">
        <v>27</v>
      </c>
      <c r="J8" s="483" t="s">
        <v>28</v>
      </c>
      <c r="K8" s="483" t="s">
        <v>29</v>
      </c>
      <c r="L8" s="483" t="s">
        <v>30</v>
      </c>
      <c r="M8" s="483" t="s">
        <v>1370</v>
      </c>
      <c r="N8" s="483" t="s">
        <v>1369</v>
      </c>
      <c r="O8" s="483" t="s">
        <v>10</v>
      </c>
    </row>
    <row r="9" spans="1:15" s="18" customFormat="1" ht="26.25" customHeight="1">
      <c r="A9" s="17" t="s">
        <v>241</v>
      </c>
      <c r="B9" s="19" t="s">
        <v>1024</v>
      </c>
      <c r="C9" s="48"/>
      <c r="D9" s="13">
        <v>1</v>
      </c>
      <c r="E9" s="19" t="s">
        <v>1171</v>
      </c>
      <c r="F9" s="8">
        <v>44904</v>
      </c>
      <c r="G9" s="20" t="s">
        <v>1030</v>
      </c>
      <c r="H9" s="20" t="s">
        <v>1285</v>
      </c>
      <c r="I9" s="244">
        <v>960.5</v>
      </c>
      <c r="J9" s="32">
        <f t="shared" ref="J9:J14" si="0">I9*10%</f>
        <v>96.050000000000011</v>
      </c>
      <c r="K9" s="32">
        <f t="shared" ref="K9:K14" si="1">I9-J9</f>
        <v>864.45</v>
      </c>
      <c r="L9" s="32">
        <f t="shared" ref="L9:L11" si="2">K9/5</f>
        <v>172.89000000000001</v>
      </c>
      <c r="M9" s="244">
        <f t="shared" ref="M9:M14" si="3">L9/12*8</f>
        <v>115.26</v>
      </c>
      <c r="N9" s="244">
        <f>M9+183.78</f>
        <v>299.04000000000002</v>
      </c>
      <c r="O9" s="278">
        <f t="shared" ref="O9:O14" si="4">I9-N9</f>
        <v>661.46</v>
      </c>
    </row>
    <row r="10" spans="1:15" s="18" customFormat="1" ht="26.25" customHeight="1">
      <c r="A10" s="17" t="s">
        <v>408</v>
      </c>
      <c r="B10" s="19" t="s">
        <v>1024</v>
      </c>
      <c r="C10" s="48"/>
      <c r="D10" s="13">
        <v>2</v>
      </c>
      <c r="E10" s="19" t="s">
        <v>1172</v>
      </c>
      <c r="F10" s="8">
        <v>44904</v>
      </c>
      <c r="G10" s="20" t="s">
        <v>1030</v>
      </c>
      <c r="H10" s="20" t="s">
        <v>1285</v>
      </c>
      <c r="I10" s="244">
        <v>960.5</v>
      </c>
      <c r="J10" s="32">
        <f t="shared" si="0"/>
        <v>96.050000000000011</v>
      </c>
      <c r="K10" s="32">
        <f t="shared" si="1"/>
        <v>864.45</v>
      </c>
      <c r="L10" s="32">
        <f t="shared" si="2"/>
        <v>172.89000000000001</v>
      </c>
      <c r="M10" s="244">
        <f t="shared" si="3"/>
        <v>115.26</v>
      </c>
      <c r="N10" s="244">
        <f>M10+183.78</f>
        <v>299.04000000000002</v>
      </c>
      <c r="O10" s="278">
        <f t="shared" si="4"/>
        <v>661.46</v>
      </c>
    </row>
    <row r="11" spans="1:15" s="18" customFormat="1" ht="26.25" customHeight="1">
      <c r="A11" s="17" t="s">
        <v>149</v>
      </c>
      <c r="B11" s="19" t="s">
        <v>1025</v>
      </c>
      <c r="C11" s="48"/>
      <c r="D11" s="13">
        <v>3</v>
      </c>
      <c r="E11" s="19" t="s">
        <v>1175</v>
      </c>
      <c r="F11" s="8">
        <v>44904</v>
      </c>
      <c r="G11" s="22" t="s">
        <v>1032</v>
      </c>
      <c r="H11" s="20" t="s">
        <v>1285</v>
      </c>
      <c r="I11" s="279">
        <v>1017</v>
      </c>
      <c r="J11" s="32">
        <f t="shared" si="0"/>
        <v>101.7</v>
      </c>
      <c r="K11" s="32">
        <f t="shared" si="1"/>
        <v>915.3</v>
      </c>
      <c r="L11" s="32">
        <f t="shared" si="2"/>
        <v>183.06</v>
      </c>
      <c r="M11" s="244">
        <f t="shared" si="3"/>
        <v>122.04</v>
      </c>
      <c r="N11" s="244">
        <f>M11+194.6</f>
        <v>316.64</v>
      </c>
      <c r="O11" s="278">
        <f t="shared" si="4"/>
        <v>700.36</v>
      </c>
    </row>
    <row r="12" spans="1:15" s="18" customFormat="1" ht="26.25" customHeight="1">
      <c r="A12" s="17" t="s">
        <v>157</v>
      </c>
      <c r="B12" s="19" t="s">
        <v>1025</v>
      </c>
      <c r="C12" s="48"/>
      <c r="D12" s="13">
        <v>4</v>
      </c>
      <c r="E12" s="19" t="s">
        <v>1176</v>
      </c>
      <c r="F12" s="8">
        <v>44904</v>
      </c>
      <c r="G12" s="22" t="s">
        <v>1031</v>
      </c>
      <c r="H12" s="20" t="s">
        <v>1285</v>
      </c>
      <c r="I12" s="108">
        <v>904</v>
      </c>
      <c r="J12" s="32">
        <f t="shared" si="0"/>
        <v>90.4</v>
      </c>
      <c r="K12" s="32">
        <f t="shared" si="1"/>
        <v>813.6</v>
      </c>
      <c r="L12" s="32">
        <v>162.72</v>
      </c>
      <c r="M12" s="244">
        <f t="shared" si="3"/>
        <v>108.48</v>
      </c>
      <c r="N12" s="244">
        <f>M12+172.97</f>
        <v>281.45</v>
      </c>
      <c r="O12" s="278">
        <f t="shared" si="4"/>
        <v>622.54999999999995</v>
      </c>
    </row>
    <row r="13" spans="1:15" s="18" customFormat="1" ht="26.25" customHeight="1">
      <c r="A13" s="17" t="s">
        <v>161</v>
      </c>
      <c r="B13" s="19" t="s">
        <v>1026</v>
      </c>
      <c r="C13" s="48"/>
      <c r="D13" s="13">
        <v>5</v>
      </c>
      <c r="E13" s="19" t="s">
        <v>1173</v>
      </c>
      <c r="F13" s="8">
        <v>44904</v>
      </c>
      <c r="G13" s="22" t="s">
        <v>1029</v>
      </c>
      <c r="H13" s="20" t="s">
        <v>1285</v>
      </c>
      <c r="I13" s="108">
        <v>1921</v>
      </c>
      <c r="J13" s="32">
        <f t="shared" si="0"/>
        <v>192.10000000000002</v>
      </c>
      <c r="K13" s="32">
        <f t="shared" si="1"/>
        <v>1728.9</v>
      </c>
      <c r="L13" s="32">
        <v>345.78</v>
      </c>
      <c r="M13" s="244">
        <f t="shared" si="3"/>
        <v>230.51999999999998</v>
      </c>
      <c r="N13" s="244">
        <f>230.52</f>
        <v>230.52</v>
      </c>
      <c r="O13" s="278">
        <f t="shared" si="4"/>
        <v>1690.48</v>
      </c>
    </row>
    <row r="14" spans="1:15" s="18" customFormat="1" ht="26.25" customHeight="1">
      <c r="A14" s="17" t="s">
        <v>1023</v>
      </c>
      <c r="B14" s="19" t="s">
        <v>1027</v>
      </c>
      <c r="C14" s="48"/>
      <c r="D14" s="13">
        <v>6</v>
      </c>
      <c r="E14" s="19" t="s">
        <v>1174</v>
      </c>
      <c r="F14" s="8">
        <v>44904</v>
      </c>
      <c r="G14" s="204" t="s">
        <v>1028</v>
      </c>
      <c r="H14" s="20" t="s">
        <v>1285</v>
      </c>
      <c r="I14" s="279">
        <v>4100</v>
      </c>
      <c r="J14" s="32">
        <f t="shared" si="0"/>
        <v>410</v>
      </c>
      <c r="K14" s="32">
        <f t="shared" si="1"/>
        <v>3690</v>
      </c>
      <c r="L14" s="32">
        <v>738</v>
      </c>
      <c r="M14" s="244">
        <f t="shared" si="3"/>
        <v>492</v>
      </c>
      <c r="N14" s="244">
        <f>784.5</f>
        <v>784.5</v>
      </c>
      <c r="O14" s="278">
        <f t="shared" si="4"/>
        <v>3315.5</v>
      </c>
    </row>
    <row r="15" spans="1:15" s="10" customFormat="1" ht="30" customHeight="1">
      <c r="A15" s="39"/>
      <c r="B15" s="39"/>
      <c r="C15" s="37"/>
      <c r="D15" s="577" t="s">
        <v>1368</v>
      </c>
      <c r="E15" s="577"/>
      <c r="F15" s="577"/>
      <c r="G15" s="577"/>
      <c r="H15" s="577"/>
      <c r="I15" s="252">
        <f t="shared" ref="I15:K15" si="5">SUM(I9:I14)</f>
        <v>9863</v>
      </c>
      <c r="J15" s="252">
        <f t="shared" si="5"/>
        <v>986.30000000000007</v>
      </c>
      <c r="K15" s="252">
        <f t="shared" si="5"/>
        <v>8876.7000000000007</v>
      </c>
      <c r="L15" s="252">
        <f>SUM(L9:L14)</f>
        <v>1775.3400000000001</v>
      </c>
      <c r="M15" s="252">
        <f>SUM(M9:M14)</f>
        <v>1183.56</v>
      </c>
      <c r="N15" s="252">
        <f>SUM(N9:N14)</f>
        <v>2211.19</v>
      </c>
      <c r="O15" s="252">
        <f>SUM(O9:O14)</f>
        <v>7651.8099999999995</v>
      </c>
    </row>
    <row r="16" spans="1:15" s="15" customFormat="1" ht="29.25" customHeight="1">
      <c r="A16" s="2"/>
      <c r="B16" s="29"/>
      <c r="C16" s="29"/>
      <c r="D16" s="29"/>
      <c r="E16" s="30"/>
      <c r="F16" s="29"/>
      <c r="I16" s="14"/>
    </row>
    <row r="17" spans="1:9" s="15" customFormat="1" ht="29.25" customHeight="1">
      <c r="A17" s="2"/>
      <c r="B17" s="29"/>
      <c r="C17" s="29"/>
      <c r="D17" s="29"/>
      <c r="E17" s="30"/>
      <c r="F17" s="29"/>
      <c r="I17" s="14"/>
    </row>
    <row r="18" spans="1:9" s="15" customFormat="1" ht="29.25" customHeight="1">
      <c r="A18" s="2"/>
      <c r="B18" s="29"/>
      <c r="C18" s="29"/>
      <c r="D18" s="29"/>
      <c r="E18" s="30"/>
      <c r="F18" s="29"/>
      <c r="I18" s="14"/>
    </row>
    <row r="19" spans="1:9" s="15" customFormat="1" ht="14.25" customHeight="1">
      <c r="A19" s="2"/>
      <c r="B19" s="29"/>
      <c r="C19" s="29"/>
      <c r="D19" s="29"/>
      <c r="E19" s="30"/>
      <c r="F19" s="29"/>
      <c r="H19" s="484" t="s">
        <v>1</v>
      </c>
      <c r="I19" s="14"/>
    </row>
    <row r="20" spans="1:9" s="15" customFormat="1" ht="14.25" customHeight="1">
      <c r="A20" s="2"/>
      <c r="B20" s="29"/>
      <c r="C20" s="29"/>
      <c r="D20" s="29"/>
      <c r="E20" s="30"/>
      <c r="F20" s="29"/>
      <c r="I20" s="14"/>
    </row>
    <row r="21" spans="1:9" s="15" customFormat="1" ht="14.25" customHeight="1">
      <c r="A21" s="2"/>
      <c r="B21" s="29"/>
      <c r="C21" s="29"/>
      <c r="D21" s="29"/>
      <c r="E21" s="30"/>
      <c r="F21" s="29"/>
      <c r="I21" s="14"/>
    </row>
    <row r="22" spans="1:9" s="15" customFormat="1" ht="17.25" customHeight="1">
      <c r="A22" s="2"/>
      <c r="B22" s="29"/>
      <c r="C22" s="29"/>
      <c r="D22" s="29"/>
      <c r="E22" s="30"/>
      <c r="F22" s="29"/>
      <c r="I22" s="14"/>
    </row>
    <row r="23" spans="1:9" s="15" customFormat="1" ht="17.25" customHeight="1">
      <c r="A23" s="2"/>
      <c r="B23" s="29"/>
      <c r="C23" s="29"/>
      <c r="D23" s="29"/>
      <c r="E23" s="30"/>
      <c r="F23" s="29"/>
      <c r="I23" s="14"/>
    </row>
    <row r="24" spans="1:9" s="15" customFormat="1" ht="14.25" customHeight="1">
      <c r="A24" s="2"/>
      <c r="B24" s="29"/>
      <c r="C24" s="29"/>
      <c r="D24" s="29"/>
      <c r="E24" s="30"/>
      <c r="F24" s="29"/>
      <c r="I24" s="14"/>
    </row>
    <row r="25" spans="1:9" s="15" customFormat="1" ht="14.25" customHeight="1">
      <c r="A25" s="2"/>
      <c r="B25" s="29"/>
      <c r="C25" s="29"/>
      <c r="D25" s="29"/>
      <c r="E25" s="30"/>
      <c r="F25" s="29"/>
      <c r="I25" s="14"/>
    </row>
    <row r="26" spans="1:9" s="15" customFormat="1" ht="14.25" customHeight="1">
      <c r="A26" s="2"/>
      <c r="B26" s="29"/>
      <c r="C26" s="29"/>
      <c r="D26" s="29"/>
      <c r="E26" s="30"/>
      <c r="F26" s="29"/>
      <c r="I26" s="14"/>
    </row>
    <row r="27" spans="1:9" s="15" customFormat="1" ht="14.25" customHeight="1">
      <c r="A27" s="2"/>
      <c r="B27" s="29"/>
      <c r="C27" s="29"/>
      <c r="D27" s="29"/>
      <c r="E27" s="30"/>
      <c r="F27" s="29"/>
      <c r="I27" s="14"/>
    </row>
    <row r="28" spans="1:9" s="15" customFormat="1" ht="14.25" customHeight="1">
      <c r="A28" s="2"/>
      <c r="B28" s="29"/>
      <c r="C28" s="29"/>
      <c r="D28" s="29"/>
      <c r="E28" s="30"/>
      <c r="F28" s="29"/>
      <c r="I28" s="14"/>
    </row>
    <row r="29" spans="1:9" s="15" customFormat="1" ht="14.25" customHeight="1">
      <c r="A29" s="2"/>
      <c r="B29" s="29"/>
      <c r="C29" s="29"/>
      <c r="D29" s="29"/>
      <c r="E29" s="30"/>
      <c r="F29" s="29"/>
      <c r="I29" s="14"/>
    </row>
    <row r="30" spans="1:9" s="15" customFormat="1" ht="14.25" customHeight="1">
      <c r="A30" s="2"/>
      <c r="B30" s="29"/>
      <c r="C30" s="29"/>
      <c r="D30" s="29"/>
      <c r="E30" s="30"/>
      <c r="F30" s="29"/>
      <c r="I30" s="14"/>
    </row>
    <row r="31" spans="1:9" s="15" customFormat="1" ht="14.25" customHeight="1">
      <c r="A31" s="2"/>
      <c r="B31" s="29"/>
      <c r="C31" s="29"/>
      <c r="D31" s="29"/>
      <c r="E31" s="30"/>
      <c r="F31" s="29"/>
      <c r="I31" s="14"/>
    </row>
    <row r="32" spans="1:9" s="15" customFormat="1" ht="14.25" customHeight="1">
      <c r="A32" s="2"/>
      <c r="B32" s="29"/>
      <c r="C32" s="29"/>
      <c r="D32" s="29"/>
      <c r="E32" s="30"/>
      <c r="F32" s="29"/>
      <c r="I32" s="14"/>
    </row>
    <row r="33" spans="1:9" s="15" customFormat="1" ht="14.25" customHeight="1">
      <c r="A33" s="2"/>
      <c r="B33" s="29"/>
      <c r="C33" s="29"/>
      <c r="D33" s="29"/>
      <c r="E33" s="30"/>
      <c r="F33" s="29"/>
      <c r="I33" s="14"/>
    </row>
    <row r="34" spans="1:9" s="15" customFormat="1" ht="14.25" customHeight="1">
      <c r="A34" s="2"/>
      <c r="B34" s="29"/>
      <c r="C34" s="29"/>
      <c r="D34" s="29"/>
      <c r="E34" s="30"/>
      <c r="F34" s="29"/>
      <c r="I34" s="14"/>
    </row>
    <row r="35" spans="1:9" s="15" customFormat="1" ht="14.25" customHeight="1">
      <c r="A35" s="2"/>
      <c r="B35" s="29"/>
      <c r="C35" s="29"/>
      <c r="D35" s="29"/>
      <c r="E35" s="30"/>
      <c r="F35" s="29"/>
      <c r="I35" s="14"/>
    </row>
    <row r="36" spans="1:9" s="15" customFormat="1" ht="14.25" customHeight="1">
      <c r="A36" s="2"/>
      <c r="B36" s="29"/>
      <c r="C36" s="29"/>
      <c r="D36" s="29"/>
      <c r="E36" s="30"/>
      <c r="F36" s="29"/>
      <c r="I36" s="14"/>
    </row>
    <row r="37" spans="1:9" s="15" customFormat="1" ht="14.25" customHeight="1">
      <c r="A37" s="2"/>
      <c r="B37" s="29"/>
      <c r="C37" s="29"/>
      <c r="D37" s="29"/>
      <c r="E37" s="30"/>
      <c r="F37" s="29"/>
      <c r="I37" s="14"/>
    </row>
    <row r="38" spans="1:9" s="15" customFormat="1" ht="14.25" customHeight="1">
      <c r="A38" s="2"/>
      <c r="B38" s="29"/>
      <c r="C38" s="29"/>
      <c r="D38" s="29"/>
      <c r="E38" s="30"/>
      <c r="F38" s="29"/>
      <c r="I38" s="14"/>
    </row>
    <row r="39" spans="1:9" s="15" customFormat="1" ht="14.25" customHeight="1">
      <c r="A39" s="2"/>
      <c r="B39" s="29"/>
      <c r="C39" s="29"/>
      <c r="D39" s="29"/>
      <c r="E39" s="30"/>
      <c r="F39" s="29"/>
      <c r="I39" s="14"/>
    </row>
    <row r="40" spans="1:9" s="15" customFormat="1" ht="14.25" customHeight="1">
      <c r="A40" s="2"/>
      <c r="B40" s="29"/>
      <c r="C40" s="29"/>
      <c r="D40" s="29"/>
      <c r="E40" s="30"/>
      <c r="F40" s="29"/>
      <c r="I40" s="14"/>
    </row>
    <row r="41" spans="1:9" s="15" customFormat="1" ht="14.25" customHeight="1">
      <c r="A41" s="2"/>
      <c r="B41" s="29"/>
      <c r="C41" s="29"/>
      <c r="D41" s="29"/>
      <c r="E41" s="30"/>
      <c r="F41" s="29"/>
      <c r="I41" s="14"/>
    </row>
    <row r="42" spans="1:9" s="15" customFormat="1" ht="14.25" customHeight="1">
      <c r="A42" s="2"/>
      <c r="B42" s="29"/>
      <c r="C42" s="29"/>
      <c r="D42" s="29"/>
      <c r="E42" s="30"/>
      <c r="F42" s="29"/>
      <c r="I42" s="14"/>
    </row>
    <row r="43" spans="1:9" s="15" customFormat="1" ht="14.25" customHeight="1">
      <c r="A43" s="2"/>
      <c r="B43" s="29"/>
      <c r="C43" s="29"/>
      <c r="D43" s="29"/>
      <c r="E43" s="30"/>
      <c r="F43" s="29"/>
      <c r="I43" s="14"/>
    </row>
    <row r="44" spans="1:9" s="15" customFormat="1" ht="14.25" customHeight="1">
      <c r="A44" s="2"/>
      <c r="B44" s="29"/>
      <c r="C44" s="29"/>
      <c r="D44" s="29"/>
      <c r="E44" s="30"/>
      <c r="F44" s="29"/>
      <c r="I44" s="14"/>
    </row>
    <row r="45" spans="1:9" s="15" customFormat="1" ht="14.25" customHeight="1">
      <c r="A45" s="2"/>
      <c r="B45" s="29"/>
      <c r="C45" s="29"/>
      <c r="D45" s="29"/>
      <c r="E45" s="30"/>
      <c r="F45" s="29"/>
      <c r="I45" s="14"/>
    </row>
    <row r="46" spans="1:9" s="15" customFormat="1" ht="14.25" customHeight="1">
      <c r="A46" s="2"/>
      <c r="B46" s="29"/>
      <c r="C46" s="29"/>
      <c r="D46" s="29"/>
      <c r="E46" s="30"/>
      <c r="F46" s="29"/>
      <c r="I46" s="14"/>
    </row>
    <row r="47" spans="1:9" s="15" customFormat="1" ht="14.25" customHeight="1">
      <c r="A47" s="2"/>
      <c r="B47" s="29"/>
      <c r="C47" s="29"/>
      <c r="D47" s="29"/>
      <c r="E47" s="30"/>
      <c r="F47" s="29"/>
      <c r="I47" s="14"/>
    </row>
    <row r="48" spans="1:9" s="15" customFormat="1" ht="14.25" customHeight="1">
      <c r="A48" s="2"/>
      <c r="B48" s="29"/>
      <c r="C48" s="29"/>
      <c r="D48" s="29"/>
      <c r="E48" s="30"/>
      <c r="F48" s="29"/>
      <c r="I48" s="14"/>
    </row>
    <row r="49" spans="1:9" s="15" customFormat="1" ht="14.25" customHeight="1">
      <c r="A49" s="2"/>
      <c r="B49" s="29"/>
      <c r="C49" s="29"/>
      <c r="D49" s="29"/>
      <c r="E49" s="30"/>
      <c r="F49" s="29"/>
      <c r="I49" s="14"/>
    </row>
    <row r="50" spans="1:9" s="15" customFormat="1" ht="14.25" customHeight="1">
      <c r="A50" s="2"/>
      <c r="B50" s="29"/>
      <c r="C50" s="29"/>
      <c r="D50" s="29"/>
      <c r="E50" s="30"/>
      <c r="F50" s="29"/>
      <c r="I50" s="14"/>
    </row>
    <row r="51" spans="1:9" s="15" customFormat="1" ht="14.25" customHeight="1">
      <c r="A51" s="2"/>
      <c r="B51" s="29"/>
      <c r="C51" s="29"/>
      <c r="D51" s="29"/>
      <c r="E51" s="30"/>
      <c r="F51" s="29"/>
      <c r="I51" s="14"/>
    </row>
    <row r="52" spans="1:9" s="15" customFormat="1" ht="14.25" customHeight="1">
      <c r="A52" s="2"/>
      <c r="B52" s="29"/>
      <c r="C52" s="29"/>
      <c r="D52" s="29"/>
      <c r="E52" s="30"/>
      <c r="F52" s="29"/>
      <c r="I52" s="14"/>
    </row>
    <row r="53" spans="1:9" s="15" customFormat="1" ht="14.25" customHeight="1">
      <c r="A53" s="2"/>
      <c r="B53" s="29"/>
      <c r="C53" s="29"/>
      <c r="D53" s="29"/>
      <c r="E53" s="30"/>
      <c r="F53" s="29"/>
      <c r="I53" s="14"/>
    </row>
    <row r="54" spans="1:9" s="15" customFormat="1" ht="14.25" customHeight="1">
      <c r="A54" s="2"/>
      <c r="B54" s="29"/>
      <c r="C54" s="29"/>
      <c r="D54" s="29"/>
      <c r="E54" s="30"/>
      <c r="F54" s="29"/>
      <c r="I54" s="14"/>
    </row>
    <row r="55" spans="1:9" s="15" customFormat="1" ht="14.25" customHeight="1">
      <c r="A55" s="2"/>
      <c r="B55" s="29"/>
      <c r="C55" s="29"/>
      <c r="D55" s="29"/>
      <c r="E55" s="30"/>
      <c r="F55" s="29"/>
      <c r="I55" s="14"/>
    </row>
    <row r="56" spans="1:9" s="15" customFormat="1" ht="14.25" customHeight="1">
      <c r="A56" s="2"/>
      <c r="B56" s="29"/>
      <c r="C56" s="29"/>
      <c r="D56" s="29"/>
      <c r="E56" s="30"/>
      <c r="F56" s="29"/>
      <c r="I56" s="14"/>
    </row>
    <row r="57" spans="1:9" s="15" customFormat="1" ht="14.25" customHeight="1">
      <c r="A57" s="2"/>
      <c r="B57" s="29"/>
      <c r="C57" s="29"/>
      <c r="D57" s="29"/>
      <c r="E57" s="30"/>
      <c r="F57" s="29"/>
      <c r="I57" s="14"/>
    </row>
    <row r="58" spans="1:9" s="15" customFormat="1" ht="14.25" customHeight="1">
      <c r="A58" s="2"/>
      <c r="B58" s="29"/>
      <c r="C58" s="29"/>
      <c r="D58" s="29"/>
      <c r="E58" s="30"/>
      <c r="F58" s="29"/>
      <c r="I58" s="14"/>
    </row>
    <row r="59" spans="1:9" s="15" customFormat="1" ht="14.25" customHeight="1">
      <c r="A59" s="2"/>
      <c r="B59" s="29"/>
      <c r="C59" s="29"/>
      <c r="D59" s="29"/>
      <c r="E59" s="30"/>
      <c r="F59" s="29"/>
      <c r="I59" s="14"/>
    </row>
    <row r="60" spans="1:9" s="15" customFormat="1" ht="14.25" customHeight="1">
      <c r="A60" s="2"/>
      <c r="B60" s="29"/>
      <c r="C60" s="29"/>
      <c r="D60" s="29"/>
      <c r="E60" s="30"/>
      <c r="F60" s="29"/>
      <c r="I60" s="14"/>
    </row>
    <row r="61" spans="1:9" s="15" customFormat="1" ht="14.25" customHeight="1">
      <c r="A61" s="2"/>
      <c r="B61" s="29"/>
      <c r="C61" s="29"/>
      <c r="D61" s="29"/>
      <c r="E61" s="30"/>
      <c r="F61" s="29"/>
      <c r="I61" s="14"/>
    </row>
    <row r="62" spans="1:9" s="15" customFormat="1" ht="14.25" customHeight="1">
      <c r="A62" s="2"/>
      <c r="B62" s="29"/>
      <c r="C62" s="29"/>
      <c r="D62" s="29"/>
      <c r="E62" s="30"/>
      <c r="F62" s="29"/>
      <c r="I62" s="14"/>
    </row>
    <row r="63" spans="1:9" s="15" customFormat="1" ht="14.25" customHeight="1">
      <c r="A63" s="2"/>
      <c r="B63" s="29"/>
      <c r="C63" s="29"/>
      <c r="D63" s="29"/>
      <c r="E63" s="30"/>
      <c r="F63" s="29"/>
      <c r="I63" s="14"/>
    </row>
    <row r="64" spans="1:9" s="15" customFormat="1" ht="14.25" customHeight="1">
      <c r="A64" s="2"/>
      <c r="B64" s="29"/>
      <c r="C64" s="29"/>
      <c r="D64" s="29"/>
      <c r="E64" s="30"/>
      <c r="F64" s="29"/>
      <c r="I64" s="14"/>
    </row>
    <row r="65" spans="1:9" s="15" customFormat="1" ht="14.25" customHeight="1">
      <c r="A65" s="2"/>
      <c r="B65" s="29"/>
      <c r="C65" s="29"/>
      <c r="D65" s="29"/>
      <c r="E65" s="30"/>
      <c r="F65" s="29"/>
      <c r="I65" s="14"/>
    </row>
    <row r="66" spans="1:9" s="15" customFormat="1" ht="14.25" customHeight="1">
      <c r="A66" s="2"/>
      <c r="B66" s="29"/>
      <c r="C66" s="29"/>
      <c r="D66" s="29"/>
      <c r="E66" s="30"/>
      <c r="F66" s="29"/>
      <c r="I66" s="14"/>
    </row>
    <row r="67" spans="1:9" s="15" customFormat="1" ht="14.25" customHeight="1">
      <c r="A67" s="2"/>
      <c r="B67" s="29"/>
      <c r="C67" s="29"/>
      <c r="D67" s="29"/>
      <c r="E67" s="30"/>
      <c r="F67" s="29"/>
      <c r="I67" s="14"/>
    </row>
    <row r="68" spans="1:9" s="15" customFormat="1" ht="14.25" customHeight="1">
      <c r="A68" s="2"/>
      <c r="B68" s="29"/>
      <c r="C68" s="29"/>
      <c r="D68" s="29"/>
      <c r="E68" s="30"/>
      <c r="F68" s="29"/>
      <c r="I68" s="14"/>
    </row>
    <row r="69" spans="1:9" s="15" customFormat="1" ht="14.25" customHeight="1">
      <c r="A69" s="2"/>
      <c r="B69" s="29"/>
      <c r="C69" s="29"/>
      <c r="D69" s="29"/>
      <c r="E69" s="30"/>
      <c r="F69" s="29"/>
      <c r="I69" s="14"/>
    </row>
    <row r="70" spans="1:9" s="15" customFormat="1" ht="14.25" customHeight="1">
      <c r="A70" s="2"/>
      <c r="B70" s="29"/>
      <c r="C70" s="29"/>
      <c r="D70" s="29"/>
      <c r="E70" s="30"/>
      <c r="F70" s="29"/>
      <c r="I70" s="14"/>
    </row>
    <row r="71" spans="1:9" s="15" customFormat="1" ht="14.25" customHeight="1">
      <c r="A71" s="2"/>
      <c r="B71" s="29"/>
      <c r="C71" s="29"/>
      <c r="D71" s="29"/>
      <c r="E71" s="30"/>
      <c r="F71" s="29"/>
      <c r="I71" s="14"/>
    </row>
    <row r="72" spans="1:9" s="15" customFormat="1" ht="14.25" customHeight="1">
      <c r="A72" s="2"/>
      <c r="B72" s="29"/>
      <c r="C72" s="29"/>
      <c r="D72" s="29"/>
      <c r="E72" s="30"/>
      <c r="F72" s="29"/>
      <c r="I72" s="14"/>
    </row>
    <row r="73" spans="1:9" s="15" customFormat="1" ht="14.25" customHeight="1">
      <c r="A73" s="2"/>
      <c r="B73" s="29"/>
      <c r="C73" s="29"/>
      <c r="D73" s="29"/>
      <c r="E73" s="30"/>
      <c r="F73" s="29"/>
      <c r="I73" s="14"/>
    </row>
    <row r="74" spans="1:9" s="15" customFormat="1" ht="14.25" customHeight="1">
      <c r="A74" s="2"/>
      <c r="B74" s="29"/>
      <c r="C74" s="29"/>
      <c r="D74" s="29"/>
      <c r="E74" s="30"/>
      <c r="F74" s="29"/>
      <c r="I74" s="14"/>
    </row>
    <row r="75" spans="1:9" s="15" customFormat="1" ht="14.25" customHeight="1">
      <c r="A75" s="2"/>
      <c r="B75" s="29"/>
      <c r="C75" s="29"/>
      <c r="D75" s="29"/>
      <c r="E75" s="30"/>
      <c r="F75" s="29"/>
      <c r="I75" s="14"/>
    </row>
    <row r="76" spans="1:9" s="15" customFormat="1" ht="14.25" customHeight="1">
      <c r="A76" s="2"/>
      <c r="B76" s="29"/>
      <c r="C76" s="29"/>
      <c r="D76" s="29"/>
      <c r="E76" s="30"/>
      <c r="F76" s="29"/>
      <c r="I76" s="14"/>
    </row>
    <row r="77" spans="1:9" s="15" customFormat="1" ht="14.25" customHeight="1">
      <c r="A77" s="2"/>
      <c r="B77" s="29"/>
      <c r="C77" s="29"/>
      <c r="D77" s="29"/>
      <c r="E77" s="30"/>
      <c r="F77" s="29"/>
      <c r="I77" s="14"/>
    </row>
    <row r="78" spans="1:9" s="15" customFormat="1" ht="14.25" customHeight="1">
      <c r="A78" s="2"/>
      <c r="B78" s="29"/>
      <c r="C78" s="29"/>
      <c r="D78" s="29"/>
      <c r="E78" s="30"/>
      <c r="F78" s="29"/>
      <c r="I78" s="14"/>
    </row>
    <row r="79" spans="1:9" s="15" customFormat="1" ht="14.25" customHeight="1">
      <c r="A79" s="2"/>
      <c r="B79" s="29"/>
      <c r="C79" s="29"/>
      <c r="D79" s="29"/>
      <c r="E79" s="30"/>
      <c r="F79" s="29"/>
      <c r="I79" s="14"/>
    </row>
    <row r="80" spans="1:9" s="15" customFormat="1" ht="14.25" customHeight="1">
      <c r="A80" s="2"/>
      <c r="B80" s="29"/>
      <c r="C80" s="29"/>
      <c r="D80" s="29"/>
      <c r="E80" s="30"/>
      <c r="F80" s="29"/>
      <c r="I80" s="14"/>
    </row>
    <row r="81" spans="1:9" s="15" customFormat="1" ht="14.25" customHeight="1">
      <c r="A81" s="2"/>
      <c r="B81" s="29"/>
      <c r="C81" s="29"/>
      <c r="D81" s="29"/>
      <c r="E81" s="30"/>
      <c r="F81" s="29"/>
      <c r="I81" s="14"/>
    </row>
    <row r="82" spans="1:9" s="15" customFormat="1" ht="14.25" customHeight="1">
      <c r="A82" s="2"/>
      <c r="B82" s="29"/>
      <c r="C82" s="29"/>
      <c r="D82" s="29"/>
      <c r="E82" s="30"/>
      <c r="F82" s="29"/>
      <c r="I82" s="14"/>
    </row>
    <row r="83" spans="1:9" s="15" customFormat="1" ht="14.25" customHeight="1">
      <c r="A83" s="2"/>
      <c r="B83" s="29"/>
      <c r="C83" s="29"/>
      <c r="D83" s="29"/>
      <c r="E83" s="30"/>
      <c r="F83" s="29"/>
      <c r="I83" s="14"/>
    </row>
    <row r="84" spans="1:9" s="15" customFormat="1" ht="14.25" customHeight="1">
      <c r="A84" s="2"/>
      <c r="B84" s="29"/>
      <c r="C84" s="29"/>
      <c r="D84" s="29"/>
      <c r="E84" s="30"/>
      <c r="F84" s="29"/>
      <c r="I84" s="14"/>
    </row>
    <row r="85" spans="1:9" s="15" customFormat="1" ht="14.25" customHeight="1">
      <c r="A85" s="2"/>
      <c r="B85" s="29"/>
      <c r="C85" s="29"/>
      <c r="D85" s="29"/>
      <c r="E85" s="30"/>
      <c r="F85" s="29"/>
      <c r="I85" s="14"/>
    </row>
    <row r="86" spans="1:9" s="15" customFormat="1" ht="14.25" customHeight="1">
      <c r="A86" s="2"/>
      <c r="B86" s="29"/>
      <c r="C86" s="29"/>
      <c r="D86" s="29"/>
      <c r="E86" s="30"/>
      <c r="F86" s="29"/>
      <c r="I86" s="14"/>
    </row>
    <row r="87" spans="1:9" s="15" customFormat="1" ht="14.25" customHeight="1">
      <c r="A87" s="2"/>
      <c r="B87" s="29"/>
      <c r="C87" s="29"/>
      <c r="D87" s="29"/>
      <c r="E87" s="30"/>
      <c r="F87" s="29"/>
      <c r="I87" s="14"/>
    </row>
    <row r="88" spans="1:9" s="15" customFormat="1" ht="14.25" customHeight="1">
      <c r="A88" s="2"/>
      <c r="B88" s="29"/>
      <c r="C88" s="29"/>
      <c r="D88" s="29"/>
      <c r="E88" s="30"/>
      <c r="F88" s="29"/>
      <c r="I88" s="14"/>
    </row>
    <row r="89" spans="1:9" s="15" customFormat="1" ht="14.25" customHeight="1">
      <c r="A89" s="2"/>
      <c r="B89" s="29"/>
      <c r="C89" s="29"/>
      <c r="D89" s="29"/>
      <c r="E89" s="30"/>
      <c r="F89" s="29"/>
      <c r="I89" s="14"/>
    </row>
    <row r="90" spans="1:9" s="15" customFormat="1" ht="14.25" customHeight="1">
      <c r="A90" s="2"/>
      <c r="B90" s="29"/>
      <c r="C90" s="29"/>
      <c r="D90" s="29"/>
      <c r="E90" s="30"/>
      <c r="F90" s="29"/>
      <c r="I90" s="14"/>
    </row>
    <row r="91" spans="1:9" s="15" customFormat="1" ht="14.25" customHeight="1">
      <c r="A91" s="2"/>
      <c r="B91" s="29"/>
      <c r="C91" s="29"/>
      <c r="D91" s="29"/>
      <c r="E91" s="30"/>
      <c r="F91" s="29"/>
      <c r="I91" s="14"/>
    </row>
    <row r="92" spans="1:9" s="15" customFormat="1" ht="14.25" customHeight="1">
      <c r="A92" s="2"/>
      <c r="B92" s="29"/>
      <c r="C92" s="29"/>
      <c r="D92" s="29"/>
      <c r="E92" s="30"/>
      <c r="F92" s="29"/>
      <c r="I92" s="14"/>
    </row>
    <row r="93" spans="1:9" s="15" customFormat="1" ht="14.25" customHeight="1">
      <c r="A93" s="2"/>
      <c r="B93" s="29"/>
      <c r="C93" s="29"/>
      <c r="D93" s="29"/>
      <c r="E93" s="30"/>
      <c r="F93" s="29"/>
      <c r="I93" s="14"/>
    </row>
    <row r="94" spans="1:9" s="15" customFormat="1" ht="14.25" customHeight="1">
      <c r="A94" s="2"/>
      <c r="B94" s="29"/>
      <c r="C94" s="29"/>
      <c r="D94" s="29"/>
      <c r="E94" s="30"/>
      <c r="F94" s="29"/>
      <c r="I94" s="14"/>
    </row>
    <row r="95" spans="1:9" s="15" customFormat="1" ht="14.25" customHeight="1">
      <c r="A95" s="2"/>
      <c r="B95" s="29"/>
      <c r="C95" s="29"/>
      <c r="D95" s="29"/>
      <c r="E95" s="30"/>
      <c r="F95" s="29"/>
      <c r="I95" s="14"/>
    </row>
    <row r="96" spans="1:9" s="15" customFormat="1" ht="14.25" customHeight="1">
      <c r="A96" s="2"/>
      <c r="B96" s="29"/>
      <c r="C96" s="29"/>
      <c r="D96" s="29"/>
      <c r="E96" s="30"/>
      <c r="F96" s="29"/>
      <c r="I96" s="14"/>
    </row>
    <row r="97" spans="1:9" s="15" customFormat="1" ht="14.25" customHeight="1">
      <c r="A97" s="2"/>
      <c r="B97" s="29"/>
      <c r="C97" s="29"/>
      <c r="D97" s="29"/>
      <c r="E97" s="30"/>
      <c r="F97" s="29"/>
      <c r="I97" s="14"/>
    </row>
    <row r="98" spans="1:9" s="15" customFormat="1" ht="14.25" customHeight="1">
      <c r="A98" s="2"/>
      <c r="B98" s="29"/>
      <c r="C98" s="29"/>
      <c r="D98" s="29"/>
      <c r="E98" s="30"/>
      <c r="F98" s="29"/>
      <c r="I98" s="14"/>
    </row>
    <row r="99" spans="1:9" s="15" customFormat="1" ht="14.25" customHeight="1">
      <c r="A99" s="2"/>
      <c r="B99" s="29"/>
      <c r="C99" s="29"/>
      <c r="D99" s="29"/>
      <c r="E99" s="30"/>
      <c r="F99" s="29"/>
      <c r="I99" s="14"/>
    </row>
    <row r="100" spans="1:9" s="15" customFormat="1" ht="14.25" customHeight="1">
      <c r="A100" s="2"/>
      <c r="B100" s="29"/>
      <c r="C100" s="29"/>
      <c r="D100" s="29"/>
      <c r="E100" s="30"/>
      <c r="F100" s="29"/>
      <c r="I100" s="14"/>
    </row>
    <row r="101" spans="1:9" s="15" customFormat="1" ht="14.25" customHeight="1">
      <c r="A101" s="2"/>
      <c r="B101" s="29"/>
      <c r="C101" s="29"/>
      <c r="D101" s="29"/>
      <c r="E101" s="30"/>
      <c r="F101" s="29"/>
      <c r="I101" s="14"/>
    </row>
    <row r="102" spans="1:9" s="15" customFormat="1" ht="14.25" customHeight="1">
      <c r="A102" s="2"/>
      <c r="B102" s="29"/>
      <c r="C102" s="29"/>
      <c r="D102" s="29"/>
      <c r="E102" s="30"/>
      <c r="F102" s="29"/>
      <c r="I102" s="14"/>
    </row>
    <row r="103" spans="1:9" s="15" customFormat="1" ht="14.25" customHeight="1">
      <c r="A103" s="2"/>
      <c r="B103" s="29"/>
      <c r="C103" s="29"/>
      <c r="D103" s="29"/>
      <c r="E103" s="30"/>
      <c r="F103" s="29"/>
      <c r="I103" s="14"/>
    </row>
    <row r="104" spans="1:9" s="15" customFormat="1" ht="14.25" customHeight="1">
      <c r="A104" s="2"/>
      <c r="B104" s="29"/>
      <c r="C104" s="29"/>
      <c r="D104" s="29"/>
      <c r="E104" s="30"/>
      <c r="F104" s="29"/>
      <c r="I104" s="14"/>
    </row>
    <row r="105" spans="1:9" s="15" customFormat="1" ht="14.25" customHeight="1">
      <c r="A105" s="2"/>
      <c r="B105" s="29"/>
      <c r="C105" s="29"/>
      <c r="D105" s="29"/>
      <c r="E105" s="30"/>
      <c r="F105" s="29"/>
      <c r="I105" s="14"/>
    </row>
    <row r="106" spans="1:9" s="15" customFormat="1" ht="14.25" customHeight="1">
      <c r="A106" s="2"/>
      <c r="B106" s="29"/>
      <c r="C106" s="29"/>
      <c r="D106" s="29"/>
      <c r="E106" s="30"/>
      <c r="F106" s="29"/>
      <c r="I106" s="14"/>
    </row>
    <row r="107" spans="1:9" s="15" customFormat="1" ht="14.25" customHeight="1">
      <c r="A107" s="2"/>
      <c r="B107" s="29"/>
      <c r="C107" s="29"/>
      <c r="D107" s="29"/>
      <c r="E107" s="30"/>
      <c r="F107" s="29"/>
      <c r="I107" s="14"/>
    </row>
    <row r="108" spans="1:9" s="15" customFormat="1" ht="14.25" customHeight="1">
      <c r="A108" s="2"/>
      <c r="B108" s="29"/>
      <c r="C108" s="29"/>
      <c r="D108" s="29"/>
      <c r="E108" s="30"/>
      <c r="F108" s="29"/>
      <c r="I108" s="14"/>
    </row>
    <row r="109" spans="1:9" s="15" customFormat="1" ht="14.25" customHeight="1">
      <c r="A109" s="2"/>
      <c r="B109" s="29"/>
      <c r="C109" s="29"/>
      <c r="D109" s="29"/>
      <c r="E109" s="30"/>
      <c r="F109" s="29"/>
      <c r="I109" s="14"/>
    </row>
    <row r="110" spans="1:9" s="15" customFormat="1" ht="14.25" customHeight="1">
      <c r="A110" s="2"/>
      <c r="B110" s="29"/>
      <c r="C110" s="29"/>
      <c r="D110" s="29"/>
      <c r="E110" s="30"/>
      <c r="F110" s="29"/>
      <c r="I110" s="14"/>
    </row>
    <row r="111" spans="1:9" s="15" customFormat="1" ht="14.25" customHeight="1">
      <c r="A111" s="2"/>
      <c r="B111" s="29"/>
      <c r="C111" s="29"/>
      <c r="D111" s="29"/>
      <c r="E111" s="30"/>
      <c r="F111" s="29"/>
      <c r="I111" s="14"/>
    </row>
    <row r="112" spans="1:9" s="15" customFormat="1" ht="14.25" customHeight="1">
      <c r="A112" s="2"/>
      <c r="B112" s="29"/>
      <c r="C112" s="29"/>
      <c r="D112" s="29"/>
      <c r="E112" s="30"/>
      <c r="F112" s="29"/>
      <c r="I112" s="14"/>
    </row>
    <row r="113" spans="1:9" s="15" customFormat="1" ht="14.25" customHeight="1">
      <c r="A113" s="2"/>
      <c r="B113" s="29"/>
      <c r="C113" s="29"/>
      <c r="D113" s="29"/>
      <c r="E113" s="30"/>
      <c r="F113" s="29"/>
      <c r="I113" s="14"/>
    </row>
    <row r="114" spans="1:9" s="15" customFormat="1" ht="14.25" customHeight="1">
      <c r="A114" s="2"/>
      <c r="B114" s="29"/>
      <c r="C114" s="29"/>
      <c r="D114" s="29"/>
      <c r="E114" s="30"/>
      <c r="F114" s="29"/>
      <c r="I114" s="14"/>
    </row>
    <row r="115" spans="1:9" s="15" customFormat="1" ht="14.25" customHeight="1">
      <c r="A115" s="2"/>
      <c r="B115" s="29"/>
      <c r="C115" s="29"/>
      <c r="D115" s="29"/>
      <c r="E115" s="30"/>
      <c r="F115" s="29"/>
      <c r="I115" s="14"/>
    </row>
    <row r="116" spans="1:9" s="15" customFormat="1" ht="14.25" customHeight="1">
      <c r="A116" s="2"/>
      <c r="B116" s="29"/>
      <c r="C116" s="29"/>
      <c r="D116" s="29"/>
      <c r="E116" s="30"/>
      <c r="F116" s="29"/>
      <c r="I116" s="14"/>
    </row>
    <row r="117" spans="1:9" s="15" customFormat="1" ht="14.25" customHeight="1">
      <c r="A117" s="2"/>
      <c r="B117" s="29"/>
      <c r="C117" s="29"/>
      <c r="D117" s="29"/>
      <c r="E117" s="30"/>
      <c r="F117" s="29"/>
      <c r="I117" s="14"/>
    </row>
    <row r="118" spans="1:9" s="15" customFormat="1" ht="14.25" customHeight="1">
      <c r="A118" s="2"/>
      <c r="B118" s="29"/>
      <c r="C118" s="29"/>
      <c r="D118" s="29"/>
      <c r="E118" s="30"/>
      <c r="F118" s="29"/>
      <c r="I118" s="14"/>
    </row>
    <row r="119" spans="1:9" s="15" customFormat="1" ht="14.25" customHeight="1">
      <c r="A119" s="2"/>
      <c r="B119" s="29"/>
      <c r="C119" s="29"/>
      <c r="D119" s="29"/>
      <c r="E119" s="30"/>
      <c r="F119" s="29"/>
      <c r="I119" s="14"/>
    </row>
    <row r="120" spans="1:9" s="15" customFormat="1" ht="14.25" customHeight="1">
      <c r="A120" s="2"/>
      <c r="B120" s="29"/>
      <c r="C120" s="29"/>
      <c r="D120" s="29"/>
      <c r="E120" s="30"/>
      <c r="F120" s="29"/>
      <c r="I120" s="14"/>
    </row>
    <row r="121" spans="1:9" s="15" customFormat="1" ht="14.25" customHeight="1">
      <c r="A121" s="2"/>
      <c r="B121" s="29"/>
      <c r="C121" s="29"/>
      <c r="D121" s="29"/>
      <c r="E121" s="30"/>
      <c r="F121" s="29"/>
      <c r="I121" s="14"/>
    </row>
    <row r="122" spans="1:9" s="15" customFormat="1" ht="14.25" customHeight="1">
      <c r="A122" s="2"/>
      <c r="B122" s="29"/>
      <c r="C122" s="29"/>
      <c r="D122" s="29"/>
      <c r="E122" s="30"/>
      <c r="F122" s="29"/>
      <c r="I122" s="14"/>
    </row>
    <row r="123" spans="1:9" s="15" customFormat="1" ht="14.25" customHeight="1">
      <c r="A123" s="2"/>
      <c r="B123" s="29"/>
      <c r="C123" s="29"/>
      <c r="D123" s="29"/>
      <c r="E123" s="30"/>
      <c r="F123" s="29"/>
      <c r="I123" s="14"/>
    </row>
    <row r="124" spans="1:9" s="15" customFormat="1" ht="14.25" customHeight="1">
      <c r="A124" s="2"/>
      <c r="B124" s="29"/>
      <c r="C124" s="29"/>
      <c r="D124" s="29"/>
      <c r="E124" s="30"/>
      <c r="F124" s="29"/>
      <c r="I124" s="14"/>
    </row>
    <row r="125" spans="1:9" s="15" customFormat="1" ht="14.25" customHeight="1">
      <c r="A125" s="2"/>
      <c r="B125" s="29"/>
      <c r="C125" s="29"/>
      <c r="D125" s="29"/>
      <c r="E125" s="30"/>
      <c r="F125" s="29"/>
      <c r="I125" s="14"/>
    </row>
    <row r="126" spans="1:9" s="15" customFormat="1" ht="14.25" customHeight="1">
      <c r="A126" s="2"/>
      <c r="B126" s="29"/>
      <c r="C126" s="29"/>
      <c r="D126" s="29"/>
      <c r="E126" s="30"/>
      <c r="F126" s="29"/>
      <c r="I126" s="14"/>
    </row>
    <row r="127" spans="1:9" s="15" customFormat="1" ht="14.25" customHeight="1">
      <c r="A127" s="2"/>
      <c r="B127" s="29"/>
      <c r="C127" s="29"/>
      <c r="D127" s="29"/>
      <c r="E127" s="30"/>
      <c r="F127" s="29"/>
      <c r="I127" s="14"/>
    </row>
    <row r="128" spans="1:9" s="15" customFormat="1" ht="14.25" customHeight="1">
      <c r="A128" s="2"/>
      <c r="B128" s="29"/>
      <c r="C128" s="29"/>
      <c r="D128" s="29"/>
      <c r="E128" s="30"/>
      <c r="F128" s="29"/>
      <c r="I128" s="14"/>
    </row>
    <row r="129" spans="1:9" s="15" customFormat="1" ht="14.25" customHeight="1">
      <c r="A129" s="2"/>
      <c r="B129" s="29"/>
      <c r="C129" s="29"/>
      <c r="D129" s="29"/>
      <c r="E129" s="30"/>
      <c r="F129" s="29"/>
      <c r="I129" s="14"/>
    </row>
    <row r="130" spans="1:9" s="15" customFormat="1" ht="14.25" customHeight="1">
      <c r="A130" s="2"/>
      <c r="B130" s="29"/>
      <c r="C130" s="29"/>
      <c r="D130" s="29"/>
      <c r="E130" s="30"/>
      <c r="F130" s="29"/>
      <c r="I130" s="14"/>
    </row>
    <row r="131" spans="1:9" s="15" customFormat="1" ht="14.25" customHeight="1">
      <c r="A131" s="2"/>
      <c r="B131" s="29"/>
      <c r="C131" s="29"/>
      <c r="D131" s="29"/>
      <c r="E131" s="30"/>
      <c r="F131" s="29"/>
      <c r="I131" s="14"/>
    </row>
    <row r="132" spans="1:9" s="15" customFormat="1" ht="14.25" customHeight="1">
      <c r="A132" s="2"/>
      <c r="B132" s="29"/>
      <c r="C132" s="29"/>
      <c r="D132" s="29"/>
      <c r="E132" s="30"/>
      <c r="F132" s="29"/>
      <c r="I132" s="14"/>
    </row>
    <row r="133" spans="1:9" s="15" customFormat="1" ht="14.25" customHeight="1">
      <c r="A133" s="2"/>
      <c r="B133" s="29"/>
      <c r="C133" s="29"/>
      <c r="D133" s="29"/>
      <c r="E133" s="30"/>
      <c r="F133" s="29"/>
      <c r="I133" s="14"/>
    </row>
    <row r="134" spans="1:9" s="15" customFormat="1" ht="14.25" customHeight="1">
      <c r="A134" s="2"/>
      <c r="B134" s="29"/>
      <c r="C134" s="29"/>
      <c r="D134" s="29"/>
      <c r="E134" s="30"/>
      <c r="F134" s="29"/>
      <c r="I134" s="14"/>
    </row>
    <row r="135" spans="1:9" s="15" customFormat="1" ht="14.25" customHeight="1">
      <c r="A135" s="2"/>
      <c r="B135" s="29"/>
      <c r="C135" s="29"/>
      <c r="D135" s="29"/>
      <c r="E135" s="30"/>
      <c r="F135" s="29"/>
      <c r="I135" s="14"/>
    </row>
    <row r="136" spans="1:9" s="15" customFormat="1" ht="14.25" customHeight="1">
      <c r="A136" s="2"/>
      <c r="B136" s="29"/>
      <c r="C136" s="29"/>
      <c r="D136" s="29"/>
      <c r="E136" s="30"/>
      <c r="F136" s="29"/>
      <c r="I136" s="14"/>
    </row>
    <row r="137" spans="1:9" s="15" customFormat="1" ht="14.25" customHeight="1">
      <c r="A137" s="2"/>
      <c r="B137" s="29"/>
      <c r="C137" s="29"/>
      <c r="D137" s="29"/>
      <c r="E137" s="30"/>
      <c r="F137" s="29"/>
      <c r="I137" s="14"/>
    </row>
    <row r="138" spans="1:9" s="15" customFormat="1" ht="14.25" customHeight="1">
      <c r="A138" s="2"/>
      <c r="B138" s="29"/>
      <c r="C138" s="29"/>
      <c r="D138" s="29"/>
      <c r="E138" s="30"/>
      <c r="F138" s="29"/>
      <c r="I138" s="14"/>
    </row>
    <row r="139" spans="1:9" s="15" customFormat="1" ht="14.25" customHeight="1">
      <c r="A139" s="2"/>
      <c r="B139" s="29"/>
      <c r="C139" s="29"/>
      <c r="D139" s="29"/>
      <c r="E139" s="30"/>
      <c r="F139" s="29"/>
      <c r="I139" s="14"/>
    </row>
    <row r="140" spans="1:9" s="15" customFormat="1" ht="14.25" customHeight="1">
      <c r="A140" s="2"/>
      <c r="B140" s="29"/>
      <c r="C140" s="29"/>
      <c r="D140" s="29"/>
      <c r="E140" s="30"/>
      <c r="F140" s="29"/>
      <c r="I140" s="14"/>
    </row>
    <row r="141" spans="1:9" s="15" customFormat="1" ht="14.25" customHeight="1">
      <c r="A141" s="2"/>
      <c r="B141" s="29"/>
      <c r="C141" s="29"/>
      <c r="D141" s="29"/>
      <c r="E141" s="30"/>
      <c r="F141" s="29"/>
      <c r="I141" s="14"/>
    </row>
    <row r="142" spans="1:9" s="15" customFormat="1" ht="14.25" customHeight="1">
      <c r="A142" s="2"/>
      <c r="B142" s="29"/>
      <c r="C142" s="29"/>
      <c r="D142" s="29"/>
      <c r="E142" s="30"/>
      <c r="F142" s="29"/>
      <c r="I142" s="14"/>
    </row>
    <row r="143" spans="1:9" s="15" customFormat="1" ht="14.25" customHeight="1">
      <c r="A143" s="2"/>
      <c r="B143" s="29"/>
      <c r="C143" s="29"/>
      <c r="D143" s="29"/>
      <c r="E143" s="30"/>
      <c r="F143" s="29"/>
      <c r="I143" s="14"/>
    </row>
    <row r="144" spans="1:9" s="15" customFormat="1" ht="14.25" customHeight="1">
      <c r="A144" s="2"/>
      <c r="B144" s="29"/>
      <c r="C144" s="29"/>
      <c r="D144" s="29"/>
      <c r="E144" s="30"/>
      <c r="F144" s="29"/>
      <c r="I144" s="14"/>
    </row>
    <row r="145" spans="1:9" s="15" customFormat="1" ht="14.25" customHeight="1">
      <c r="A145" s="2"/>
      <c r="B145" s="29"/>
      <c r="C145" s="29"/>
      <c r="D145" s="29"/>
      <c r="E145" s="30"/>
      <c r="F145" s="29"/>
      <c r="I145" s="14"/>
    </row>
    <row r="146" spans="1:9" s="15" customFormat="1" ht="14.25" customHeight="1">
      <c r="A146" s="2"/>
      <c r="B146" s="29"/>
      <c r="C146" s="29"/>
      <c r="D146" s="29"/>
      <c r="E146" s="30"/>
      <c r="F146" s="29"/>
      <c r="I146" s="14"/>
    </row>
    <row r="147" spans="1:9" s="15" customFormat="1" ht="14.25" customHeight="1">
      <c r="A147" s="2"/>
      <c r="B147" s="29"/>
      <c r="C147" s="29"/>
      <c r="D147" s="29"/>
      <c r="E147" s="30"/>
      <c r="F147" s="29"/>
      <c r="I147" s="14"/>
    </row>
    <row r="148" spans="1:9" s="15" customFormat="1" ht="14.25" customHeight="1">
      <c r="A148" s="2"/>
      <c r="B148" s="29"/>
      <c r="C148" s="29"/>
      <c r="D148" s="29"/>
      <c r="E148" s="30"/>
      <c r="F148" s="29"/>
      <c r="I148" s="14"/>
    </row>
    <row r="149" spans="1:9" s="15" customFormat="1" ht="14.25" customHeight="1">
      <c r="A149" s="2"/>
      <c r="B149" s="29"/>
      <c r="C149" s="29"/>
      <c r="D149" s="29"/>
      <c r="E149" s="30"/>
      <c r="F149" s="29"/>
      <c r="I149" s="14"/>
    </row>
    <row r="150" spans="1:9" s="15" customFormat="1" ht="14.25" customHeight="1">
      <c r="A150" s="2"/>
      <c r="B150" s="29"/>
      <c r="C150" s="29"/>
      <c r="D150" s="29"/>
      <c r="E150" s="30"/>
      <c r="F150" s="29"/>
      <c r="I150" s="14"/>
    </row>
    <row r="151" spans="1:9" s="15" customFormat="1" ht="14.25" customHeight="1">
      <c r="A151" s="2"/>
      <c r="B151" s="29"/>
      <c r="C151" s="29"/>
      <c r="D151" s="29"/>
      <c r="E151" s="30"/>
      <c r="F151" s="29"/>
      <c r="I151" s="14"/>
    </row>
    <row r="152" spans="1:9" s="15" customFormat="1" ht="14.25" customHeight="1">
      <c r="A152" s="2"/>
      <c r="B152" s="29"/>
      <c r="C152" s="29"/>
      <c r="D152" s="29"/>
      <c r="E152" s="30"/>
      <c r="F152" s="29"/>
      <c r="I152" s="14"/>
    </row>
    <row r="153" spans="1:9" s="15" customFormat="1" ht="14.25" customHeight="1">
      <c r="A153" s="2"/>
      <c r="B153" s="29"/>
      <c r="C153" s="29"/>
      <c r="D153" s="29"/>
      <c r="E153" s="30"/>
      <c r="F153" s="29"/>
      <c r="I153" s="14"/>
    </row>
    <row r="154" spans="1:9" s="15" customFormat="1" ht="14.25" customHeight="1">
      <c r="A154" s="2"/>
      <c r="B154" s="29"/>
      <c r="C154" s="29"/>
      <c r="D154" s="29"/>
      <c r="E154" s="30"/>
      <c r="F154" s="29"/>
      <c r="I154" s="14"/>
    </row>
    <row r="155" spans="1:9" s="15" customFormat="1" ht="14.25" customHeight="1">
      <c r="A155" s="2"/>
      <c r="B155" s="29"/>
      <c r="C155" s="29"/>
      <c r="D155" s="29"/>
      <c r="E155" s="30"/>
      <c r="F155" s="29"/>
      <c r="I155" s="14"/>
    </row>
    <row r="156" spans="1:9" s="15" customFormat="1" ht="14.25" customHeight="1">
      <c r="A156" s="2"/>
      <c r="B156" s="29"/>
      <c r="C156" s="29"/>
      <c r="D156" s="29"/>
      <c r="E156" s="30"/>
      <c r="F156" s="29"/>
      <c r="I156" s="14"/>
    </row>
    <row r="157" spans="1:9" s="15" customFormat="1" ht="14.25" customHeight="1">
      <c r="A157" s="2"/>
      <c r="B157" s="29"/>
      <c r="C157" s="29"/>
      <c r="D157" s="29"/>
      <c r="E157" s="30"/>
      <c r="F157" s="29"/>
      <c r="I157" s="14"/>
    </row>
    <row r="158" spans="1:9" s="15" customFormat="1" ht="14.25" customHeight="1">
      <c r="A158" s="2"/>
      <c r="B158" s="29"/>
      <c r="C158" s="29"/>
      <c r="D158" s="29"/>
      <c r="E158" s="30"/>
      <c r="F158" s="29"/>
      <c r="I158" s="14"/>
    </row>
    <row r="159" spans="1:9" s="15" customFormat="1" ht="14.25" customHeight="1">
      <c r="A159" s="2"/>
      <c r="B159" s="29"/>
      <c r="C159" s="29"/>
      <c r="D159" s="29"/>
      <c r="E159" s="30"/>
      <c r="F159" s="29"/>
      <c r="I159" s="14"/>
    </row>
    <row r="160" spans="1:9" s="15" customFormat="1" ht="14.25" customHeight="1">
      <c r="A160" s="2"/>
      <c r="B160" s="29"/>
      <c r="C160" s="29"/>
      <c r="D160" s="29"/>
      <c r="E160" s="30"/>
      <c r="F160" s="29"/>
      <c r="I160" s="14"/>
    </row>
    <row r="161" spans="1:9" s="15" customFormat="1" ht="14.25" customHeight="1">
      <c r="A161" s="2"/>
      <c r="B161" s="29"/>
      <c r="C161" s="29"/>
      <c r="D161" s="29"/>
      <c r="E161" s="30"/>
      <c r="F161" s="29"/>
      <c r="I161" s="14"/>
    </row>
    <row r="162" spans="1:9" s="15" customFormat="1" ht="14.25" customHeight="1">
      <c r="A162" s="2"/>
      <c r="B162" s="29"/>
      <c r="C162" s="29"/>
      <c r="D162" s="29"/>
      <c r="E162" s="30"/>
      <c r="F162" s="29"/>
      <c r="I162" s="14"/>
    </row>
    <row r="163" spans="1:9" s="15" customFormat="1" ht="14.25" customHeight="1">
      <c r="A163" s="2"/>
      <c r="B163" s="29"/>
      <c r="C163" s="29"/>
      <c r="D163" s="29"/>
      <c r="E163" s="30"/>
      <c r="F163" s="29"/>
      <c r="I163" s="14"/>
    </row>
    <row r="164" spans="1:9" s="15" customFormat="1" ht="14.25" customHeight="1">
      <c r="A164" s="2"/>
      <c r="B164" s="29"/>
      <c r="C164" s="29"/>
      <c r="D164" s="29"/>
      <c r="E164" s="30"/>
      <c r="F164" s="29"/>
      <c r="I164" s="14"/>
    </row>
    <row r="165" spans="1:9" s="15" customFormat="1" ht="14.25" customHeight="1">
      <c r="A165" s="2"/>
      <c r="B165" s="29"/>
      <c r="C165" s="29"/>
      <c r="D165" s="29"/>
      <c r="E165" s="30"/>
      <c r="F165" s="29"/>
      <c r="I165" s="14"/>
    </row>
    <row r="166" spans="1:9" s="15" customFormat="1" ht="14.25" customHeight="1">
      <c r="A166" s="2"/>
      <c r="B166" s="29"/>
      <c r="C166" s="29"/>
      <c r="D166" s="29"/>
      <c r="E166" s="30"/>
      <c r="F166" s="29"/>
      <c r="I166" s="14"/>
    </row>
    <row r="167" spans="1:9" s="15" customFormat="1" ht="14.25" customHeight="1">
      <c r="A167" s="2"/>
      <c r="B167" s="29"/>
      <c r="C167" s="29"/>
      <c r="D167" s="29"/>
      <c r="E167" s="30"/>
      <c r="F167" s="29"/>
      <c r="I167" s="14"/>
    </row>
    <row r="168" spans="1:9" s="15" customFormat="1" ht="14.25" customHeight="1">
      <c r="A168" s="2"/>
      <c r="B168" s="29"/>
      <c r="C168" s="29"/>
      <c r="D168" s="29"/>
      <c r="E168" s="30"/>
      <c r="F168" s="29"/>
      <c r="I168" s="14"/>
    </row>
    <row r="169" spans="1:9" s="15" customFormat="1" ht="14.25" customHeight="1">
      <c r="A169" s="2"/>
      <c r="B169" s="29"/>
      <c r="C169" s="29"/>
      <c r="D169" s="29"/>
      <c r="E169" s="30"/>
      <c r="F169" s="29"/>
      <c r="I169" s="14"/>
    </row>
    <row r="170" spans="1:9" s="15" customFormat="1" ht="14.25" customHeight="1">
      <c r="A170" s="2"/>
      <c r="B170" s="29"/>
      <c r="C170" s="29"/>
      <c r="D170" s="29"/>
      <c r="E170" s="30"/>
      <c r="F170" s="29"/>
      <c r="I170" s="14"/>
    </row>
    <row r="171" spans="1:9" s="15" customFormat="1" ht="14.25" customHeight="1">
      <c r="A171" s="2"/>
      <c r="B171" s="29"/>
      <c r="C171" s="29"/>
      <c r="D171" s="29"/>
      <c r="E171" s="30"/>
      <c r="F171" s="29"/>
      <c r="I171" s="14"/>
    </row>
    <row r="172" spans="1:9" s="15" customFormat="1" ht="14.25" customHeight="1">
      <c r="A172" s="2"/>
      <c r="B172" s="29"/>
      <c r="C172" s="29"/>
      <c r="D172" s="29"/>
      <c r="E172" s="30"/>
      <c r="F172" s="29"/>
      <c r="I172" s="14"/>
    </row>
    <row r="173" spans="1:9" s="15" customFormat="1" ht="14.25" customHeight="1">
      <c r="A173" s="2"/>
      <c r="B173" s="29"/>
      <c r="C173" s="29"/>
      <c r="D173" s="29"/>
      <c r="E173" s="30"/>
      <c r="F173" s="29"/>
      <c r="I173" s="14"/>
    </row>
    <row r="174" spans="1:9" s="15" customFormat="1" ht="14.25" customHeight="1">
      <c r="A174" s="2"/>
      <c r="B174" s="29"/>
      <c r="C174" s="29"/>
      <c r="D174" s="29"/>
      <c r="E174" s="30"/>
      <c r="F174" s="29"/>
      <c r="I174" s="14"/>
    </row>
    <row r="175" spans="1:9" s="15" customFormat="1" ht="14.25" customHeight="1">
      <c r="A175" s="2"/>
      <c r="B175" s="29"/>
      <c r="C175" s="29"/>
      <c r="D175" s="29"/>
      <c r="E175" s="30"/>
      <c r="F175" s="29"/>
      <c r="I175" s="14"/>
    </row>
    <row r="176" spans="1:9" s="15" customFormat="1" ht="14.25" customHeight="1">
      <c r="A176" s="2"/>
      <c r="B176" s="29"/>
      <c r="C176" s="29"/>
      <c r="D176" s="29"/>
      <c r="E176" s="30"/>
      <c r="F176" s="29"/>
      <c r="I176" s="14"/>
    </row>
    <row r="177" spans="1:9" s="15" customFormat="1" ht="14.25" customHeight="1">
      <c r="A177" s="2"/>
      <c r="B177" s="29"/>
      <c r="C177" s="29"/>
      <c r="D177" s="29"/>
      <c r="E177" s="30"/>
      <c r="F177" s="29"/>
      <c r="I177" s="14"/>
    </row>
    <row r="178" spans="1:9" s="15" customFormat="1" ht="14.25" customHeight="1">
      <c r="A178" s="2"/>
      <c r="B178" s="29"/>
      <c r="C178" s="29"/>
      <c r="D178" s="29"/>
      <c r="E178" s="30"/>
      <c r="F178" s="29"/>
      <c r="I178" s="14"/>
    </row>
    <row r="179" spans="1:9" s="15" customFormat="1" ht="14.25" customHeight="1">
      <c r="A179" s="2"/>
      <c r="B179" s="29"/>
      <c r="C179" s="29"/>
      <c r="D179" s="29"/>
      <c r="E179" s="30"/>
      <c r="F179" s="29"/>
      <c r="I179" s="14"/>
    </row>
    <row r="180" spans="1:9" s="15" customFormat="1" ht="14.25" customHeight="1">
      <c r="A180" s="2"/>
      <c r="B180" s="29"/>
      <c r="C180" s="29"/>
      <c r="D180" s="29"/>
      <c r="E180" s="30"/>
      <c r="F180" s="29"/>
      <c r="I180" s="14"/>
    </row>
    <row r="181" spans="1:9" s="15" customFormat="1" ht="14.25" customHeight="1">
      <c r="A181" s="2"/>
      <c r="B181" s="29"/>
      <c r="C181" s="29"/>
      <c r="D181" s="29"/>
      <c r="E181" s="30"/>
      <c r="F181" s="29"/>
      <c r="I181" s="14"/>
    </row>
    <row r="182" spans="1:9" s="15" customFormat="1" ht="14.25" customHeight="1">
      <c r="A182" s="2"/>
      <c r="B182" s="29"/>
      <c r="C182" s="29"/>
      <c r="D182" s="29"/>
      <c r="E182" s="30"/>
      <c r="F182" s="29"/>
      <c r="I182" s="14"/>
    </row>
    <row r="183" spans="1:9" s="15" customFormat="1" ht="14.25" customHeight="1">
      <c r="A183" s="2"/>
      <c r="B183" s="29"/>
      <c r="C183" s="29"/>
      <c r="D183" s="29"/>
      <c r="E183" s="30"/>
      <c r="F183" s="29"/>
      <c r="I183" s="14"/>
    </row>
    <row r="184" spans="1:9" s="15" customFormat="1" ht="14.25" customHeight="1">
      <c r="A184" s="2"/>
      <c r="B184" s="29"/>
      <c r="C184" s="29"/>
      <c r="D184" s="29"/>
      <c r="E184" s="30"/>
      <c r="F184" s="29"/>
      <c r="I184" s="14"/>
    </row>
    <row r="185" spans="1:9" s="15" customFormat="1" ht="14.25" customHeight="1">
      <c r="A185" s="2"/>
      <c r="B185" s="29"/>
      <c r="C185" s="29"/>
      <c r="D185" s="29"/>
      <c r="E185" s="30"/>
      <c r="F185" s="29"/>
      <c r="I185" s="14"/>
    </row>
    <row r="186" spans="1:9" s="15" customFormat="1" ht="14.25" customHeight="1">
      <c r="A186" s="2"/>
      <c r="B186" s="29"/>
      <c r="C186" s="29"/>
      <c r="D186" s="29"/>
      <c r="E186" s="30"/>
      <c r="F186" s="29"/>
      <c r="I186" s="14"/>
    </row>
    <row r="187" spans="1:9" s="15" customFormat="1" ht="14.25" customHeight="1">
      <c r="A187" s="2"/>
      <c r="B187" s="29"/>
      <c r="C187" s="29"/>
      <c r="D187" s="29"/>
      <c r="E187" s="30"/>
      <c r="F187" s="29"/>
      <c r="I187" s="14"/>
    </row>
    <row r="188" spans="1:9" s="15" customFormat="1" ht="14.25" customHeight="1">
      <c r="A188" s="2"/>
      <c r="B188" s="29"/>
      <c r="C188" s="29"/>
      <c r="D188" s="29"/>
      <c r="E188" s="30"/>
      <c r="F188" s="29"/>
      <c r="I188" s="14"/>
    </row>
    <row r="189" spans="1:9" s="15" customFormat="1" ht="14.25" customHeight="1">
      <c r="A189" s="2"/>
      <c r="B189" s="29"/>
      <c r="C189" s="29"/>
      <c r="D189" s="29"/>
      <c r="E189" s="30"/>
      <c r="F189" s="29"/>
      <c r="I189" s="14"/>
    </row>
    <row r="190" spans="1:9" s="15" customFormat="1" ht="14.25" customHeight="1">
      <c r="A190" s="2"/>
      <c r="B190" s="29"/>
      <c r="C190" s="29"/>
      <c r="D190" s="29"/>
      <c r="E190" s="30"/>
      <c r="F190" s="29"/>
      <c r="I190" s="14"/>
    </row>
    <row r="191" spans="1:9" s="15" customFormat="1" ht="14.25" customHeight="1">
      <c r="A191" s="2"/>
      <c r="B191" s="29"/>
      <c r="C191" s="29"/>
      <c r="D191" s="29"/>
      <c r="E191" s="30"/>
      <c r="F191" s="29"/>
      <c r="I191" s="14"/>
    </row>
    <row r="192" spans="1:9" s="15" customFormat="1" ht="14.25" customHeight="1">
      <c r="A192" s="2"/>
      <c r="B192" s="29"/>
      <c r="C192" s="29"/>
      <c r="D192" s="29"/>
      <c r="E192" s="30"/>
      <c r="F192" s="29"/>
      <c r="I192" s="14"/>
    </row>
    <row r="193" spans="1:9" s="15" customFormat="1" ht="14.25" customHeight="1">
      <c r="A193" s="2"/>
      <c r="B193" s="29"/>
      <c r="C193" s="29"/>
      <c r="D193" s="29"/>
      <c r="E193" s="30"/>
      <c r="F193" s="29"/>
      <c r="I193" s="14"/>
    </row>
    <row r="194" spans="1:9" s="15" customFormat="1" ht="14.25" customHeight="1">
      <c r="A194" s="2"/>
      <c r="B194" s="29"/>
      <c r="C194" s="29"/>
      <c r="D194" s="29"/>
      <c r="E194" s="30"/>
      <c r="F194" s="29"/>
      <c r="I194" s="14"/>
    </row>
    <row r="195" spans="1:9" s="15" customFormat="1" ht="14.25" customHeight="1">
      <c r="A195" s="2"/>
      <c r="B195" s="29"/>
      <c r="C195" s="29"/>
      <c r="D195" s="29"/>
      <c r="E195" s="30"/>
      <c r="F195" s="29"/>
      <c r="I195" s="14"/>
    </row>
    <row r="196" spans="1:9" s="15" customFormat="1" ht="14.25" customHeight="1">
      <c r="A196" s="2"/>
      <c r="B196" s="29"/>
      <c r="C196" s="29"/>
      <c r="D196" s="29"/>
      <c r="E196" s="30"/>
      <c r="F196" s="29"/>
      <c r="I196" s="14"/>
    </row>
    <row r="197" spans="1:9" s="15" customFormat="1" ht="14.25" customHeight="1">
      <c r="A197" s="2"/>
      <c r="B197" s="29"/>
      <c r="C197" s="29"/>
      <c r="D197" s="29"/>
      <c r="E197" s="30"/>
      <c r="F197" s="29"/>
      <c r="I197" s="14"/>
    </row>
  </sheetData>
  <mergeCells count="6">
    <mergeCell ref="D15:H15"/>
    <mergeCell ref="D2:L2"/>
    <mergeCell ref="D3:L3"/>
    <mergeCell ref="D4:L4"/>
    <mergeCell ref="D5:L5"/>
    <mergeCell ref="D6:L6"/>
  </mergeCells>
  <phoneticPr fontId="8" type="noConversion"/>
  <printOptions horizontalCentered="1"/>
  <pageMargins left="0.23622047244094488" right="0.23622047244094488" top="0.74803149606299213" bottom="0.74803149606299213" header="0.31496062992125984" footer="0.31496062992125984"/>
  <pageSetup paperSize="5" scale="97" fitToHeight="0" orientation="landscape" r:id="rId1"/>
  <headerFooter alignWithMargins="0">
    <oddFooter>&amp;CPágina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U33"/>
  <sheetViews>
    <sheetView topLeftCell="P16" zoomScaleNormal="100" workbookViewId="0">
      <selection activeCell="P30" sqref="P30"/>
    </sheetView>
  </sheetViews>
  <sheetFormatPr baseColWidth="10" defaultColWidth="11.42578125" defaultRowHeight="12.75"/>
  <cols>
    <col min="1" max="1" width="6.7109375" style="86" hidden="1" customWidth="1"/>
    <col min="2" max="2" width="8.28515625" style="86" hidden="1" customWidth="1"/>
    <col min="3" max="4" width="3.5703125" style="86" customWidth="1"/>
    <col min="5" max="5" width="13.140625" style="86" customWidth="1"/>
    <col min="6" max="6" width="13.5703125" style="87" customWidth="1"/>
    <col min="7" max="7" width="30.28515625" style="87" customWidth="1"/>
    <col min="8" max="8" width="7.85546875" style="87" customWidth="1"/>
    <col min="9" max="9" width="12.85546875" style="83" customWidth="1"/>
    <col min="10" max="10" width="12" style="87" customWidth="1"/>
    <col min="11" max="11" width="13" style="87" customWidth="1"/>
    <col min="12" max="12" width="18.42578125" style="87" customWidth="1"/>
    <col min="13" max="13" width="15.140625" style="83" customWidth="1"/>
    <col min="14" max="14" width="13.28515625" style="83" customWidth="1"/>
    <col min="15" max="15" width="13.28515625" style="87" customWidth="1"/>
    <col min="16" max="17" width="12.140625" style="87" customWidth="1"/>
    <col min="18" max="18" width="14.28515625" style="87" customWidth="1"/>
    <col min="19" max="20" width="14" style="81" customWidth="1"/>
    <col min="21" max="21" width="14.85546875" style="81" customWidth="1"/>
    <col min="22" max="149" width="11.42578125" style="81"/>
    <col min="150" max="151" width="11.42578125" style="81" customWidth="1"/>
    <col min="152" max="152" width="3.5703125" style="81" customWidth="1"/>
    <col min="153" max="153" width="9" style="81" customWidth="1"/>
    <col min="154" max="154" width="11.28515625" style="81" customWidth="1"/>
    <col min="155" max="155" width="12" style="81" customWidth="1"/>
    <col min="156" max="156" width="30.28515625" style="81" customWidth="1"/>
    <col min="157" max="157" width="7.85546875" style="81" customWidth="1"/>
    <col min="158" max="158" width="10.85546875" style="81" customWidth="1"/>
    <col min="159" max="159" width="9.85546875" style="81" customWidth="1"/>
    <col min="160" max="160" width="13" style="81" customWidth="1"/>
    <col min="161" max="161" width="18.42578125" style="81" customWidth="1"/>
    <col min="162" max="162" width="15.140625" style="81" customWidth="1"/>
    <col min="163" max="164" width="13.28515625" style="81" customWidth="1"/>
    <col min="165" max="166" width="12.140625" style="81" customWidth="1"/>
    <col min="167" max="167" width="13" style="81" bestFit="1" customWidth="1"/>
    <col min="168" max="239" width="11.42578125" style="81" customWidth="1"/>
    <col min="240" max="240" width="12.42578125" style="81" customWidth="1"/>
    <col min="241" max="241" width="13" style="81" customWidth="1"/>
    <col min="242" max="242" width="11.42578125" style="81"/>
    <col min="243" max="243" width="13.85546875" style="81" customWidth="1"/>
    <col min="244" max="244" width="13.42578125" style="81" customWidth="1"/>
    <col min="245" max="405" width="11.42578125" style="81"/>
    <col min="406" max="407" width="11.42578125" style="81" customWidth="1"/>
    <col min="408" max="408" width="3.5703125" style="81" customWidth="1"/>
    <col min="409" max="409" width="9" style="81" customWidth="1"/>
    <col min="410" max="410" width="11.28515625" style="81" customWidth="1"/>
    <col min="411" max="411" width="12" style="81" customWidth="1"/>
    <col min="412" max="412" width="30.28515625" style="81" customWidth="1"/>
    <col min="413" max="413" width="7.85546875" style="81" customWidth="1"/>
    <col min="414" max="414" width="10.85546875" style="81" customWidth="1"/>
    <col min="415" max="415" width="9.85546875" style="81" customWidth="1"/>
    <col min="416" max="416" width="13" style="81" customWidth="1"/>
    <col min="417" max="417" width="18.42578125" style="81" customWidth="1"/>
    <col min="418" max="418" width="15.140625" style="81" customWidth="1"/>
    <col min="419" max="420" width="13.28515625" style="81" customWidth="1"/>
    <col min="421" max="422" width="12.140625" style="81" customWidth="1"/>
    <col min="423" max="423" width="13" style="81" bestFit="1" customWidth="1"/>
    <col min="424" max="495" width="11.42578125" style="81" customWidth="1"/>
    <col min="496" max="496" width="12.42578125" style="81" customWidth="1"/>
    <col min="497" max="497" width="13" style="81" customWidth="1"/>
    <col min="498" max="498" width="11.42578125" style="81"/>
    <col min="499" max="499" width="13.85546875" style="81" customWidth="1"/>
    <col min="500" max="500" width="13.42578125" style="81" customWidth="1"/>
    <col min="501" max="661" width="11.42578125" style="81"/>
    <col min="662" max="663" width="11.42578125" style="81" customWidth="1"/>
    <col min="664" max="664" width="3.5703125" style="81" customWidth="1"/>
    <col min="665" max="665" width="9" style="81" customWidth="1"/>
    <col min="666" max="666" width="11.28515625" style="81" customWidth="1"/>
    <col min="667" max="667" width="12" style="81" customWidth="1"/>
    <col min="668" max="668" width="30.28515625" style="81" customWidth="1"/>
    <col min="669" max="669" width="7.85546875" style="81" customWidth="1"/>
    <col min="670" max="670" width="10.85546875" style="81" customWidth="1"/>
    <col min="671" max="671" width="9.85546875" style="81" customWidth="1"/>
    <col min="672" max="672" width="13" style="81" customWidth="1"/>
    <col min="673" max="673" width="18.42578125" style="81" customWidth="1"/>
    <col min="674" max="674" width="15.140625" style="81" customWidth="1"/>
    <col min="675" max="676" width="13.28515625" style="81" customWidth="1"/>
    <col min="677" max="678" width="12.140625" style="81" customWidth="1"/>
    <col min="679" max="679" width="13" style="81" bestFit="1" customWidth="1"/>
    <col min="680" max="751" width="11.42578125" style="81" customWidth="1"/>
    <col min="752" max="752" width="12.42578125" style="81" customWidth="1"/>
    <col min="753" max="753" width="13" style="81" customWidth="1"/>
    <col min="754" max="754" width="11.42578125" style="81"/>
    <col min="755" max="755" width="13.85546875" style="81" customWidth="1"/>
    <col min="756" max="756" width="13.42578125" style="81" customWidth="1"/>
    <col min="757" max="917" width="11.42578125" style="81"/>
    <col min="918" max="919" width="11.42578125" style="81" customWidth="1"/>
    <col min="920" max="920" width="3.5703125" style="81" customWidth="1"/>
    <col min="921" max="921" width="9" style="81" customWidth="1"/>
    <col min="922" max="922" width="11.28515625" style="81" customWidth="1"/>
    <col min="923" max="923" width="12" style="81" customWidth="1"/>
    <col min="924" max="924" width="30.28515625" style="81" customWidth="1"/>
    <col min="925" max="925" width="7.85546875" style="81" customWidth="1"/>
    <col min="926" max="926" width="10.85546875" style="81" customWidth="1"/>
    <col min="927" max="927" width="9.85546875" style="81" customWidth="1"/>
    <col min="928" max="928" width="13" style="81" customWidth="1"/>
    <col min="929" max="929" width="18.42578125" style="81" customWidth="1"/>
    <col min="930" max="930" width="15.140625" style="81" customWidth="1"/>
    <col min="931" max="932" width="13.28515625" style="81" customWidth="1"/>
    <col min="933" max="934" width="12.140625" style="81" customWidth="1"/>
    <col min="935" max="935" width="13" style="81" bestFit="1" customWidth="1"/>
    <col min="936" max="1007" width="11.42578125" style="81" customWidth="1"/>
    <col min="1008" max="1008" width="12.42578125" style="81" customWidth="1"/>
    <col min="1009" max="1009" width="13" style="81" customWidth="1"/>
    <col min="1010" max="1010" width="11.42578125" style="81"/>
    <col min="1011" max="1011" width="13.85546875" style="81" customWidth="1"/>
    <col min="1012" max="1012" width="13.42578125" style="81" customWidth="1"/>
    <col min="1013" max="1173" width="11.42578125" style="81"/>
    <col min="1174" max="1175" width="11.42578125" style="81" customWidth="1"/>
    <col min="1176" max="1176" width="3.5703125" style="81" customWidth="1"/>
    <col min="1177" max="1177" width="9" style="81" customWidth="1"/>
    <col min="1178" max="1178" width="11.28515625" style="81" customWidth="1"/>
    <col min="1179" max="1179" width="12" style="81" customWidth="1"/>
    <col min="1180" max="1180" width="30.28515625" style="81" customWidth="1"/>
    <col min="1181" max="1181" width="7.85546875" style="81" customWidth="1"/>
    <col min="1182" max="1182" width="10.85546875" style="81" customWidth="1"/>
    <col min="1183" max="1183" width="9.85546875" style="81" customWidth="1"/>
    <col min="1184" max="1184" width="13" style="81" customWidth="1"/>
    <col min="1185" max="1185" width="18.42578125" style="81" customWidth="1"/>
    <col min="1186" max="1186" width="15.140625" style="81" customWidth="1"/>
    <col min="1187" max="1188" width="13.28515625" style="81" customWidth="1"/>
    <col min="1189" max="1190" width="12.140625" style="81" customWidth="1"/>
    <col min="1191" max="1191" width="13" style="81" bestFit="1" customWidth="1"/>
    <col min="1192" max="1263" width="11.42578125" style="81" customWidth="1"/>
    <col min="1264" max="1264" width="12.42578125" style="81" customWidth="1"/>
    <col min="1265" max="1265" width="13" style="81" customWidth="1"/>
    <col min="1266" max="1266" width="11.42578125" style="81"/>
    <col min="1267" max="1267" width="13.85546875" style="81" customWidth="1"/>
    <col min="1268" max="1268" width="13.42578125" style="81" customWidth="1"/>
    <col min="1269" max="1429" width="11.42578125" style="81"/>
    <col min="1430" max="1431" width="11.42578125" style="81" customWidth="1"/>
    <col min="1432" max="1432" width="3.5703125" style="81" customWidth="1"/>
    <col min="1433" max="1433" width="9" style="81" customWidth="1"/>
    <col min="1434" max="1434" width="11.28515625" style="81" customWidth="1"/>
    <col min="1435" max="1435" width="12" style="81" customWidth="1"/>
    <col min="1436" max="1436" width="30.28515625" style="81" customWidth="1"/>
    <col min="1437" max="1437" width="7.85546875" style="81" customWidth="1"/>
    <col min="1438" max="1438" width="10.85546875" style="81" customWidth="1"/>
    <col min="1439" max="1439" width="9.85546875" style="81" customWidth="1"/>
    <col min="1440" max="1440" width="13" style="81" customWidth="1"/>
    <col min="1441" max="1441" width="18.42578125" style="81" customWidth="1"/>
    <col min="1442" max="1442" width="15.140625" style="81" customWidth="1"/>
    <col min="1443" max="1444" width="13.28515625" style="81" customWidth="1"/>
    <col min="1445" max="1446" width="12.140625" style="81" customWidth="1"/>
    <col min="1447" max="1447" width="13" style="81" bestFit="1" customWidth="1"/>
    <col min="1448" max="1519" width="11.42578125" style="81" customWidth="1"/>
    <col min="1520" max="1520" width="12.42578125" style="81" customWidth="1"/>
    <col min="1521" max="1521" width="13" style="81" customWidth="1"/>
    <col min="1522" max="1522" width="11.42578125" style="81"/>
    <col min="1523" max="1523" width="13.85546875" style="81" customWidth="1"/>
    <col min="1524" max="1524" width="13.42578125" style="81" customWidth="1"/>
    <col min="1525" max="1685" width="11.42578125" style="81"/>
    <col min="1686" max="1687" width="11.42578125" style="81" customWidth="1"/>
    <col min="1688" max="1688" width="3.5703125" style="81" customWidth="1"/>
    <col min="1689" max="1689" width="9" style="81" customWidth="1"/>
    <col min="1690" max="1690" width="11.28515625" style="81" customWidth="1"/>
    <col min="1691" max="1691" width="12" style="81" customWidth="1"/>
    <col min="1692" max="1692" width="30.28515625" style="81" customWidth="1"/>
    <col min="1693" max="1693" width="7.85546875" style="81" customWidth="1"/>
    <col min="1694" max="1694" width="10.85546875" style="81" customWidth="1"/>
    <col min="1695" max="1695" width="9.85546875" style="81" customWidth="1"/>
    <col min="1696" max="1696" width="13" style="81" customWidth="1"/>
    <col min="1697" max="1697" width="18.42578125" style="81" customWidth="1"/>
    <col min="1698" max="1698" width="15.140625" style="81" customWidth="1"/>
    <col min="1699" max="1700" width="13.28515625" style="81" customWidth="1"/>
    <col min="1701" max="1702" width="12.140625" style="81" customWidth="1"/>
    <col min="1703" max="1703" width="13" style="81" bestFit="1" customWidth="1"/>
    <col min="1704" max="1775" width="11.42578125" style="81" customWidth="1"/>
    <col min="1776" max="1776" width="12.42578125" style="81" customWidth="1"/>
    <col min="1777" max="1777" width="13" style="81" customWidth="1"/>
    <col min="1778" max="1778" width="11.42578125" style="81"/>
    <col min="1779" max="1779" width="13.85546875" style="81" customWidth="1"/>
    <col min="1780" max="1780" width="13.42578125" style="81" customWidth="1"/>
    <col min="1781" max="1941" width="11.42578125" style="81"/>
    <col min="1942" max="1943" width="11.42578125" style="81" customWidth="1"/>
    <col min="1944" max="1944" width="3.5703125" style="81" customWidth="1"/>
    <col min="1945" max="1945" width="9" style="81" customWidth="1"/>
    <col min="1946" max="1946" width="11.28515625" style="81" customWidth="1"/>
    <col min="1947" max="1947" width="12" style="81" customWidth="1"/>
    <col min="1948" max="1948" width="30.28515625" style="81" customWidth="1"/>
    <col min="1949" max="1949" width="7.85546875" style="81" customWidth="1"/>
    <col min="1950" max="1950" width="10.85546875" style="81" customWidth="1"/>
    <col min="1951" max="1951" width="9.85546875" style="81" customWidth="1"/>
    <col min="1952" max="1952" width="13" style="81" customWidth="1"/>
    <col min="1953" max="1953" width="18.42578125" style="81" customWidth="1"/>
    <col min="1954" max="1954" width="15.140625" style="81" customWidth="1"/>
    <col min="1955" max="1956" width="13.28515625" style="81" customWidth="1"/>
    <col min="1957" max="1958" width="12.140625" style="81" customWidth="1"/>
    <col min="1959" max="1959" width="13" style="81" bestFit="1" customWidth="1"/>
    <col min="1960" max="2031" width="11.42578125" style="81" customWidth="1"/>
    <col min="2032" max="2032" width="12.42578125" style="81" customWidth="1"/>
    <col min="2033" max="2033" width="13" style="81" customWidth="1"/>
    <col min="2034" max="2034" width="11.42578125" style="81"/>
    <col min="2035" max="2035" width="13.85546875" style="81" customWidth="1"/>
    <col min="2036" max="2036" width="13.42578125" style="81" customWidth="1"/>
    <col min="2037" max="2197" width="11.42578125" style="81"/>
    <col min="2198" max="2199" width="11.42578125" style="81" customWidth="1"/>
    <col min="2200" max="2200" width="3.5703125" style="81" customWidth="1"/>
    <col min="2201" max="2201" width="9" style="81" customWidth="1"/>
    <col min="2202" max="2202" width="11.28515625" style="81" customWidth="1"/>
    <col min="2203" max="2203" width="12" style="81" customWidth="1"/>
    <col min="2204" max="2204" width="30.28515625" style="81" customWidth="1"/>
    <col min="2205" max="2205" width="7.85546875" style="81" customWidth="1"/>
    <col min="2206" max="2206" width="10.85546875" style="81" customWidth="1"/>
    <col min="2207" max="2207" width="9.85546875" style="81" customWidth="1"/>
    <col min="2208" max="2208" width="13" style="81" customWidth="1"/>
    <col min="2209" max="2209" width="18.42578125" style="81" customWidth="1"/>
    <col min="2210" max="2210" width="15.140625" style="81" customWidth="1"/>
    <col min="2211" max="2212" width="13.28515625" style="81" customWidth="1"/>
    <col min="2213" max="2214" width="12.140625" style="81" customWidth="1"/>
    <col min="2215" max="2215" width="13" style="81" bestFit="1" customWidth="1"/>
    <col min="2216" max="2287" width="11.42578125" style="81" customWidth="1"/>
    <col min="2288" max="2288" width="12.42578125" style="81" customWidth="1"/>
    <col min="2289" max="2289" width="13" style="81" customWidth="1"/>
    <col min="2290" max="2290" width="11.42578125" style="81"/>
    <col min="2291" max="2291" width="13.85546875" style="81" customWidth="1"/>
    <col min="2292" max="2292" width="13.42578125" style="81" customWidth="1"/>
    <col min="2293" max="2453" width="11.42578125" style="81"/>
    <col min="2454" max="2455" width="11.42578125" style="81" customWidth="1"/>
    <col min="2456" max="2456" width="3.5703125" style="81" customWidth="1"/>
    <col min="2457" max="2457" width="9" style="81" customWidth="1"/>
    <col min="2458" max="2458" width="11.28515625" style="81" customWidth="1"/>
    <col min="2459" max="2459" width="12" style="81" customWidth="1"/>
    <col min="2460" max="2460" width="30.28515625" style="81" customWidth="1"/>
    <col min="2461" max="2461" width="7.85546875" style="81" customWidth="1"/>
    <col min="2462" max="2462" width="10.85546875" style="81" customWidth="1"/>
    <col min="2463" max="2463" width="9.85546875" style="81" customWidth="1"/>
    <col min="2464" max="2464" width="13" style="81" customWidth="1"/>
    <col min="2465" max="2465" width="18.42578125" style="81" customWidth="1"/>
    <col min="2466" max="2466" width="15.140625" style="81" customWidth="1"/>
    <col min="2467" max="2468" width="13.28515625" style="81" customWidth="1"/>
    <col min="2469" max="2470" width="12.140625" style="81" customWidth="1"/>
    <col min="2471" max="2471" width="13" style="81" bestFit="1" customWidth="1"/>
    <col min="2472" max="2543" width="11.42578125" style="81" customWidth="1"/>
    <col min="2544" max="2544" width="12.42578125" style="81" customWidth="1"/>
    <col min="2545" max="2545" width="13" style="81" customWidth="1"/>
    <col min="2546" max="2546" width="11.42578125" style="81"/>
    <col min="2547" max="2547" width="13.85546875" style="81" customWidth="1"/>
    <col min="2548" max="2548" width="13.42578125" style="81" customWidth="1"/>
    <col min="2549" max="2709" width="11.42578125" style="81"/>
    <col min="2710" max="2711" width="11.42578125" style="81" customWidth="1"/>
    <col min="2712" max="2712" width="3.5703125" style="81" customWidth="1"/>
    <col min="2713" max="2713" width="9" style="81" customWidth="1"/>
    <col min="2714" max="2714" width="11.28515625" style="81" customWidth="1"/>
    <col min="2715" max="2715" width="12" style="81" customWidth="1"/>
    <col min="2716" max="2716" width="30.28515625" style="81" customWidth="1"/>
    <col min="2717" max="2717" width="7.85546875" style="81" customWidth="1"/>
    <col min="2718" max="2718" width="10.85546875" style="81" customWidth="1"/>
    <col min="2719" max="2719" width="9.85546875" style="81" customWidth="1"/>
    <col min="2720" max="2720" width="13" style="81" customWidth="1"/>
    <col min="2721" max="2721" width="18.42578125" style="81" customWidth="1"/>
    <col min="2722" max="2722" width="15.140625" style="81" customWidth="1"/>
    <col min="2723" max="2724" width="13.28515625" style="81" customWidth="1"/>
    <col min="2725" max="2726" width="12.140625" style="81" customWidth="1"/>
    <col min="2727" max="2727" width="13" style="81" bestFit="1" customWidth="1"/>
    <col min="2728" max="2799" width="11.42578125" style="81" customWidth="1"/>
    <col min="2800" max="2800" width="12.42578125" style="81" customWidth="1"/>
    <col min="2801" max="2801" width="13" style="81" customWidth="1"/>
    <col min="2802" max="2802" width="11.42578125" style="81"/>
    <col min="2803" max="2803" width="13.85546875" style="81" customWidth="1"/>
    <col min="2804" max="2804" width="13.42578125" style="81" customWidth="1"/>
    <col min="2805" max="2965" width="11.42578125" style="81"/>
    <col min="2966" max="2967" width="11.42578125" style="81" customWidth="1"/>
    <col min="2968" max="2968" width="3.5703125" style="81" customWidth="1"/>
    <col min="2969" max="2969" width="9" style="81" customWidth="1"/>
    <col min="2970" max="2970" width="11.28515625" style="81" customWidth="1"/>
    <col min="2971" max="2971" width="12" style="81" customWidth="1"/>
    <col min="2972" max="2972" width="30.28515625" style="81" customWidth="1"/>
    <col min="2973" max="2973" width="7.85546875" style="81" customWidth="1"/>
    <col min="2974" max="2974" width="10.85546875" style="81" customWidth="1"/>
    <col min="2975" max="2975" width="9.85546875" style="81" customWidth="1"/>
    <col min="2976" max="2976" width="13" style="81" customWidth="1"/>
    <col min="2977" max="2977" width="18.42578125" style="81" customWidth="1"/>
    <col min="2978" max="2978" width="15.140625" style="81" customWidth="1"/>
    <col min="2979" max="2980" width="13.28515625" style="81" customWidth="1"/>
    <col min="2981" max="2982" width="12.140625" style="81" customWidth="1"/>
    <col min="2983" max="2983" width="13" style="81" bestFit="1" customWidth="1"/>
    <col min="2984" max="3055" width="11.42578125" style="81" customWidth="1"/>
    <col min="3056" max="3056" width="12.42578125" style="81" customWidth="1"/>
    <col min="3057" max="3057" width="13" style="81" customWidth="1"/>
    <col min="3058" max="3058" width="11.42578125" style="81"/>
    <col min="3059" max="3059" width="13.85546875" style="81" customWidth="1"/>
    <col min="3060" max="3060" width="13.42578125" style="81" customWidth="1"/>
    <col min="3061" max="3221" width="11.42578125" style="81"/>
    <col min="3222" max="3223" width="11.42578125" style="81" customWidth="1"/>
    <col min="3224" max="3224" width="3.5703125" style="81" customWidth="1"/>
    <col min="3225" max="3225" width="9" style="81" customWidth="1"/>
    <col min="3226" max="3226" width="11.28515625" style="81" customWidth="1"/>
    <col min="3227" max="3227" width="12" style="81" customWidth="1"/>
    <col min="3228" max="3228" width="30.28515625" style="81" customWidth="1"/>
    <col min="3229" max="3229" width="7.85546875" style="81" customWidth="1"/>
    <col min="3230" max="3230" width="10.85546875" style="81" customWidth="1"/>
    <col min="3231" max="3231" width="9.85546875" style="81" customWidth="1"/>
    <col min="3232" max="3232" width="13" style="81" customWidth="1"/>
    <col min="3233" max="3233" width="18.42578125" style="81" customWidth="1"/>
    <col min="3234" max="3234" width="15.140625" style="81" customWidth="1"/>
    <col min="3235" max="3236" width="13.28515625" style="81" customWidth="1"/>
    <col min="3237" max="3238" width="12.140625" style="81" customWidth="1"/>
    <col min="3239" max="3239" width="13" style="81" bestFit="1" customWidth="1"/>
    <col min="3240" max="3311" width="11.42578125" style="81" customWidth="1"/>
    <col min="3312" max="3312" width="12.42578125" style="81" customWidth="1"/>
    <col min="3313" max="3313" width="13" style="81" customWidth="1"/>
    <col min="3314" max="3314" width="11.42578125" style="81"/>
    <col min="3315" max="3315" width="13.85546875" style="81" customWidth="1"/>
    <col min="3316" max="3316" width="13.42578125" style="81" customWidth="1"/>
    <col min="3317" max="3477" width="11.42578125" style="81"/>
    <col min="3478" max="3479" width="11.42578125" style="81" customWidth="1"/>
    <col min="3480" max="3480" width="3.5703125" style="81" customWidth="1"/>
    <col min="3481" max="3481" width="9" style="81" customWidth="1"/>
    <col min="3482" max="3482" width="11.28515625" style="81" customWidth="1"/>
    <col min="3483" max="3483" width="12" style="81" customWidth="1"/>
    <col min="3484" max="3484" width="30.28515625" style="81" customWidth="1"/>
    <col min="3485" max="3485" width="7.85546875" style="81" customWidth="1"/>
    <col min="3486" max="3486" width="10.85546875" style="81" customWidth="1"/>
    <col min="3487" max="3487" width="9.85546875" style="81" customWidth="1"/>
    <col min="3488" max="3488" width="13" style="81" customWidth="1"/>
    <col min="3489" max="3489" width="18.42578125" style="81" customWidth="1"/>
    <col min="3490" max="3490" width="15.140625" style="81" customWidth="1"/>
    <col min="3491" max="3492" width="13.28515625" style="81" customWidth="1"/>
    <col min="3493" max="3494" width="12.140625" style="81" customWidth="1"/>
    <col min="3495" max="3495" width="13" style="81" bestFit="1" customWidth="1"/>
    <col min="3496" max="3567" width="11.42578125" style="81" customWidth="1"/>
    <col min="3568" max="3568" width="12.42578125" style="81" customWidth="1"/>
    <col min="3569" max="3569" width="13" style="81" customWidth="1"/>
    <col min="3570" max="3570" width="11.42578125" style="81"/>
    <col min="3571" max="3571" width="13.85546875" style="81" customWidth="1"/>
    <col min="3572" max="3572" width="13.42578125" style="81" customWidth="1"/>
    <col min="3573" max="3733" width="11.42578125" style="81"/>
    <col min="3734" max="3735" width="11.42578125" style="81" customWidth="1"/>
    <col min="3736" max="3736" width="3.5703125" style="81" customWidth="1"/>
    <col min="3737" max="3737" width="9" style="81" customWidth="1"/>
    <col min="3738" max="3738" width="11.28515625" style="81" customWidth="1"/>
    <col min="3739" max="3739" width="12" style="81" customWidth="1"/>
    <col min="3740" max="3740" width="30.28515625" style="81" customWidth="1"/>
    <col min="3741" max="3741" width="7.85546875" style="81" customWidth="1"/>
    <col min="3742" max="3742" width="10.85546875" style="81" customWidth="1"/>
    <col min="3743" max="3743" width="9.85546875" style="81" customWidth="1"/>
    <col min="3744" max="3744" width="13" style="81" customWidth="1"/>
    <col min="3745" max="3745" width="18.42578125" style="81" customWidth="1"/>
    <col min="3746" max="3746" width="15.140625" style="81" customWidth="1"/>
    <col min="3747" max="3748" width="13.28515625" style="81" customWidth="1"/>
    <col min="3749" max="3750" width="12.140625" style="81" customWidth="1"/>
    <col min="3751" max="3751" width="13" style="81" bestFit="1" customWidth="1"/>
    <col min="3752" max="3823" width="11.42578125" style="81" customWidth="1"/>
    <col min="3824" max="3824" width="12.42578125" style="81" customWidth="1"/>
    <col min="3825" max="3825" width="13" style="81" customWidth="1"/>
    <col min="3826" max="3826" width="11.42578125" style="81"/>
    <col min="3827" max="3827" width="13.85546875" style="81" customWidth="1"/>
    <col min="3828" max="3828" width="13.42578125" style="81" customWidth="1"/>
    <col min="3829" max="3989" width="11.42578125" style="81"/>
    <col min="3990" max="3991" width="11.42578125" style="81" customWidth="1"/>
    <col min="3992" max="3992" width="3.5703125" style="81" customWidth="1"/>
    <col min="3993" max="3993" width="9" style="81" customWidth="1"/>
    <col min="3994" max="3994" width="11.28515625" style="81" customWidth="1"/>
    <col min="3995" max="3995" width="12" style="81" customWidth="1"/>
    <col min="3996" max="3996" width="30.28515625" style="81" customWidth="1"/>
    <col min="3997" max="3997" width="7.85546875" style="81" customWidth="1"/>
    <col min="3998" max="3998" width="10.85546875" style="81" customWidth="1"/>
    <col min="3999" max="3999" width="9.85546875" style="81" customWidth="1"/>
    <col min="4000" max="4000" width="13" style="81" customWidth="1"/>
    <col min="4001" max="4001" width="18.42578125" style="81" customWidth="1"/>
    <col min="4002" max="4002" width="15.140625" style="81" customWidth="1"/>
    <col min="4003" max="4004" width="13.28515625" style="81" customWidth="1"/>
    <col min="4005" max="4006" width="12.140625" style="81" customWidth="1"/>
    <col min="4007" max="4007" width="13" style="81" bestFit="1" customWidth="1"/>
    <col min="4008" max="4079" width="11.42578125" style="81" customWidth="1"/>
    <col min="4080" max="4080" width="12.42578125" style="81" customWidth="1"/>
    <col min="4081" max="4081" width="13" style="81" customWidth="1"/>
    <col min="4082" max="4082" width="11.42578125" style="81"/>
    <col min="4083" max="4083" width="13.85546875" style="81" customWidth="1"/>
    <col min="4084" max="4084" width="13.42578125" style="81" customWidth="1"/>
    <col min="4085" max="4245" width="11.42578125" style="81"/>
    <col min="4246" max="4247" width="11.42578125" style="81" customWidth="1"/>
    <col min="4248" max="4248" width="3.5703125" style="81" customWidth="1"/>
    <col min="4249" max="4249" width="9" style="81" customWidth="1"/>
    <col min="4250" max="4250" width="11.28515625" style="81" customWidth="1"/>
    <col min="4251" max="4251" width="12" style="81" customWidth="1"/>
    <col min="4252" max="4252" width="30.28515625" style="81" customWidth="1"/>
    <col min="4253" max="4253" width="7.85546875" style="81" customWidth="1"/>
    <col min="4254" max="4254" width="10.85546875" style="81" customWidth="1"/>
    <col min="4255" max="4255" width="9.85546875" style="81" customWidth="1"/>
    <col min="4256" max="4256" width="13" style="81" customWidth="1"/>
    <col min="4257" max="4257" width="18.42578125" style="81" customWidth="1"/>
    <col min="4258" max="4258" width="15.140625" style="81" customWidth="1"/>
    <col min="4259" max="4260" width="13.28515625" style="81" customWidth="1"/>
    <col min="4261" max="4262" width="12.140625" style="81" customWidth="1"/>
    <col min="4263" max="4263" width="13" style="81" bestFit="1" customWidth="1"/>
    <col min="4264" max="4335" width="11.42578125" style="81" customWidth="1"/>
    <col min="4336" max="4336" width="12.42578125" style="81" customWidth="1"/>
    <col min="4337" max="4337" width="13" style="81" customWidth="1"/>
    <col min="4338" max="4338" width="11.42578125" style="81"/>
    <col min="4339" max="4339" width="13.85546875" style="81" customWidth="1"/>
    <col min="4340" max="4340" width="13.42578125" style="81" customWidth="1"/>
    <col min="4341" max="4501" width="11.42578125" style="81"/>
    <col min="4502" max="4503" width="11.42578125" style="81" customWidth="1"/>
    <col min="4504" max="4504" width="3.5703125" style="81" customWidth="1"/>
    <col min="4505" max="4505" width="9" style="81" customWidth="1"/>
    <col min="4506" max="4506" width="11.28515625" style="81" customWidth="1"/>
    <col min="4507" max="4507" width="12" style="81" customWidth="1"/>
    <col min="4508" max="4508" width="30.28515625" style="81" customWidth="1"/>
    <col min="4509" max="4509" width="7.85546875" style="81" customWidth="1"/>
    <col min="4510" max="4510" width="10.85546875" style="81" customWidth="1"/>
    <col min="4511" max="4511" width="9.85546875" style="81" customWidth="1"/>
    <col min="4512" max="4512" width="13" style="81" customWidth="1"/>
    <col min="4513" max="4513" width="18.42578125" style="81" customWidth="1"/>
    <col min="4514" max="4514" width="15.140625" style="81" customWidth="1"/>
    <col min="4515" max="4516" width="13.28515625" style="81" customWidth="1"/>
    <col min="4517" max="4518" width="12.140625" style="81" customWidth="1"/>
    <col min="4519" max="4519" width="13" style="81" bestFit="1" customWidth="1"/>
    <col min="4520" max="4591" width="11.42578125" style="81" customWidth="1"/>
    <col min="4592" max="4592" width="12.42578125" style="81" customWidth="1"/>
    <col min="4593" max="4593" width="13" style="81" customWidth="1"/>
    <col min="4594" max="4594" width="11.42578125" style="81"/>
    <col min="4595" max="4595" width="13.85546875" style="81" customWidth="1"/>
    <col min="4596" max="4596" width="13.42578125" style="81" customWidth="1"/>
    <col min="4597" max="4757" width="11.42578125" style="81"/>
    <col min="4758" max="4759" width="11.42578125" style="81" customWidth="1"/>
    <col min="4760" max="4760" width="3.5703125" style="81" customWidth="1"/>
    <col min="4761" max="4761" width="9" style="81" customWidth="1"/>
    <col min="4762" max="4762" width="11.28515625" style="81" customWidth="1"/>
    <col min="4763" max="4763" width="12" style="81" customWidth="1"/>
    <col min="4764" max="4764" width="30.28515625" style="81" customWidth="1"/>
    <col min="4765" max="4765" width="7.85546875" style="81" customWidth="1"/>
    <col min="4766" max="4766" width="10.85546875" style="81" customWidth="1"/>
    <col min="4767" max="4767" width="9.85546875" style="81" customWidth="1"/>
    <col min="4768" max="4768" width="13" style="81" customWidth="1"/>
    <col min="4769" max="4769" width="18.42578125" style="81" customWidth="1"/>
    <col min="4770" max="4770" width="15.140625" style="81" customWidth="1"/>
    <col min="4771" max="4772" width="13.28515625" style="81" customWidth="1"/>
    <col min="4773" max="4774" width="12.140625" style="81" customWidth="1"/>
    <col min="4775" max="4775" width="13" style="81" bestFit="1" customWidth="1"/>
    <col min="4776" max="4847" width="11.42578125" style="81" customWidth="1"/>
    <col min="4848" max="4848" width="12.42578125" style="81" customWidth="1"/>
    <col min="4849" max="4849" width="13" style="81" customWidth="1"/>
    <col min="4850" max="4850" width="11.42578125" style="81"/>
    <col min="4851" max="4851" width="13.85546875" style="81" customWidth="1"/>
    <col min="4852" max="4852" width="13.42578125" style="81" customWidth="1"/>
    <col min="4853" max="5013" width="11.42578125" style="81"/>
    <col min="5014" max="5015" width="11.42578125" style="81" customWidth="1"/>
    <col min="5016" max="5016" width="3.5703125" style="81" customWidth="1"/>
    <col min="5017" max="5017" width="9" style="81" customWidth="1"/>
    <col min="5018" max="5018" width="11.28515625" style="81" customWidth="1"/>
    <col min="5019" max="5019" width="12" style="81" customWidth="1"/>
    <col min="5020" max="5020" width="30.28515625" style="81" customWidth="1"/>
    <col min="5021" max="5021" width="7.85546875" style="81" customWidth="1"/>
    <col min="5022" max="5022" width="10.85546875" style="81" customWidth="1"/>
    <col min="5023" max="5023" width="9.85546875" style="81" customWidth="1"/>
    <col min="5024" max="5024" width="13" style="81" customWidth="1"/>
    <col min="5025" max="5025" width="18.42578125" style="81" customWidth="1"/>
    <col min="5026" max="5026" width="15.140625" style="81" customWidth="1"/>
    <col min="5027" max="5028" width="13.28515625" style="81" customWidth="1"/>
    <col min="5029" max="5030" width="12.140625" style="81" customWidth="1"/>
    <col min="5031" max="5031" width="13" style="81" bestFit="1" customWidth="1"/>
    <col min="5032" max="5103" width="11.42578125" style="81" customWidth="1"/>
    <col min="5104" max="5104" width="12.42578125" style="81" customWidth="1"/>
    <col min="5105" max="5105" width="13" style="81" customWidth="1"/>
    <col min="5106" max="5106" width="11.42578125" style="81"/>
    <col min="5107" max="5107" width="13.85546875" style="81" customWidth="1"/>
    <col min="5108" max="5108" width="13.42578125" style="81" customWidth="1"/>
    <col min="5109" max="5269" width="11.42578125" style="81"/>
    <col min="5270" max="5271" width="11.42578125" style="81" customWidth="1"/>
    <col min="5272" max="5272" width="3.5703125" style="81" customWidth="1"/>
    <col min="5273" max="5273" width="9" style="81" customWidth="1"/>
    <col min="5274" max="5274" width="11.28515625" style="81" customWidth="1"/>
    <col min="5275" max="5275" width="12" style="81" customWidth="1"/>
    <col min="5276" max="5276" width="30.28515625" style="81" customWidth="1"/>
    <col min="5277" max="5277" width="7.85546875" style="81" customWidth="1"/>
    <col min="5278" max="5278" width="10.85546875" style="81" customWidth="1"/>
    <col min="5279" max="5279" width="9.85546875" style="81" customWidth="1"/>
    <col min="5280" max="5280" width="13" style="81" customWidth="1"/>
    <col min="5281" max="5281" width="18.42578125" style="81" customWidth="1"/>
    <col min="5282" max="5282" width="15.140625" style="81" customWidth="1"/>
    <col min="5283" max="5284" width="13.28515625" style="81" customWidth="1"/>
    <col min="5285" max="5286" width="12.140625" style="81" customWidth="1"/>
    <col min="5287" max="5287" width="13" style="81" bestFit="1" customWidth="1"/>
    <col min="5288" max="5359" width="11.42578125" style="81" customWidth="1"/>
    <col min="5360" max="5360" width="12.42578125" style="81" customWidth="1"/>
    <col min="5361" max="5361" width="13" style="81" customWidth="1"/>
    <col min="5362" max="5362" width="11.42578125" style="81"/>
    <col min="5363" max="5363" width="13.85546875" style="81" customWidth="1"/>
    <col min="5364" max="5364" width="13.42578125" style="81" customWidth="1"/>
    <col min="5365" max="5525" width="11.42578125" style="81"/>
    <col min="5526" max="5527" width="11.42578125" style="81" customWidth="1"/>
    <col min="5528" max="5528" width="3.5703125" style="81" customWidth="1"/>
    <col min="5529" max="5529" width="9" style="81" customWidth="1"/>
    <col min="5530" max="5530" width="11.28515625" style="81" customWidth="1"/>
    <col min="5531" max="5531" width="12" style="81" customWidth="1"/>
    <col min="5532" max="5532" width="30.28515625" style="81" customWidth="1"/>
    <col min="5533" max="5533" width="7.85546875" style="81" customWidth="1"/>
    <col min="5534" max="5534" width="10.85546875" style="81" customWidth="1"/>
    <col min="5535" max="5535" width="9.85546875" style="81" customWidth="1"/>
    <col min="5536" max="5536" width="13" style="81" customWidth="1"/>
    <col min="5537" max="5537" width="18.42578125" style="81" customWidth="1"/>
    <col min="5538" max="5538" width="15.140625" style="81" customWidth="1"/>
    <col min="5539" max="5540" width="13.28515625" style="81" customWidth="1"/>
    <col min="5541" max="5542" width="12.140625" style="81" customWidth="1"/>
    <col min="5543" max="5543" width="13" style="81" bestFit="1" customWidth="1"/>
    <col min="5544" max="5615" width="11.42578125" style="81" customWidth="1"/>
    <col min="5616" max="5616" width="12.42578125" style="81" customWidth="1"/>
    <col min="5617" max="5617" width="13" style="81" customWidth="1"/>
    <col min="5618" max="5618" width="11.42578125" style="81"/>
    <col min="5619" max="5619" width="13.85546875" style="81" customWidth="1"/>
    <col min="5620" max="5620" width="13.42578125" style="81" customWidth="1"/>
    <col min="5621" max="5781" width="11.42578125" style="81"/>
    <col min="5782" max="5783" width="11.42578125" style="81" customWidth="1"/>
    <col min="5784" max="5784" width="3.5703125" style="81" customWidth="1"/>
    <col min="5785" max="5785" width="9" style="81" customWidth="1"/>
    <col min="5786" max="5786" width="11.28515625" style="81" customWidth="1"/>
    <col min="5787" max="5787" width="12" style="81" customWidth="1"/>
    <col min="5788" max="5788" width="30.28515625" style="81" customWidth="1"/>
    <col min="5789" max="5789" width="7.85546875" style="81" customWidth="1"/>
    <col min="5790" max="5790" width="10.85546875" style="81" customWidth="1"/>
    <col min="5791" max="5791" width="9.85546875" style="81" customWidth="1"/>
    <col min="5792" max="5792" width="13" style="81" customWidth="1"/>
    <col min="5793" max="5793" width="18.42578125" style="81" customWidth="1"/>
    <col min="5794" max="5794" width="15.140625" style="81" customWidth="1"/>
    <col min="5795" max="5796" width="13.28515625" style="81" customWidth="1"/>
    <col min="5797" max="5798" width="12.140625" style="81" customWidth="1"/>
    <col min="5799" max="5799" width="13" style="81" bestFit="1" customWidth="1"/>
    <col min="5800" max="5871" width="11.42578125" style="81" customWidth="1"/>
    <col min="5872" max="5872" width="12.42578125" style="81" customWidth="1"/>
    <col min="5873" max="5873" width="13" style="81" customWidth="1"/>
    <col min="5874" max="5874" width="11.42578125" style="81"/>
    <col min="5875" max="5875" width="13.85546875" style="81" customWidth="1"/>
    <col min="5876" max="5876" width="13.42578125" style="81" customWidth="1"/>
    <col min="5877" max="6037" width="11.42578125" style="81"/>
    <col min="6038" max="6039" width="11.42578125" style="81" customWidth="1"/>
    <col min="6040" max="6040" width="3.5703125" style="81" customWidth="1"/>
    <col min="6041" max="6041" width="9" style="81" customWidth="1"/>
    <col min="6042" max="6042" width="11.28515625" style="81" customWidth="1"/>
    <col min="6043" max="6043" width="12" style="81" customWidth="1"/>
    <col min="6044" max="6044" width="30.28515625" style="81" customWidth="1"/>
    <col min="6045" max="6045" width="7.85546875" style="81" customWidth="1"/>
    <col min="6046" max="6046" width="10.85546875" style="81" customWidth="1"/>
    <col min="6047" max="6047" width="9.85546875" style="81" customWidth="1"/>
    <col min="6048" max="6048" width="13" style="81" customWidth="1"/>
    <col min="6049" max="6049" width="18.42578125" style="81" customWidth="1"/>
    <col min="6050" max="6050" width="15.140625" style="81" customWidth="1"/>
    <col min="6051" max="6052" width="13.28515625" style="81" customWidth="1"/>
    <col min="6053" max="6054" width="12.140625" style="81" customWidth="1"/>
    <col min="6055" max="6055" width="13" style="81" bestFit="1" customWidth="1"/>
    <col min="6056" max="6127" width="11.42578125" style="81" customWidth="1"/>
    <col min="6128" max="6128" width="12.42578125" style="81" customWidth="1"/>
    <col min="6129" max="6129" width="13" style="81" customWidth="1"/>
    <col min="6130" max="6130" width="11.42578125" style="81"/>
    <col min="6131" max="6131" width="13.85546875" style="81" customWidth="1"/>
    <col min="6132" max="6132" width="13.42578125" style="81" customWidth="1"/>
    <col min="6133" max="6293" width="11.42578125" style="81"/>
    <col min="6294" max="6295" width="11.42578125" style="81" customWidth="1"/>
    <col min="6296" max="6296" width="3.5703125" style="81" customWidth="1"/>
    <col min="6297" max="6297" width="9" style="81" customWidth="1"/>
    <col min="6298" max="6298" width="11.28515625" style="81" customWidth="1"/>
    <col min="6299" max="6299" width="12" style="81" customWidth="1"/>
    <col min="6300" max="6300" width="30.28515625" style="81" customWidth="1"/>
    <col min="6301" max="6301" width="7.85546875" style="81" customWidth="1"/>
    <col min="6302" max="6302" width="10.85546875" style="81" customWidth="1"/>
    <col min="6303" max="6303" width="9.85546875" style="81" customWidth="1"/>
    <col min="6304" max="6304" width="13" style="81" customWidth="1"/>
    <col min="6305" max="6305" width="18.42578125" style="81" customWidth="1"/>
    <col min="6306" max="6306" width="15.140625" style="81" customWidth="1"/>
    <col min="6307" max="6308" width="13.28515625" style="81" customWidth="1"/>
    <col min="6309" max="6310" width="12.140625" style="81" customWidth="1"/>
    <col min="6311" max="6311" width="13" style="81" bestFit="1" customWidth="1"/>
    <col min="6312" max="6383" width="11.42578125" style="81" customWidth="1"/>
    <col min="6384" max="6384" width="12.42578125" style="81" customWidth="1"/>
    <col min="6385" max="6385" width="13" style="81" customWidth="1"/>
    <col min="6386" max="6386" width="11.42578125" style="81"/>
    <col min="6387" max="6387" width="13.85546875" style="81" customWidth="1"/>
    <col min="6388" max="6388" width="13.42578125" style="81" customWidth="1"/>
    <col min="6389" max="6549" width="11.42578125" style="81"/>
    <col min="6550" max="6551" width="11.42578125" style="81" customWidth="1"/>
    <col min="6552" max="6552" width="3.5703125" style="81" customWidth="1"/>
    <col min="6553" max="6553" width="9" style="81" customWidth="1"/>
    <col min="6554" max="6554" width="11.28515625" style="81" customWidth="1"/>
    <col min="6555" max="6555" width="12" style="81" customWidth="1"/>
    <col min="6556" max="6556" width="30.28515625" style="81" customWidth="1"/>
    <col min="6557" max="6557" width="7.85546875" style="81" customWidth="1"/>
    <col min="6558" max="6558" width="10.85546875" style="81" customWidth="1"/>
    <col min="6559" max="6559" width="9.85546875" style="81" customWidth="1"/>
    <col min="6560" max="6560" width="13" style="81" customWidth="1"/>
    <col min="6561" max="6561" width="18.42578125" style="81" customWidth="1"/>
    <col min="6562" max="6562" width="15.140625" style="81" customWidth="1"/>
    <col min="6563" max="6564" width="13.28515625" style="81" customWidth="1"/>
    <col min="6565" max="6566" width="12.140625" style="81" customWidth="1"/>
    <col min="6567" max="6567" width="13" style="81" bestFit="1" customWidth="1"/>
    <col min="6568" max="6639" width="11.42578125" style="81" customWidth="1"/>
    <col min="6640" max="6640" width="12.42578125" style="81" customWidth="1"/>
    <col min="6641" max="6641" width="13" style="81" customWidth="1"/>
    <col min="6642" max="6642" width="11.42578125" style="81"/>
    <col min="6643" max="6643" width="13.85546875" style="81" customWidth="1"/>
    <col min="6644" max="6644" width="13.42578125" style="81" customWidth="1"/>
    <col min="6645" max="6805" width="11.42578125" style="81"/>
    <col min="6806" max="6807" width="11.42578125" style="81" customWidth="1"/>
    <col min="6808" max="6808" width="3.5703125" style="81" customWidth="1"/>
    <col min="6809" max="6809" width="9" style="81" customWidth="1"/>
    <col min="6810" max="6810" width="11.28515625" style="81" customWidth="1"/>
    <col min="6811" max="6811" width="12" style="81" customWidth="1"/>
    <col min="6812" max="6812" width="30.28515625" style="81" customWidth="1"/>
    <col min="6813" max="6813" width="7.85546875" style="81" customWidth="1"/>
    <col min="6814" max="6814" width="10.85546875" style="81" customWidth="1"/>
    <col min="6815" max="6815" width="9.85546875" style="81" customWidth="1"/>
    <col min="6816" max="6816" width="13" style="81" customWidth="1"/>
    <col min="6817" max="6817" width="18.42578125" style="81" customWidth="1"/>
    <col min="6818" max="6818" width="15.140625" style="81" customWidth="1"/>
    <col min="6819" max="6820" width="13.28515625" style="81" customWidth="1"/>
    <col min="6821" max="6822" width="12.140625" style="81" customWidth="1"/>
    <col min="6823" max="6823" width="13" style="81" bestFit="1" customWidth="1"/>
    <col min="6824" max="6895" width="11.42578125" style="81" customWidth="1"/>
    <col min="6896" max="6896" width="12.42578125" style="81" customWidth="1"/>
    <col min="6897" max="6897" width="13" style="81" customWidth="1"/>
    <col min="6898" max="6898" width="11.42578125" style="81"/>
    <col min="6899" max="6899" width="13.85546875" style="81" customWidth="1"/>
    <col min="6900" max="6900" width="13.42578125" style="81" customWidth="1"/>
    <col min="6901" max="7061" width="11.42578125" style="81"/>
    <col min="7062" max="7063" width="11.42578125" style="81" customWidth="1"/>
    <col min="7064" max="7064" width="3.5703125" style="81" customWidth="1"/>
    <col min="7065" max="7065" width="9" style="81" customWidth="1"/>
    <col min="7066" max="7066" width="11.28515625" style="81" customWidth="1"/>
    <col min="7067" max="7067" width="12" style="81" customWidth="1"/>
    <col min="7068" max="7068" width="30.28515625" style="81" customWidth="1"/>
    <col min="7069" max="7069" width="7.85546875" style="81" customWidth="1"/>
    <col min="7070" max="7070" width="10.85546875" style="81" customWidth="1"/>
    <col min="7071" max="7071" width="9.85546875" style="81" customWidth="1"/>
    <col min="7072" max="7072" width="13" style="81" customWidth="1"/>
    <col min="7073" max="7073" width="18.42578125" style="81" customWidth="1"/>
    <col min="7074" max="7074" width="15.140625" style="81" customWidth="1"/>
    <col min="7075" max="7076" width="13.28515625" style="81" customWidth="1"/>
    <col min="7077" max="7078" width="12.140625" style="81" customWidth="1"/>
    <col min="7079" max="7079" width="13" style="81" bestFit="1" customWidth="1"/>
    <col min="7080" max="7151" width="11.42578125" style="81" customWidth="1"/>
    <col min="7152" max="7152" width="12.42578125" style="81" customWidth="1"/>
    <col min="7153" max="7153" width="13" style="81" customWidth="1"/>
    <col min="7154" max="7154" width="11.42578125" style="81"/>
    <col min="7155" max="7155" width="13.85546875" style="81" customWidth="1"/>
    <col min="7156" max="7156" width="13.42578125" style="81" customWidth="1"/>
    <col min="7157" max="7317" width="11.42578125" style="81"/>
    <col min="7318" max="7319" width="11.42578125" style="81" customWidth="1"/>
    <col min="7320" max="7320" width="3.5703125" style="81" customWidth="1"/>
    <col min="7321" max="7321" width="9" style="81" customWidth="1"/>
    <col min="7322" max="7322" width="11.28515625" style="81" customWidth="1"/>
    <col min="7323" max="7323" width="12" style="81" customWidth="1"/>
    <col min="7324" max="7324" width="30.28515625" style="81" customWidth="1"/>
    <col min="7325" max="7325" width="7.85546875" style="81" customWidth="1"/>
    <col min="7326" max="7326" width="10.85546875" style="81" customWidth="1"/>
    <col min="7327" max="7327" width="9.85546875" style="81" customWidth="1"/>
    <col min="7328" max="7328" width="13" style="81" customWidth="1"/>
    <col min="7329" max="7329" width="18.42578125" style="81" customWidth="1"/>
    <col min="7330" max="7330" width="15.140625" style="81" customWidth="1"/>
    <col min="7331" max="7332" width="13.28515625" style="81" customWidth="1"/>
    <col min="7333" max="7334" width="12.140625" style="81" customWidth="1"/>
    <col min="7335" max="7335" width="13" style="81" bestFit="1" customWidth="1"/>
    <col min="7336" max="7407" width="11.42578125" style="81" customWidth="1"/>
    <col min="7408" max="7408" width="12.42578125" style="81" customWidth="1"/>
    <col min="7409" max="7409" width="13" style="81" customWidth="1"/>
    <col min="7410" max="7410" width="11.42578125" style="81"/>
    <col min="7411" max="7411" width="13.85546875" style="81" customWidth="1"/>
    <col min="7412" max="7412" width="13.42578125" style="81" customWidth="1"/>
    <col min="7413" max="7573" width="11.42578125" style="81"/>
    <col min="7574" max="7575" width="11.42578125" style="81" customWidth="1"/>
    <col min="7576" max="7576" width="3.5703125" style="81" customWidth="1"/>
    <col min="7577" max="7577" width="9" style="81" customWidth="1"/>
    <col min="7578" max="7578" width="11.28515625" style="81" customWidth="1"/>
    <col min="7579" max="7579" width="12" style="81" customWidth="1"/>
    <col min="7580" max="7580" width="30.28515625" style="81" customWidth="1"/>
    <col min="7581" max="7581" width="7.85546875" style="81" customWidth="1"/>
    <col min="7582" max="7582" width="10.85546875" style="81" customWidth="1"/>
    <col min="7583" max="7583" width="9.85546875" style="81" customWidth="1"/>
    <col min="7584" max="7584" width="13" style="81" customWidth="1"/>
    <col min="7585" max="7585" width="18.42578125" style="81" customWidth="1"/>
    <col min="7586" max="7586" width="15.140625" style="81" customWidth="1"/>
    <col min="7587" max="7588" width="13.28515625" style="81" customWidth="1"/>
    <col min="7589" max="7590" width="12.140625" style="81" customWidth="1"/>
    <col min="7591" max="7591" width="13" style="81" bestFit="1" customWidth="1"/>
    <col min="7592" max="7663" width="11.42578125" style="81" customWidth="1"/>
    <col min="7664" max="7664" width="12.42578125" style="81" customWidth="1"/>
    <col min="7665" max="7665" width="13" style="81" customWidth="1"/>
    <col min="7666" max="7666" width="11.42578125" style="81"/>
    <col min="7667" max="7667" width="13.85546875" style="81" customWidth="1"/>
    <col min="7668" max="7668" width="13.42578125" style="81" customWidth="1"/>
    <col min="7669" max="7829" width="11.42578125" style="81"/>
    <col min="7830" max="7831" width="11.42578125" style="81" customWidth="1"/>
    <col min="7832" max="7832" width="3.5703125" style="81" customWidth="1"/>
    <col min="7833" max="7833" width="9" style="81" customWidth="1"/>
    <col min="7834" max="7834" width="11.28515625" style="81" customWidth="1"/>
    <col min="7835" max="7835" width="12" style="81" customWidth="1"/>
    <col min="7836" max="7836" width="30.28515625" style="81" customWidth="1"/>
    <col min="7837" max="7837" width="7.85546875" style="81" customWidth="1"/>
    <col min="7838" max="7838" width="10.85546875" style="81" customWidth="1"/>
    <col min="7839" max="7839" width="9.85546875" style="81" customWidth="1"/>
    <col min="7840" max="7840" width="13" style="81" customWidth="1"/>
    <col min="7841" max="7841" width="18.42578125" style="81" customWidth="1"/>
    <col min="7842" max="7842" width="15.140625" style="81" customWidth="1"/>
    <col min="7843" max="7844" width="13.28515625" style="81" customWidth="1"/>
    <col min="7845" max="7846" width="12.140625" style="81" customWidth="1"/>
    <col min="7847" max="7847" width="13" style="81" bestFit="1" customWidth="1"/>
    <col min="7848" max="7919" width="11.42578125" style="81" customWidth="1"/>
    <col min="7920" max="7920" width="12.42578125" style="81" customWidth="1"/>
    <col min="7921" max="7921" width="13" style="81" customWidth="1"/>
    <col min="7922" max="7922" width="11.42578125" style="81"/>
    <col min="7923" max="7923" width="13.85546875" style="81" customWidth="1"/>
    <col min="7924" max="7924" width="13.42578125" style="81" customWidth="1"/>
    <col min="7925" max="8085" width="11.42578125" style="81"/>
    <col min="8086" max="8087" width="11.42578125" style="81" customWidth="1"/>
    <col min="8088" max="8088" width="3.5703125" style="81" customWidth="1"/>
    <col min="8089" max="8089" width="9" style="81" customWidth="1"/>
    <col min="8090" max="8090" width="11.28515625" style="81" customWidth="1"/>
    <col min="8091" max="8091" width="12" style="81" customWidth="1"/>
    <col min="8092" max="8092" width="30.28515625" style="81" customWidth="1"/>
    <col min="8093" max="8093" width="7.85546875" style="81" customWidth="1"/>
    <col min="8094" max="8094" width="10.85546875" style="81" customWidth="1"/>
    <col min="8095" max="8095" width="9.85546875" style="81" customWidth="1"/>
    <col min="8096" max="8096" width="13" style="81" customWidth="1"/>
    <col min="8097" max="8097" width="18.42578125" style="81" customWidth="1"/>
    <col min="8098" max="8098" width="15.140625" style="81" customWidth="1"/>
    <col min="8099" max="8100" width="13.28515625" style="81" customWidth="1"/>
    <col min="8101" max="8102" width="12.140625" style="81" customWidth="1"/>
    <col min="8103" max="8103" width="13" style="81" bestFit="1" customWidth="1"/>
    <col min="8104" max="8175" width="11.42578125" style="81" customWidth="1"/>
    <col min="8176" max="8176" width="12.42578125" style="81" customWidth="1"/>
    <col min="8177" max="8177" width="13" style="81" customWidth="1"/>
    <col min="8178" max="8178" width="11.42578125" style="81"/>
    <col min="8179" max="8179" width="13.85546875" style="81" customWidth="1"/>
    <col min="8180" max="8180" width="13.42578125" style="81" customWidth="1"/>
    <col min="8181" max="8341" width="11.42578125" style="81"/>
    <col min="8342" max="8343" width="11.42578125" style="81" customWidth="1"/>
    <col min="8344" max="8344" width="3.5703125" style="81" customWidth="1"/>
    <col min="8345" max="8345" width="9" style="81" customWidth="1"/>
    <col min="8346" max="8346" width="11.28515625" style="81" customWidth="1"/>
    <col min="8347" max="8347" width="12" style="81" customWidth="1"/>
    <col min="8348" max="8348" width="30.28515625" style="81" customWidth="1"/>
    <col min="8349" max="8349" width="7.85546875" style="81" customWidth="1"/>
    <col min="8350" max="8350" width="10.85546875" style="81" customWidth="1"/>
    <col min="8351" max="8351" width="9.85546875" style="81" customWidth="1"/>
    <col min="8352" max="8352" width="13" style="81" customWidth="1"/>
    <col min="8353" max="8353" width="18.42578125" style="81" customWidth="1"/>
    <col min="8354" max="8354" width="15.140625" style="81" customWidth="1"/>
    <col min="8355" max="8356" width="13.28515625" style="81" customWidth="1"/>
    <col min="8357" max="8358" width="12.140625" style="81" customWidth="1"/>
    <col min="8359" max="8359" width="13" style="81" bestFit="1" customWidth="1"/>
    <col min="8360" max="8431" width="11.42578125" style="81" customWidth="1"/>
    <col min="8432" max="8432" width="12.42578125" style="81" customWidth="1"/>
    <col min="8433" max="8433" width="13" style="81" customWidth="1"/>
    <col min="8434" max="8434" width="11.42578125" style="81"/>
    <col min="8435" max="8435" width="13.85546875" style="81" customWidth="1"/>
    <col min="8436" max="8436" width="13.42578125" style="81" customWidth="1"/>
    <col min="8437" max="8597" width="11.42578125" style="81"/>
    <col min="8598" max="8599" width="11.42578125" style="81" customWidth="1"/>
    <col min="8600" max="8600" width="3.5703125" style="81" customWidth="1"/>
    <col min="8601" max="8601" width="9" style="81" customWidth="1"/>
    <col min="8602" max="8602" width="11.28515625" style="81" customWidth="1"/>
    <col min="8603" max="8603" width="12" style="81" customWidth="1"/>
    <col min="8604" max="8604" width="30.28515625" style="81" customWidth="1"/>
    <col min="8605" max="8605" width="7.85546875" style="81" customWidth="1"/>
    <col min="8606" max="8606" width="10.85546875" style="81" customWidth="1"/>
    <col min="8607" max="8607" width="9.85546875" style="81" customWidth="1"/>
    <col min="8608" max="8608" width="13" style="81" customWidth="1"/>
    <col min="8609" max="8609" width="18.42578125" style="81" customWidth="1"/>
    <col min="8610" max="8610" width="15.140625" style="81" customWidth="1"/>
    <col min="8611" max="8612" width="13.28515625" style="81" customWidth="1"/>
    <col min="8613" max="8614" width="12.140625" style="81" customWidth="1"/>
    <col min="8615" max="8615" width="13" style="81" bestFit="1" customWidth="1"/>
    <col min="8616" max="8687" width="11.42578125" style="81" customWidth="1"/>
    <col min="8688" max="8688" width="12.42578125" style="81" customWidth="1"/>
    <col min="8689" max="8689" width="13" style="81" customWidth="1"/>
    <col min="8690" max="8690" width="11.42578125" style="81"/>
    <col min="8691" max="8691" width="13.85546875" style="81" customWidth="1"/>
    <col min="8692" max="8692" width="13.42578125" style="81" customWidth="1"/>
    <col min="8693" max="8853" width="11.42578125" style="81"/>
    <col min="8854" max="8855" width="11.42578125" style="81" customWidth="1"/>
    <col min="8856" max="8856" width="3.5703125" style="81" customWidth="1"/>
    <col min="8857" max="8857" width="9" style="81" customWidth="1"/>
    <col min="8858" max="8858" width="11.28515625" style="81" customWidth="1"/>
    <col min="8859" max="8859" width="12" style="81" customWidth="1"/>
    <col min="8860" max="8860" width="30.28515625" style="81" customWidth="1"/>
    <col min="8861" max="8861" width="7.85546875" style="81" customWidth="1"/>
    <col min="8862" max="8862" width="10.85546875" style="81" customWidth="1"/>
    <col min="8863" max="8863" width="9.85546875" style="81" customWidth="1"/>
    <col min="8864" max="8864" width="13" style="81" customWidth="1"/>
    <col min="8865" max="8865" width="18.42578125" style="81" customWidth="1"/>
    <col min="8866" max="8866" width="15.140625" style="81" customWidth="1"/>
    <col min="8867" max="8868" width="13.28515625" style="81" customWidth="1"/>
    <col min="8869" max="8870" width="12.140625" style="81" customWidth="1"/>
    <col min="8871" max="8871" width="13" style="81" bestFit="1" customWidth="1"/>
    <col min="8872" max="8943" width="11.42578125" style="81" customWidth="1"/>
    <col min="8944" max="8944" width="12.42578125" style="81" customWidth="1"/>
    <col min="8945" max="8945" width="13" style="81" customWidth="1"/>
    <col min="8946" max="8946" width="11.42578125" style="81"/>
    <col min="8947" max="8947" width="13.85546875" style="81" customWidth="1"/>
    <col min="8948" max="8948" width="13.42578125" style="81" customWidth="1"/>
    <col min="8949" max="9109" width="11.42578125" style="81"/>
    <col min="9110" max="9111" width="11.42578125" style="81" customWidth="1"/>
    <col min="9112" max="9112" width="3.5703125" style="81" customWidth="1"/>
    <col min="9113" max="9113" width="9" style="81" customWidth="1"/>
    <col min="9114" max="9114" width="11.28515625" style="81" customWidth="1"/>
    <col min="9115" max="9115" width="12" style="81" customWidth="1"/>
    <col min="9116" max="9116" width="30.28515625" style="81" customWidth="1"/>
    <col min="9117" max="9117" width="7.85546875" style="81" customWidth="1"/>
    <col min="9118" max="9118" width="10.85546875" style="81" customWidth="1"/>
    <col min="9119" max="9119" width="9.85546875" style="81" customWidth="1"/>
    <col min="9120" max="9120" width="13" style="81" customWidth="1"/>
    <col min="9121" max="9121" width="18.42578125" style="81" customWidth="1"/>
    <col min="9122" max="9122" width="15.140625" style="81" customWidth="1"/>
    <col min="9123" max="9124" width="13.28515625" style="81" customWidth="1"/>
    <col min="9125" max="9126" width="12.140625" style="81" customWidth="1"/>
    <col min="9127" max="9127" width="13" style="81" bestFit="1" customWidth="1"/>
    <col min="9128" max="9199" width="11.42578125" style="81" customWidth="1"/>
    <col min="9200" max="9200" width="12.42578125" style="81" customWidth="1"/>
    <col min="9201" max="9201" width="13" style="81" customWidth="1"/>
    <col min="9202" max="9202" width="11.42578125" style="81"/>
    <col min="9203" max="9203" width="13.85546875" style="81" customWidth="1"/>
    <col min="9204" max="9204" width="13.42578125" style="81" customWidth="1"/>
    <col min="9205" max="9365" width="11.42578125" style="81"/>
    <col min="9366" max="9367" width="11.42578125" style="81" customWidth="1"/>
    <col min="9368" max="9368" width="3.5703125" style="81" customWidth="1"/>
    <col min="9369" max="9369" width="9" style="81" customWidth="1"/>
    <col min="9370" max="9370" width="11.28515625" style="81" customWidth="1"/>
    <col min="9371" max="9371" width="12" style="81" customWidth="1"/>
    <col min="9372" max="9372" width="30.28515625" style="81" customWidth="1"/>
    <col min="9373" max="9373" width="7.85546875" style="81" customWidth="1"/>
    <col min="9374" max="9374" width="10.85546875" style="81" customWidth="1"/>
    <col min="9375" max="9375" width="9.85546875" style="81" customWidth="1"/>
    <col min="9376" max="9376" width="13" style="81" customWidth="1"/>
    <col min="9377" max="9377" width="18.42578125" style="81" customWidth="1"/>
    <col min="9378" max="9378" width="15.140625" style="81" customWidth="1"/>
    <col min="9379" max="9380" width="13.28515625" style="81" customWidth="1"/>
    <col min="9381" max="9382" width="12.140625" style="81" customWidth="1"/>
    <col min="9383" max="9383" width="13" style="81" bestFit="1" customWidth="1"/>
    <col min="9384" max="9455" width="11.42578125" style="81" customWidth="1"/>
    <col min="9456" max="9456" width="12.42578125" style="81" customWidth="1"/>
    <col min="9457" max="9457" width="13" style="81" customWidth="1"/>
    <col min="9458" max="9458" width="11.42578125" style="81"/>
    <col min="9459" max="9459" width="13.85546875" style="81" customWidth="1"/>
    <col min="9460" max="9460" width="13.42578125" style="81" customWidth="1"/>
    <col min="9461" max="9621" width="11.42578125" style="81"/>
    <col min="9622" max="9623" width="11.42578125" style="81" customWidth="1"/>
    <col min="9624" max="9624" width="3.5703125" style="81" customWidth="1"/>
    <col min="9625" max="9625" width="9" style="81" customWidth="1"/>
    <col min="9626" max="9626" width="11.28515625" style="81" customWidth="1"/>
    <col min="9627" max="9627" width="12" style="81" customWidth="1"/>
    <col min="9628" max="9628" width="30.28515625" style="81" customWidth="1"/>
    <col min="9629" max="9629" width="7.85546875" style="81" customWidth="1"/>
    <col min="9630" max="9630" width="10.85546875" style="81" customWidth="1"/>
    <col min="9631" max="9631" width="9.85546875" style="81" customWidth="1"/>
    <col min="9632" max="9632" width="13" style="81" customWidth="1"/>
    <col min="9633" max="9633" width="18.42578125" style="81" customWidth="1"/>
    <col min="9634" max="9634" width="15.140625" style="81" customWidth="1"/>
    <col min="9635" max="9636" width="13.28515625" style="81" customWidth="1"/>
    <col min="9637" max="9638" width="12.140625" style="81" customWidth="1"/>
    <col min="9639" max="9639" width="13" style="81" bestFit="1" customWidth="1"/>
    <col min="9640" max="9711" width="11.42578125" style="81" customWidth="1"/>
    <col min="9712" max="9712" width="12.42578125" style="81" customWidth="1"/>
    <col min="9713" max="9713" width="13" style="81" customWidth="1"/>
    <col min="9714" max="9714" width="11.42578125" style="81"/>
    <col min="9715" max="9715" width="13.85546875" style="81" customWidth="1"/>
    <col min="9716" max="9716" width="13.42578125" style="81" customWidth="1"/>
    <col min="9717" max="9877" width="11.42578125" style="81"/>
    <col min="9878" max="9879" width="11.42578125" style="81" customWidth="1"/>
    <col min="9880" max="9880" width="3.5703125" style="81" customWidth="1"/>
    <col min="9881" max="9881" width="9" style="81" customWidth="1"/>
    <col min="9882" max="9882" width="11.28515625" style="81" customWidth="1"/>
    <col min="9883" max="9883" width="12" style="81" customWidth="1"/>
    <col min="9884" max="9884" width="30.28515625" style="81" customWidth="1"/>
    <col min="9885" max="9885" width="7.85546875" style="81" customWidth="1"/>
    <col min="9886" max="9886" width="10.85546875" style="81" customWidth="1"/>
    <col min="9887" max="9887" width="9.85546875" style="81" customWidth="1"/>
    <col min="9888" max="9888" width="13" style="81" customWidth="1"/>
    <col min="9889" max="9889" width="18.42578125" style="81" customWidth="1"/>
    <col min="9890" max="9890" width="15.140625" style="81" customWidth="1"/>
    <col min="9891" max="9892" width="13.28515625" style="81" customWidth="1"/>
    <col min="9893" max="9894" width="12.140625" style="81" customWidth="1"/>
    <col min="9895" max="9895" width="13" style="81" bestFit="1" customWidth="1"/>
    <col min="9896" max="9967" width="11.42578125" style="81" customWidth="1"/>
    <col min="9968" max="9968" width="12.42578125" style="81" customWidth="1"/>
    <col min="9969" max="9969" width="13" style="81" customWidth="1"/>
    <col min="9970" max="9970" width="11.42578125" style="81"/>
    <col min="9971" max="9971" width="13.85546875" style="81" customWidth="1"/>
    <col min="9972" max="9972" width="13.42578125" style="81" customWidth="1"/>
    <col min="9973" max="10133" width="11.42578125" style="81"/>
    <col min="10134" max="10135" width="11.42578125" style="81" customWidth="1"/>
    <col min="10136" max="10136" width="3.5703125" style="81" customWidth="1"/>
    <col min="10137" max="10137" width="9" style="81" customWidth="1"/>
    <col min="10138" max="10138" width="11.28515625" style="81" customWidth="1"/>
    <col min="10139" max="10139" width="12" style="81" customWidth="1"/>
    <col min="10140" max="10140" width="30.28515625" style="81" customWidth="1"/>
    <col min="10141" max="10141" width="7.85546875" style="81" customWidth="1"/>
    <col min="10142" max="10142" width="10.85546875" style="81" customWidth="1"/>
    <col min="10143" max="10143" width="9.85546875" style="81" customWidth="1"/>
    <col min="10144" max="10144" width="13" style="81" customWidth="1"/>
    <col min="10145" max="10145" width="18.42578125" style="81" customWidth="1"/>
    <col min="10146" max="10146" width="15.140625" style="81" customWidth="1"/>
    <col min="10147" max="10148" width="13.28515625" style="81" customWidth="1"/>
    <col min="10149" max="10150" width="12.140625" style="81" customWidth="1"/>
    <col min="10151" max="10151" width="13" style="81" bestFit="1" customWidth="1"/>
    <col min="10152" max="10223" width="11.42578125" style="81" customWidth="1"/>
    <col min="10224" max="10224" width="12.42578125" style="81" customWidth="1"/>
    <col min="10225" max="10225" width="13" style="81" customWidth="1"/>
    <col min="10226" max="10226" width="11.42578125" style="81"/>
    <col min="10227" max="10227" width="13.85546875" style="81" customWidth="1"/>
    <col min="10228" max="10228" width="13.42578125" style="81" customWidth="1"/>
    <col min="10229" max="10389" width="11.42578125" style="81"/>
    <col min="10390" max="10391" width="11.42578125" style="81" customWidth="1"/>
    <col min="10392" max="10392" width="3.5703125" style="81" customWidth="1"/>
    <col min="10393" max="10393" width="9" style="81" customWidth="1"/>
    <col min="10394" max="10394" width="11.28515625" style="81" customWidth="1"/>
    <col min="10395" max="10395" width="12" style="81" customWidth="1"/>
    <col min="10396" max="10396" width="30.28515625" style="81" customWidth="1"/>
    <col min="10397" max="10397" width="7.85546875" style="81" customWidth="1"/>
    <col min="10398" max="10398" width="10.85546875" style="81" customWidth="1"/>
    <col min="10399" max="10399" width="9.85546875" style="81" customWidth="1"/>
    <col min="10400" max="10400" width="13" style="81" customWidth="1"/>
    <col min="10401" max="10401" width="18.42578125" style="81" customWidth="1"/>
    <col min="10402" max="10402" width="15.140625" style="81" customWidth="1"/>
    <col min="10403" max="10404" width="13.28515625" style="81" customWidth="1"/>
    <col min="10405" max="10406" width="12.140625" style="81" customWidth="1"/>
    <col min="10407" max="10407" width="13" style="81" bestFit="1" customWidth="1"/>
    <col min="10408" max="10479" width="11.42578125" style="81" customWidth="1"/>
    <col min="10480" max="10480" width="12.42578125" style="81" customWidth="1"/>
    <col min="10481" max="10481" width="13" style="81" customWidth="1"/>
    <col min="10482" max="10482" width="11.42578125" style="81"/>
    <col min="10483" max="10483" width="13.85546875" style="81" customWidth="1"/>
    <col min="10484" max="10484" width="13.42578125" style="81" customWidth="1"/>
    <col min="10485" max="10645" width="11.42578125" style="81"/>
    <col min="10646" max="10647" width="11.42578125" style="81" customWidth="1"/>
    <col min="10648" max="10648" width="3.5703125" style="81" customWidth="1"/>
    <col min="10649" max="10649" width="9" style="81" customWidth="1"/>
    <col min="10650" max="10650" width="11.28515625" style="81" customWidth="1"/>
    <col min="10651" max="10651" width="12" style="81" customWidth="1"/>
    <col min="10652" max="10652" width="30.28515625" style="81" customWidth="1"/>
    <col min="10653" max="10653" width="7.85546875" style="81" customWidth="1"/>
    <col min="10654" max="10654" width="10.85546875" style="81" customWidth="1"/>
    <col min="10655" max="10655" width="9.85546875" style="81" customWidth="1"/>
    <col min="10656" max="10656" width="13" style="81" customWidth="1"/>
    <col min="10657" max="10657" width="18.42578125" style="81" customWidth="1"/>
    <col min="10658" max="10658" width="15.140625" style="81" customWidth="1"/>
    <col min="10659" max="10660" width="13.28515625" style="81" customWidth="1"/>
    <col min="10661" max="10662" width="12.140625" style="81" customWidth="1"/>
    <col min="10663" max="10663" width="13" style="81" bestFit="1" customWidth="1"/>
    <col min="10664" max="10735" width="11.42578125" style="81" customWidth="1"/>
    <col min="10736" max="10736" width="12.42578125" style="81" customWidth="1"/>
    <col min="10737" max="10737" width="13" style="81" customWidth="1"/>
    <col min="10738" max="10738" width="11.42578125" style="81"/>
    <col min="10739" max="10739" width="13.85546875" style="81" customWidth="1"/>
    <col min="10740" max="10740" width="13.42578125" style="81" customWidth="1"/>
    <col min="10741" max="10901" width="11.42578125" style="81"/>
    <col min="10902" max="10903" width="11.42578125" style="81" customWidth="1"/>
    <col min="10904" max="10904" width="3.5703125" style="81" customWidth="1"/>
    <col min="10905" max="10905" width="9" style="81" customWidth="1"/>
    <col min="10906" max="10906" width="11.28515625" style="81" customWidth="1"/>
    <col min="10907" max="10907" width="12" style="81" customWidth="1"/>
    <col min="10908" max="10908" width="30.28515625" style="81" customWidth="1"/>
    <col min="10909" max="10909" width="7.85546875" style="81" customWidth="1"/>
    <col min="10910" max="10910" width="10.85546875" style="81" customWidth="1"/>
    <col min="10911" max="10911" width="9.85546875" style="81" customWidth="1"/>
    <col min="10912" max="10912" width="13" style="81" customWidth="1"/>
    <col min="10913" max="10913" width="18.42578125" style="81" customWidth="1"/>
    <col min="10914" max="10914" width="15.140625" style="81" customWidth="1"/>
    <col min="10915" max="10916" width="13.28515625" style="81" customWidth="1"/>
    <col min="10917" max="10918" width="12.140625" style="81" customWidth="1"/>
    <col min="10919" max="10919" width="13" style="81" bestFit="1" customWidth="1"/>
    <col min="10920" max="10991" width="11.42578125" style="81" customWidth="1"/>
    <col min="10992" max="10992" width="12.42578125" style="81" customWidth="1"/>
    <col min="10993" max="10993" width="13" style="81" customWidth="1"/>
    <col min="10994" max="10994" width="11.42578125" style="81"/>
    <col min="10995" max="10995" width="13.85546875" style="81" customWidth="1"/>
    <col min="10996" max="10996" width="13.42578125" style="81" customWidth="1"/>
    <col min="10997" max="11157" width="11.42578125" style="81"/>
    <col min="11158" max="11159" width="11.42578125" style="81" customWidth="1"/>
    <col min="11160" max="11160" width="3.5703125" style="81" customWidth="1"/>
    <col min="11161" max="11161" width="9" style="81" customWidth="1"/>
    <col min="11162" max="11162" width="11.28515625" style="81" customWidth="1"/>
    <col min="11163" max="11163" width="12" style="81" customWidth="1"/>
    <col min="11164" max="11164" width="30.28515625" style="81" customWidth="1"/>
    <col min="11165" max="11165" width="7.85546875" style="81" customWidth="1"/>
    <col min="11166" max="11166" width="10.85546875" style="81" customWidth="1"/>
    <col min="11167" max="11167" width="9.85546875" style="81" customWidth="1"/>
    <col min="11168" max="11168" width="13" style="81" customWidth="1"/>
    <col min="11169" max="11169" width="18.42578125" style="81" customWidth="1"/>
    <col min="11170" max="11170" width="15.140625" style="81" customWidth="1"/>
    <col min="11171" max="11172" width="13.28515625" style="81" customWidth="1"/>
    <col min="11173" max="11174" width="12.140625" style="81" customWidth="1"/>
    <col min="11175" max="11175" width="13" style="81" bestFit="1" customWidth="1"/>
    <col min="11176" max="11247" width="11.42578125" style="81" customWidth="1"/>
    <col min="11248" max="11248" width="12.42578125" style="81" customWidth="1"/>
    <col min="11249" max="11249" width="13" style="81" customWidth="1"/>
    <col min="11250" max="11250" width="11.42578125" style="81"/>
    <col min="11251" max="11251" width="13.85546875" style="81" customWidth="1"/>
    <col min="11252" max="11252" width="13.42578125" style="81" customWidth="1"/>
    <col min="11253" max="11413" width="11.42578125" style="81"/>
    <col min="11414" max="11415" width="11.42578125" style="81" customWidth="1"/>
    <col min="11416" max="11416" width="3.5703125" style="81" customWidth="1"/>
    <col min="11417" max="11417" width="9" style="81" customWidth="1"/>
    <col min="11418" max="11418" width="11.28515625" style="81" customWidth="1"/>
    <col min="11419" max="11419" width="12" style="81" customWidth="1"/>
    <col min="11420" max="11420" width="30.28515625" style="81" customWidth="1"/>
    <col min="11421" max="11421" width="7.85546875" style="81" customWidth="1"/>
    <col min="11422" max="11422" width="10.85546875" style="81" customWidth="1"/>
    <col min="11423" max="11423" width="9.85546875" style="81" customWidth="1"/>
    <col min="11424" max="11424" width="13" style="81" customWidth="1"/>
    <col min="11425" max="11425" width="18.42578125" style="81" customWidth="1"/>
    <col min="11426" max="11426" width="15.140625" style="81" customWidth="1"/>
    <col min="11427" max="11428" width="13.28515625" style="81" customWidth="1"/>
    <col min="11429" max="11430" width="12.140625" style="81" customWidth="1"/>
    <col min="11431" max="11431" width="13" style="81" bestFit="1" customWidth="1"/>
    <col min="11432" max="11503" width="11.42578125" style="81" customWidth="1"/>
    <col min="11504" max="11504" width="12.42578125" style="81" customWidth="1"/>
    <col min="11505" max="11505" width="13" style="81" customWidth="1"/>
    <col min="11506" max="11506" width="11.42578125" style="81"/>
    <col min="11507" max="11507" width="13.85546875" style="81" customWidth="1"/>
    <col min="11508" max="11508" width="13.42578125" style="81" customWidth="1"/>
    <col min="11509" max="11669" width="11.42578125" style="81"/>
    <col min="11670" max="11671" width="11.42578125" style="81" customWidth="1"/>
    <col min="11672" max="11672" width="3.5703125" style="81" customWidth="1"/>
    <col min="11673" max="11673" width="9" style="81" customWidth="1"/>
    <col min="11674" max="11674" width="11.28515625" style="81" customWidth="1"/>
    <col min="11675" max="11675" width="12" style="81" customWidth="1"/>
    <col min="11676" max="11676" width="30.28515625" style="81" customWidth="1"/>
    <col min="11677" max="11677" width="7.85546875" style="81" customWidth="1"/>
    <col min="11678" max="11678" width="10.85546875" style="81" customWidth="1"/>
    <col min="11679" max="11679" width="9.85546875" style="81" customWidth="1"/>
    <col min="11680" max="11680" width="13" style="81" customWidth="1"/>
    <col min="11681" max="11681" width="18.42578125" style="81" customWidth="1"/>
    <col min="11682" max="11682" width="15.140625" style="81" customWidth="1"/>
    <col min="11683" max="11684" width="13.28515625" style="81" customWidth="1"/>
    <col min="11685" max="11686" width="12.140625" style="81" customWidth="1"/>
    <col min="11687" max="11687" width="13" style="81" bestFit="1" customWidth="1"/>
    <col min="11688" max="11759" width="11.42578125" style="81" customWidth="1"/>
    <col min="11760" max="11760" width="12.42578125" style="81" customWidth="1"/>
    <col min="11761" max="11761" width="13" style="81" customWidth="1"/>
    <col min="11762" max="11762" width="11.42578125" style="81"/>
    <col min="11763" max="11763" width="13.85546875" style="81" customWidth="1"/>
    <col min="11764" max="11764" width="13.42578125" style="81" customWidth="1"/>
    <col min="11765" max="11925" width="11.42578125" style="81"/>
    <col min="11926" max="11927" width="11.42578125" style="81" customWidth="1"/>
    <col min="11928" max="11928" width="3.5703125" style="81" customWidth="1"/>
    <col min="11929" max="11929" width="9" style="81" customWidth="1"/>
    <col min="11930" max="11930" width="11.28515625" style="81" customWidth="1"/>
    <col min="11931" max="11931" width="12" style="81" customWidth="1"/>
    <col min="11932" max="11932" width="30.28515625" style="81" customWidth="1"/>
    <col min="11933" max="11933" width="7.85546875" style="81" customWidth="1"/>
    <col min="11934" max="11934" width="10.85546875" style="81" customWidth="1"/>
    <col min="11935" max="11935" width="9.85546875" style="81" customWidth="1"/>
    <col min="11936" max="11936" width="13" style="81" customWidth="1"/>
    <col min="11937" max="11937" width="18.42578125" style="81" customWidth="1"/>
    <col min="11938" max="11938" width="15.140625" style="81" customWidth="1"/>
    <col min="11939" max="11940" width="13.28515625" style="81" customWidth="1"/>
    <col min="11941" max="11942" width="12.140625" style="81" customWidth="1"/>
    <col min="11943" max="11943" width="13" style="81" bestFit="1" customWidth="1"/>
    <col min="11944" max="12015" width="11.42578125" style="81" customWidth="1"/>
    <col min="12016" max="12016" width="12.42578125" style="81" customWidth="1"/>
    <col min="12017" max="12017" width="13" style="81" customWidth="1"/>
    <col min="12018" max="12018" width="11.42578125" style="81"/>
    <col min="12019" max="12019" width="13.85546875" style="81" customWidth="1"/>
    <col min="12020" max="12020" width="13.42578125" style="81" customWidth="1"/>
    <col min="12021" max="12181" width="11.42578125" style="81"/>
    <col min="12182" max="12183" width="11.42578125" style="81" customWidth="1"/>
    <col min="12184" max="12184" width="3.5703125" style="81" customWidth="1"/>
    <col min="12185" max="12185" width="9" style="81" customWidth="1"/>
    <col min="12186" max="12186" width="11.28515625" style="81" customWidth="1"/>
    <col min="12187" max="12187" width="12" style="81" customWidth="1"/>
    <col min="12188" max="12188" width="30.28515625" style="81" customWidth="1"/>
    <col min="12189" max="12189" width="7.85546875" style="81" customWidth="1"/>
    <col min="12190" max="12190" width="10.85546875" style="81" customWidth="1"/>
    <col min="12191" max="12191" width="9.85546875" style="81" customWidth="1"/>
    <col min="12192" max="12192" width="13" style="81" customWidth="1"/>
    <col min="12193" max="12193" width="18.42578125" style="81" customWidth="1"/>
    <col min="12194" max="12194" width="15.140625" style="81" customWidth="1"/>
    <col min="12195" max="12196" width="13.28515625" style="81" customWidth="1"/>
    <col min="12197" max="12198" width="12.140625" style="81" customWidth="1"/>
    <col min="12199" max="12199" width="13" style="81" bestFit="1" customWidth="1"/>
    <col min="12200" max="12271" width="11.42578125" style="81" customWidth="1"/>
    <col min="12272" max="12272" width="12.42578125" style="81" customWidth="1"/>
    <col min="12273" max="12273" width="13" style="81" customWidth="1"/>
    <col min="12274" max="12274" width="11.42578125" style="81"/>
    <col min="12275" max="12275" width="13.85546875" style="81" customWidth="1"/>
    <col min="12276" max="12276" width="13.42578125" style="81" customWidth="1"/>
    <col min="12277" max="12437" width="11.42578125" style="81"/>
    <col min="12438" max="12439" width="11.42578125" style="81" customWidth="1"/>
    <col min="12440" max="12440" width="3.5703125" style="81" customWidth="1"/>
    <col min="12441" max="12441" width="9" style="81" customWidth="1"/>
    <col min="12442" max="12442" width="11.28515625" style="81" customWidth="1"/>
    <col min="12443" max="12443" width="12" style="81" customWidth="1"/>
    <col min="12444" max="12444" width="30.28515625" style="81" customWidth="1"/>
    <col min="12445" max="12445" width="7.85546875" style="81" customWidth="1"/>
    <col min="12446" max="12446" width="10.85546875" style="81" customWidth="1"/>
    <col min="12447" max="12447" width="9.85546875" style="81" customWidth="1"/>
    <col min="12448" max="12448" width="13" style="81" customWidth="1"/>
    <col min="12449" max="12449" width="18.42578125" style="81" customWidth="1"/>
    <col min="12450" max="12450" width="15.140625" style="81" customWidth="1"/>
    <col min="12451" max="12452" width="13.28515625" style="81" customWidth="1"/>
    <col min="12453" max="12454" width="12.140625" style="81" customWidth="1"/>
    <col min="12455" max="12455" width="13" style="81" bestFit="1" customWidth="1"/>
    <col min="12456" max="12527" width="11.42578125" style="81" customWidth="1"/>
    <col min="12528" max="12528" width="12.42578125" style="81" customWidth="1"/>
    <col min="12529" max="12529" width="13" style="81" customWidth="1"/>
    <col min="12530" max="12530" width="11.42578125" style="81"/>
    <col min="12531" max="12531" width="13.85546875" style="81" customWidth="1"/>
    <col min="12532" max="12532" width="13.42578125" style="81" customWidth="1"/>
    <col min="12533" max="12693" width="11.42578125" style="81"/>
    <col min="12694" max="12695" width="11.42578125" style="81" customWidth="1"/>
    <col min="12696" max="12696" width="3.5703125" style="81" customWidth="1"/>
    <col min="12697" max="12697" width="9" style="81" customWidth="1"/>
    <col min="12698" max="12698" width="11.28515625" style="81" customWidth="1"/>
    <col min="12699" max="12699" width="12" style="81" customWidth="1"/>
    <col min="12700" max="12700" width="30.28515625" style="81" customWidth="1"/>
    <col min="12701" max="12701" width="7.85546875" style="81" customWidth="1"/>
    <col min="12702" max="12702" width="10.85546875" style="81" customWidth="1"/>
    <col min="12703" max="12703" width="9.85546875" style="81" customWidth="1"/>
    <col min="12704" max="12704" width="13" style="81" customWidth="1"/>
    <col min="12705" max="12705" width="18.42578125" style="81" customWidth="1"/>
    <col min="12706" max="12706" width="15.140625" style="81" customWidth="1"/>
    <col min="12707" max="12708" width="13.28515625" style="81" customWidth="1"/>
    <col min="12709" max="12710" width="12.140625" style="81" customWidth="1"/>
    <col min="12711" max="12711" width="13" style="81" bestFit="1" customWidth="1"/>
    <col min="12712" max="12783" width="11.42578125" style="81" customWidth="1"/>
    <col min="12784" max="12784" width="12.42578125" style="81" customWidth="1"/>
    <col min="12785" max="12785" width="13" style="81" customWidth="1"/>
    <col min="12786" max="12786" width="11.42578125" style="81"/>
    <col min="12787" max="12787" width="13.85546875" style="81" customWidth="1"/>
    <col min="12788" max="12788" width="13.42578125" style="81" customWidth="1"/>
    <col min="12789" max="12949" width="11.42578125" style="81"/>
    <col min="12950" max="12951" width="11.42578125" style="81" customWidth="1"/>
    <col min="12952" max="12952" width="3.5703125" style="81" customWidth="1"/>
    <col min="12953" max="12953" width="9" style="81" customWidth="1"/>
    <col min="12954" max="12954" width="11.28515625" style="81" customWidth="1"/>
    <col min="12955" max="12955" width="12" style="81" customWidth="1"/>
    <col min="12956" max="12956" width="30.28515625" style="81" customWidth="1"/>
    <col min="12957" max="12957" width="7.85546875" style="81" customWidth="1"/>
    <col min="12958" max="12958" width="10.85546875" style="81" customWidth="1"/>
    <col min="12959" max="12959" width="9.85546875" style="81" customWidth="1"/>
    <col min="12960" max="12960" width="13" style="81" customWidth="1"/>
    <col min="12961" max="12961" width="18.42578125" style="81" customWidth="1"/>
    <col min="12962" max="12962" width="15.140625" style="81" customWidth="1"/>
    <col min="12963" max="12964" width="13.28515625" style="81" customWidth="1"/>
    <col min="12965" max="12966" width="12.140625" style="81" customWidth="1"/>
    <col min="12967" max="12967" width="13" style="81" bestFit="1" customWidth="1"/>
    <col min="12968" max="13039" width="11.42578125" style="81" customWidth="1"/>
    <col min="13040" max="13040" width="12.42578125" style="81" customWidth="1"/>
    <col min="13041" max="13041" width="13" style="81" customWidth="1"/>
    <col min="13042" max="13042" width="11.42578125" style="81"/>
    <col min="13043" max="13043" width="13.85546875" style="81" customWidth="1"/>
    <col min="13044" max="13044" width="13.42578125" style="81" customWidth="1"/>
    <col min="13045" max="13205" width="11.42578125" style="81"/>
    <col min="13206" max="13207" width="11.42578125" style="81" customWidth="1"/>
    <col min="13208" max="13208" width="3.5703125" style="81" customWidth="1"/>
    <col min="13209" max="13209" width="9" style="81" customWidth="1"/>
    <col min="13210" max="13210" width="11.28515625" style="81" customWidth="1"/>
    <col min="13211" max="13211" width="12" style="81" customWidth="1"/>
    <col min="13212" max="13212" width="30.28515625" style="81" customWidth="1"/>
    <col min="13213" max="13213" width="7.85546875" style="81" customWidth="1"/>
    <col min="13214" max="13214" width="10.85546875" style="81" customWidth="1"/>
    <col min="13215" max="13215" width="9.85546875" style="81" customWidth="1"/>
    <col min="13216" max="13216" width="13" style="81" customWidth="1"/>
    <col min="13217" max="13217" width="18.42578125" style="81" customWidth="1"/>
    <col min="13218" max="13218" width="15.140625" style="81" customWidth="1"/>
    <col min="13219" max="13220" width="13.28515625" style="81" customWidth="1"/>
    <col min="13221" max="13222" width="12.140625" style="81" customWidth="1"/>
    <col min="13223" max="13223" width="13" style="81" bestFit="1" customWidth="1"/>
    <col min="13224" max="13295" width="11.42578125" style="81" customWidth="1"/>
    <col min="13296" max="13296" width="12.42578125" style="81" customWidth="1"/>
    <col min="13297" max="13297" width="13" style="81" customWidth="1"/>
    <col min="13298" max="13298" width="11.42578125" style="81"/>
    <col min="13299" max="13299" width="13.85546875" style="81" customWidth="1"/>
    <col min="13300" max="13300" width="13.42578125" style="81" customWidth="1"/>
    <col min="13301" max="13461" width="11.42578125" style="81"/>
    <col min="13462" max="13463" width="11.42578125" style="81" customWidth="1"/>
    <col min="13464" max="13464" width="3.5703125" style="81" customWidth="1"/>
    <col min="13465" max="13465" width="9" style="81" customWidth="1"/>
    <col min="13466" max="13466" width="11.28515625" style="81" customWidth="1"/>
    <col min="13467" max="13467" width="12" style="81" customWidth="1"/>
    <col min="13468" max="13468" width="30.28515625" style="81" customWidth="1"/>
    <col min="13469" max="13469" width="7.85546875" style="81" customWidth="1"/>
    <col min="13470" max="13470" width="10.85546875" style="81" customWidth="1"/>
    <col min="13471" max="13471" width="9.85546875" style="81" customWidth="1"/>
    <col min="13472" max="13472" width="13" style="81" customWidth="1"/>
    <col min="13473" max="13473" width="18.42578125" style="81" customWidth="1"/>
    <col min="13474" max="13474" width="15.140625" style="81" customWidth="1"/>
    <col min="13475" max="13476" width="13.28515625" style="81" customWidth="1"/>
    <col min="13477" max="13478" width="12.140625" style="81" customWidth="1"/>
    <col min="13479" max="13479" width="13" style="81" bestFit="1" customWidth="1"/>
    <col min="13480" max="13551" width="11.42578125" style="81" customWidth="1"/>
    <col min="13552" max="13552" width="12.42578125" style="81" customWidth="1"/>
    <col min="13553" max="13553" width="13" style="81" customWidth="1"/>
    <col min="13554" max="13554" width="11.42578125" style="81"/>
    <col min="13555" max="13555" width="13.85546875" style="81" customWidth="1"/>
    <col min="13556" max="13556" width="13.42578125" style="81" customWidth="1"/>
    <col min="13557" max="13717" width="11.42578125" style="81"/>
    <col min="13718" max="13719" width="11.42578125" style="81" customWidth="1"/>
    <col min="13720" max="13720" width="3.5703125" style="81" customWidth="1"/>
    <col min="13721" max="13721" width="9" style="81" customWidth="1"/>
    <col min="13722" max="13722" width="11.28515625" style="81" customWidth="1"/>
    <col min="13723" max="13723" width="12" style="81" customWidth="1"/>
    <col min="13724" max="13724" width="30.28515625" style="81" customWidth="1"/>
    <col min="13725" max="13725" width="7.85546875" style="81" customWidth="1"/>
    <col min="13726" max="13726" width="10.85546875" style="81" customWidth="1"/>
    <col min="13727" max="13727" width="9.85546875" style="81" customWidth="1"/>
    <col min="13728" max="13728" width="13" style="81" customWidth="1"/>
    <col min="13729" max="13729" width="18.42578125" style="81" customWidth="1"/>
    <col min="13730" max="13730" width="15.140625" style="81" customWidth="1"/>
    <col min="13731" max="13732" width="13.28515625" style="81" customWidth="1"/>
    <col min="13733" max="13734" width="12.140625" style="81" customWidth="1"/>
    <col min="13735" max="13735" width="13" style="81" bestFit="1" customWidth="1"/>
    <col min="13736" max="13807" width="11.42578125" style="81" customWidth="1"/>
    <col min="13808" max="13808" width="12.42578125" style="81" customWidth="1"/>
    <col min="13809" max="13809" width="13" style="81" customWidth="1"/>
    <col min="13810" max="13810" width="11.42578125" style="81"/>
    <col min="13811" max="13811" width="13.85546875" style="81" customWidth="1"/>
    <col min="13812" max="13812" width="13.42578125" style="81" customWidth="1"/>
    <col min="13813" max="13973" width="11.42578125" style="81"/>
    <col min="13974" max="13975" width="11.42578125" style="81" customWidth="1"/>
    <col min="13976" max="13976" width="3.5703125" style="81" customWidth="1"/>
    <col min="13977" max="13977" width="9" style="81" customWidth="1"/>
    <col min="13978" max="13978" width="11.28515625" style="81" customWidth="1"/>
    <col min="13979" max="13979" width="12" style="81" customWidth="1"/>
    <col min="13980" max="13980" width="30.28515625" style="81" customWidth="1"/>
    <col min="13981" max="13981" width="7.85546875" style="81" customWidth="1"/>
    <col min="13982" max="13982" width="10.85546875" style="81" customWidth="1"/>
    <col min="13983" max="13983" width="9.85546875" style="81" customWidth="1"/>
    <col min="13984" max="13984" width="13" style="81" customWidth="1"/>
    <col min="13985" max="13985" width="18.42578125" style="81" customWidth="1"/>
    <col min="13986" max="13986" width="15.140625" style="81" customWidth="1"/>
    <col min="13987" max="13988" width="13.28515625" style="81" customWidth="1"/>
    <col min="13989" max="13990" width="12.140625" style="81" customWidth="1"/>
    <col min="13991" max="13991" width="13" style="81" bestFit="1" customWidth="1"/>
    <col min="13992" max="14063" width="11.42578125" style="81" customWidth="1"/>
    <col min="14064" max="14064" width="12.42578125" style="81" customWidth="1"/>
    <col min="14065" max="14065" width="13" style="81" customWidth="1"/>
    <col min="14066" max="14066" width="11.42578125" style="81"/>
    <col min="14067" max="14067" width="13.85546875" style="81" customWidth="1"/>
    <col min="14068" max="14068" width="13.42578125" style="81" customWidth="1"/>
    <col min="14069" max="14229" width="11.42578125" style="81"/>
    <col min="14230" max="14231" width="11.42578125" style="81" customWidth="1"/>
    <col min="14232" max="14232" width="3.5703125" style="81" customWidth="1"/>
    <col min="14233" max="14233" width="9" style="81" customWidth="1"/>
    <col min="14234" max="14234" width="11.28515625" style="81" customWidth="1"/>
    <col min="14235" max="14235" width="12" style="81" customWidth="1"/>
    <col min="14236" max="14236" width="30.28515625" style="81" customWidth="1"/>
    <col min="14237" max="14237" width="7.85546875" style="81" customWidth="1"/>
    <col min="14238" max="14238" width="10.85546875" style="81" customWidth="1"/>
    <col min="14239" max="14239" width="9.85546875" style="81" customWidth="1"/>
    <col min="14240" max="14240" width="13" style="81" customWidth="1"/>
    <col min="14241" max="14241" width="18.42578125" style="81" customWidth="1"/>
    <col min="14242" max="14242" width="15.140625" style="81" customWidth="1"/>
    <col min="14243" max="14244" width="13.28515625" style="81" customWidth="1"/>
    <col min="14245" max="14246" width="12.140625" style="81" customWidth="1"/>
    <col min="14247" max="14247" width="13" style="81" bestFit="1" customWidth="1"/>
    <col min="14248" max="14319" width="11.42578125" style="81" customWidth="1"/>
    <col min="14320" max="14320" width="12.42578125" style="81" customWidth="1"/>
    <col min="14321" max="14321" width="13" style="81" customWidth="1"/>
    <col min="14322" max="14322" width="11.42578125" style="81"/>
    <col min="14323" max="14323" width="13.85546875" style="81" customWidth="1"/>
    <col min="14324" max="14324" width="13.42578125" style="81" customWidth="1"/>
    <col min="14325" max="14485" width="11.42578125" style="81"/>
    <col min="14486" max="14487" width="11.42578125" style="81" customWidth="1"/>
    <col min="14488" max="14488" width="3.5703125" style="81" customWidth="1"/>
    <col min="14489" max="14489" width="9" style="81" customWidth="1"/>
    <col min="14490" max="14490" width="11.28515625" style="81" customWidth="1"/>
    <col min="14491" max="14491" width="12" style="81" customWidth="1"/>
    <col min="14492" max="14492" width="30.28515625" style="81" customWidth="1"/>
    <col min="14493" max="14493" width="7.85546875" style="81" customWidth="1"/>
    <col min="14494" max="14494" width="10.85546875" style="81" customWidth="1"/>
    <col min="14495" max="14495" width="9.85546875" style="81" customWidth="1"/>
    <col min="14496" max="14496" width="13" style="81" customWidth="1"/>
    <col min="14497" max="14497" width="18.42578125" style="81" customWidth="1"/>
    <col min="14498" max="14498" width="15.140625" style="81" customWidth="1"/>
    <col min="14499" max="14500" width="13.28515625" style="81" customWidth="1"/>
    <col min="14501" max="14502" width="12.140625" style="81" customWidth="1"/>
    <col min="14503" max="14503" width="13" style="81" bestFit="1" customWidth="1"/>
    <col min="14504" max="14575" width="11.42578125" style="81" customWidth="1"/>
    <col min="14576" max="14576" width="12.42578125" style="81" customWidth="1"/>
    <col min="14577" max="14577" width="13" style="81" customWidth="1"/>
    <col min="14578" max="14578" width="11.42578125" style="81"/>
    <col min="14579" max="14579" width="13.85546875" style="81" customWidth="1"/>
    <col min="14580" max="14580" width="13.42578125" style="81" customWidth="1"/>
    <col min="14581" max="14741" width="11.42578125" style="81"/>
    <col min="14742" max="14743" width="11.42578125" style="81" customWidth="1"/>
    <col min="14744" max="14744" width="3.5703125" style="81" customWidth="1"/>
    <col min="14745" max="14745" width="9" style="81" customWidth="1"/>
    <col min="14746" max="14746" width="11.28515625" style="81" customWidth="1"/>
    <col min="14747" max="14747" width="12" style="81" customWidth="1"/>
    <col min="14748" max="14748" width="30.28515625" style="81" customWidth="1"/>
    <col min="14749" max="14749" width="7.85546875" style="81" customWidth="1"/>
    <col min="14750" max="14750" width="10.85546875" style="81" customWidth="1"/>
    <col min="14751" max="14751" width="9.85546875" style="81" customWidth="1"/>
    <col min="14752" max="14752" width="13" style="81" customWidth="1"/>
    <col min="14753" max="14753" width="18.42578125" style="81" customWidth="1"/>
    <col min="14754" max="14754" width="15.140625" style="81" customWidth="1"/>
    <col min="14755" max="14756" width="13.28515625" style="81" customWidth="1"/>
    <col min="14757" max="14758" width="12.140625" style="81" customWidth="1"/>
    <col min="14759" max="14759" width="13" style="81" bestFit="1" customWidth="1"/>
    <col min="14760" max="14831" width="11.42578125" style="81" customWidth="1"/>
    <col min="14832" max="14832" width="12.42578125" style="81" customWidth="1"/>
    <col min="14833" max="14833" width="13" style="81" customWidth="1"/>
    <col min="14834" max="14834" width="11.42578125" style="81"/>
    <col min="14835" max="14835" width="13.85546875" style="81" customWidth="1"/>
    <col min="14836" max="14836" width="13.42578125" style="81" customWidth="1"/>
    <col min="14837" max="14997" width="11.42578125" style="81"/>
    <col min="14998" max="14999" width="11.42578125" style="81" customWidth="1"/>
    <col min="15000" max="15000" width="3.5703125" style="81" customWidth="1"/>
    <col min="15001" max="15001" width="9" style="81" customWidth="1"/>
    <col min="15002" max="15002" width="11.28515625" style="81" customWidth="1"/>
    <col min="15003" max="15003" width="12" style="81" customWidth="1"/>
    <col min="15004" max="15004" width="30.28515625" style="81" customWidth="1"/>
    <col min="15005" max="15005" width="7.85546875" style="81" customWidth="1"/>
    <col min="15006" max="15006" width="10.85546875" style="81" customWidth="1"/>
    <col min="15007" max="15007" width="9.85546875" style="81" customWidth="1"/>
    <col min="15008" max="15008" width="13" style="81" customWidth="1"/>
    <col min="15009" max="15009" width="18.42578125" style="81" customWidth="1"/>
    <col min="15010" max="15010" width="15.140625" style="81" customWidth="1"/>
    <col min="15011" max="15012" width="13.28515625" style="81" customWidth="1"/>
    <col min="15013" max="15014" width="12.140625" style="81" customWidth="1"/>
    <col min="15015" max="15015" width="13" style="81" bestFit="1" customWidth="1"/>
    <col min="15016" max="15087" width="11.42578125" style="81" customWidth="1"/>
    <col min="15088" max="15088" width="12.42578125" style="81" customWidth="1"/>
    <col min="15089" max="15089" width="13" style="81" customWidth="1"/>
    <col min="15090" max="15090" width="11.42578125" style="81"/>
    <col min="15091" max="15091" width="13.85546875" style="81" customWidth="1"/>
    <col min="15092" max="15092" width="13.42578125" style="81" customWidth="1"/>
    <col min="15093" max="15253" width="11.42578125" style="81"/>
    <col min="15254" max="15255" width="11.42578125" style="81" customWidth="1"/>
    <col min="15256" max="15256" width="3.5703125" style="81" customWidth="1"/>
    <col min="15257" max="15257" width="9" style="81" customWidth="1"/>
    <col min="15258" max="15258" width="11.28515625" style="81" customWidth="1"/>
    <col min="15259" max="15259" width="12" style="81" customWidth="1"/>
    <col min="15260" max="15260" width="30.28515625" style="81" customWidth="1"/>
    <col min="15261" max="15261" width="7.85546875" style="81" customWidth="1"/>
    <col min="15262" max="15262" width="10.85546875" style="81" customWidth="1"/>
    <col min="15263" max="15263" width="9.85546875" style="81" customWidth="1"/>
    <col min="15264" max="15264" width="13" style="81" customWidth="1"/>
    <col min="15265" max="15265" width="18.42578125" style="81" customWidth="1"/>
    <col min="15266" max="15266" width="15.140625" style="81" customWidth="1"/>
    <col min="15267" max="15268" width="13.28515625" style="81" customWidth="1"/>
    <col min="15269" max="15270" width="12.140625" style="81" customWidth="1"/>
    <col min="15271" max="15271" width="13" style="81" bestFit="1" customWidth="1"/>
    <col min="15272" max="15343" width="11.42578125" style="81" customWidth="1"/>
    <col min="15344" max="15344" width="12.42578125" style="81" customWidth="1"/>
    <col min="15345" max="15345" width="13" style="81" customWidth="1"/>
    <col min="15346" max="15346" width="11.42578125" style="81"/>
    <col min="15347" max="15347" width="13.85546875" style="81" customWidth="1"/>
    <col min="15348" max="15348" width="13.42578125" style="81" customWidth="1"/>
    <col min="15349" max="15509" width="11.42578125" style="81"/>
    <col min="15510" max="15511" width="11.42578125" style="81" customWidth="1"/>
    <col min="15512" max="15512" width="3.5703125" style="81" customWidth="1"/>
    <col min="15513" max="15513" width="9" style="81" customWidth="1"/>
    <col min="15514" max="15514" width="11.28515625" style="81" customWidth="1"/>
    <col min="15515" max="15515" width="12" style="81" customWidth="1"/>
    <col min="15516" max="15516" width="30.28515625" style="81" customWidth="1"/>
    <col min="15517" max="15517" width="7.85546875" style="81" customWidth="1"/>
    <col min="15518" max="15518" width="10.85546875" style="81" customWidth="1"/>
    <col min="15519" max="15519" width="9.85546875" style="81" customWidth="1"/>
    <col min="15520" max="15520" width="13" style="81" customWidth="1"/>
    <col min="15521" max="15521" width="18.42578125" style="81" customWidth="1"/>
    <col min="15522" max="15522" width="15.140625" style="81" customWidth="1"/>
    <col min="15523" max="15524" width="13.28515625" style="81" customWidth="1"/>
    <col min="15525" max="15526" width="12.140625" style="81" customWidth="1"/>
    <col min="15527" max="15527" width="13" style="81" bestFit="1" customWidth="1"/>
    <col min="15528" max="15599" width="11.42578125" style="81" customWidth="1"/>
    <col min="15600" max="15600" width="12.42578125" style="81" customWidth="1"/>
    <col min="15601" max="15601" width="13" style="81" customWidth="1"/>
    <col min="15602" max="15602" width="11.42578125" style="81"/>
    <col min="15603" max="15603" width="13.85546875" style="81" customWidth="1"/>
    <col min="15604" max="15604" width="13.42578125" style="81" customWidth="1"/>
    <col min="15605" max="15765" width="11.42578125" style="81"/>
    <col min="15766" max="15767" width="11.42578125" style="81" customWidth="1"/>
    <col min="15768" max="15768" width="3.5703125" style="81" customWidth="1"/>
    <col min="15769" max="15769" width="9" style="81" customWidth="1"/>
    <col min="15770" max="15770" width="11.28515625" style="81" customWidth="1"/>
    <col min="15771" max="15771" width="12" style="81" customWidth="1"/>
    <col min="15772" max="15772" width="30.28515625" style="81" customWidth="1"/>
    <col min="15773" max="15773" width="7.85546875" style="81" customWidth="1"/>
    <col min="15774" max="15774" width="10.85546875" style="81" customWidth="1"/>
    <col min="15775" max="15775" width="9.85546875" style="81" customWidth="1"/>
    <col min="15776" max="15776" width="13" style="81" customWidth="1"/>
    <col min="15777" max="15777" width="18.42578125" style="81" customWidth="1"/>
    <col min="15778" max="15778" width="15.140625" style="81" customWidth="1"/>
    <col min="15779" max="15780" width="13.28515625" style="81" customWidth="1"/>
    <col min="15781" max="15782" width="12.140625" style="81" customWidth="1"/>
    <col min="15783" max="15783" width="13" style="81" bestFit="1" customWidth="1"/>
    <col min="15784" max="15855" width="11.42578125" style="81" customWidth="1"/>
    <col min="15856" max="15856" width="12.42578125" style="81" customWidth="1"/>
    <col min="15857" max="15857" width="13" style="81" customWidth="1"/>
    <col min="15858" max="15858" width="11.42578125" style="81"/>
    <col min="15859" max="15859" width="13.85546875" style="81" customWidth="1"/>
    <col min="15860" max="15860" width="13.42578125" style="81" customWidth="1"/>
    <col min="15861" max="16021" width="11.42578125" style="81"/>
    <col min="16022" max="16023" width="11.42578125" style="81" customWidth="1"/>
    <col min="16024" max="16024" width="3.5703125" style="81" customWidth="1"/>
    <col min="16025" max="16025" width="9" style="81" customWidth="1"/>
    <col min="16026" max="16026" width="11.28515625" style="81" customWidth="1"/>
    <col min="16027" max="16027" width="12" style="81" customWidth="1"/>
    <col min="16028" max="16028" width="30.28515625" style="81" customWidth="1"/>
    <col min="16029" max="16029" width="7.85546875" style="81" customWidth="1"/>
    <col min="16030" max="16030" width="10.85546875" style="81" customWidth="1"/>
    <col min="16031" max="16031" width="9.85546875" style="81" customWidth="1"/>
    <col min="16032" max="16032" width="13" style="81" customWidth="1"/>
    <col min="16033" max="16033" width="18.42578125" style="81" customWidth="1"/>
    <col min="16034" max="16034" width="15.140625" style="81" customWidth="1"/>
    <col min="16035" max="16036" width="13.28515625" style="81" customWidth="1"/>
    <col min="16037" max="16038" width="12.140625" style="81" customWidth="1"/>
    <col min="16039" max="16039" width="13" style="81" bestFit="1" customWidth="1"/>
    <col min="16040" max="16111" width="11.42578125" style="81" customWidth="1"/>
    <col min="16112" max="16112" width="12.42578125" style="81" customWidth="1"/>
    <col min="16113" max="16113" width="13" style="81" customWidth="1"/>
    <col min="16114" max="16114" width="11.42578125" style="81"/>
    <col min="16115" max="16115" width="13.85546875" style="81" customWidth="1"/>
    <col min="16116" max="16116" width="13.42578125" style="81" customWidth="1"/>
    <col min="16117" max="16384" width="11.42578125" style="81"/>
  </cols>
  <sheetData>
    <row r="1" spans="1:21" s="14" customFormat="1" ht="12.75" customHeight="1">
      <c r="A1" s="27"/>
      <c r="B1" s="3"/>
      <c r="C1" s="3"/>
      <c r="D1" s="27"/>
      <c r="E1" s="27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1" s="14" customFormat="1" ht="20.25" customHeight="1">
      <c r="A2" s="27"/>
      <c r="B2" s="3"/>
      <c r="C2" s="3"/>
      <c r="D2" s="579" t="s">
        <v>0</v>
      </c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</row>
    <row r="3" spans="1:21" s="14" customFormat="1" ht="20.25" customHeight="1">
      <c r="A3" s="27"/>
      <c r="B3" s="3"/>
      <c r="C3" s="3"/>
      <c r="D3" s="576" t="s">
        <v>1</v>
      </c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576"/>
    </row>
    <row r="4" spans="1:21" s="14" customFormat="1" ht="20.25" customHeight="1">
      <c r="A4" s="27"/>
      <c r="B4" s="3"/>
      <c r="C4" s="3"/>
      <c r="D4" s="576" t="s">
        <v>51</v>
      </c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576"/>
    </row>
    <row r="5" spans="1:21" s="14" customFormat="1" ht="20.25" customHeight="1">
      <c r="A5" s="27"/>
      <c r="B5" s="3"/>
      <c r="C5" s="3"/>
      <c r="D5" s="576" t="s">
        <v>52</v>
      </c>
      <c r="E5" s="576"/>
      <c r="F5" s="576"/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576"/>
    </row>
    <row r="6" spans="1:21" s="14" customFormat="1" ht="20.25" customHeight="1">
      <c r="A6" s="27"/>
      <c r="B6" s="3"/>
      <c r="C6" s="3"/>
      <c r="D6" s="576" t="s">
        <v>53</v>
      </c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P6" s="576"/>
      <c r="Q6" s="576"/>
      <c r="R6" s="576"/>
    </row>
    <row r="7" spans="1:21" ht="20.25" customHeight="1">
      <c r="A7" s="79"/>
      <c r="B7" s="80"/>
      <c r="C7" s="80"/>
      <c r="D7" s="576" t="s">
        <v>1371</v>
      </c>
      <c r="E7" s="576"/>
      <c r="F7" s="576"/>
      <c r="G7" s="576"/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576"/>
    </row>
    <row r="8" spans="1:21" ht="9.75" customHeight="1">
      <c r="A8" s="79"/>
      <c r="B8" s="80"/>
      <c r="C8" s="80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spans="1:21" s="91" customFormat="1" ht="45" customHeight="1">
      <c r="A9" s="250" t="s">
        <v>17</v>
      </c>
      <c r="B9" s="250" t="s">
        <v>54</v>
      </c>
      <c r="C9" s="251"/>
      <c r="D9" s="531" t="s">
        <v>55</v>
      </c>
      <c r="E9" s="481" t="s">
        <v>56</v>
      </c>
      <c r="F9" s="532" t="s">
        <v>57</v>
      </c>
      <c r="G9" s="481" t="s">
        <v>58</v>
      </c>
      <c r="H9" s="481" t="s">
        <v>59</v>
      </c>
      <c r="I9" s="481" t="s">
        <v>60</v>
      </c>
      <c r="J9" s="481" t="s">
        <v>23</v>
      </c>
      <c r="K9" s="481" t="s">
        <v>61</v>
      </c>
      <c r="L9" s="481" t="s">
        <v>62</v>
      </c>
      <c r="M9" s="481" t="s">
        <v>63</v>
      </c>
      <c r="N9" s="481" t="s">
        <v>64</v>
      </c>
      <c r="O9" s="481" t="s">
        <v>65</v>
      </c>
      <c r="P9" s="481" t="s">
        <v>28</v>
      </c>
      <c r="Q9" s="481" t="s">
        <v>9</v>
      </c>
      <c r="R9" s="533" t="s">
        <v>30</v>
      </c>
      <c r="S9" s="258" t="s">
        <v>1384</v>
      </c>
      <c r="T9" s="533" t="s">
        <v>1382</v>
      </c>
      <c r="U9" s="533" t="s">
        <v>10</v>
      </c>
    </row>
    <row r="10" spans="1:21" s="69" customFormat="1" ht="25.5" customHeight="1">
      <c r="A10" s="82">
        <v>11</v>
      </c>
      <c r="B10" s="33">
        <v>52247</v>
      </c>
      <c r="C10" s="83"/>
      <c r="D10" s="82">
        <v>1</v>
      </c>
      <c r="E10" s="288" t="s">
        <v>78</v>
      </c>
      <c r="F10" s="282">
        <v>38694</v>
      </c>
      <c r="G10" s="275" t="s">
        <v>79</v>
      </c>
      <c r="H10" s="275">
        <v>2005</v>
      </c>
      <c r="I10" s="275" t="s">
        <v>80</v>
      </c>
      <c r="J10" s="275" t="s">
        <v>81</v>
      </c>
      <c r="K10" s="276" t="s">
        <v>82</v>
      </c>
      <c r="L10" s="276" t="s">
        <v>83</v>
      </c>
      <c r="M10" s="274" t="s">
        <v>84</v>
      </c>
      <c r="N10" s="276" t="s">
        <v>85</v>
      </c>
      <c r="O10" s="84">
        <v>15121.17</v>
      </c>
      <c r="P10" s="84">
        <f>O10*10%</f>
        <v>1512.1170000000002</v>
      </c>
      <c r="Q10" s="84">
        <f>O10-P10</f>
        <v>13609.053</v>
      </c>
      <c r="R10" s="32">
        <f>Q10/10</f>
        <v>1360.9052999999999</v>
      </c>
      <c r="S10" s="32"/>
      <c r="T10" s="32">
        <f>Q10</f>
        <v>13609.053</v>
      </c>
      <c r="U10" s="32">
        <f>SUM(O10-T10)</f>
        <v>1512.1170000000002</v>
      </c>
    </row>
    <row r="11" spans="1:21" s="100" customFormat="1" ht="25.5" customHeight="1">
      <c r="A11" s="93">
        <v>13</v>
      </c>
      <c r="B11" s="94">
        <v>31818</v>
      </c>
      <c r="C11" s="95"/>
      <c r="D11" s="82">
        <v>2</v>
      </c>
      <c r="E11" s="289" t="s">
        <v>86</v>
      </c>
      <c r="F11" s="283">
        <v>39170</v>
      </c>
      <c r="G11" s="96" t="s">
        <v>87</v>
      </c>
      <c r="H11" s="96">
        <v>2007</v>
      </c>
      <c r="I11" s="96" t="s">
        <v>88</v>
      </c>
      <c r="J11" s="96" t="s">
        <v>89</v>
      </c>
      <c r="K11" s="97" t="s">
        <v>82</v>
      </c>
      <c r="L11" s="97" t="s">
        <v>90</v>
      </c>
      <c r="M11" s="284" t="s">
        <v>91</v>
      </c>
      <c r="N11" s="97" t="s">
        <v>92</v>
      </c>
      <c r="O11" s="98">
        <v>16000</v>
      </c>
      <c r="P11" s="98">
        <f t="shared" ref="P11:P24" si="0">O11*10%</f>
        <v>1600</v>
      </c>
      <c r="Q11" s="98">
        <f>O11-P11</f>
        <v>14400</v>
      </c>
      <c r="R11" s="99">
        <f t="shared" ref="R11:R18" si="1">Q11/10</f>
        <v>1440</v>
      </c>
      <c r="S11" s="32"/>
      <c r="T11" s="32">
        <f t="shared" ref="T11:T12" si="2">Q11</f>
        <v>14400</v>
      </c>
      <c r="U11" s="32">
        <f>SUM(O11-T11)</f>
        <v>1600</v>
      </c>
    </row>
    <row r="12" spans="1:21" s="69" customFormat="1" ht="25.5" customHeight="1">
      <c r="A12" s="82">
        <v>16</v>
      </c>
      <c r="B12" s="33">
        <v>2968</v>
      </c>
      <c r="C12" s="83"/>
      <c r="D12" s="82">
        <v>4</v>
      </c>
      <c r="E12" s="290" t="s">
        <v>94</v>
      </c>
      <c r="F12" s="282">
        <v>39952</v>
      </c>
      <c r="G12" s="275" t="s">
        <v>95</v>
      </c>
      <c r="H12" s="275">
        <v>2009</v>
      </c>
      <c r="I12" s="275" t="s">
        <v>96</v>
      </c>
      <c r="J12" s="275" t="s">
        <v>81</v>
      </c>
      <c r="K12" s="275" t="s">
        <v>97</v>
      </c>
      <c r="L12" s="275" t="s">
        <v>98</v>
      </c>
      <c r="M12" s="274" t="s">
        <v>99</v>
      </c>
      <c r="N12" s="275" t="s">
        <v>100</v>
      </c>
      <c r="O12" s="84">
        <v>23169.5</v>
      </c>
      <c r="P12" s="84">
        <f t="shared" si="0"/>
        <v>2316.9500000000003</v>
      </c>
      <c r="Q12" s="84">
        <f>O12-P12</f>
        <v>20852.55</v>
      </c>
      <c r="R12" s="32">
        <f t="shared" si="1"/>
        <v>2085.2550000000001</v>
      </c>
      <c r="S12" s="32"/>
      <c r="T12" s="32">
        <f t="shared" si="2"/>
        <v>20852.55</v>
      </c>
      <c r="U12" s="32">
        <f>SUM(O12-T12)</f>
        <v>2316.9500000000007</v>
      </c>
    </row>
    <row r="13" spans="1:21" s="69" customFormat="1" ht="25.5" customHeight="1">
      <c r="A13" s="291">
        <v>21</v>
      </c>
      <c r="B13" s="292">
        <v>75479</v>
      </c>
      <c r="C13" s="95"/>
      <c r="D13" s="93">
        <v>7</v>
      </c>
      <c r="E13" s="289" t="s">
        <v>102</v>
      </c>
      <c r="F13" s="282">
        <v>41631</v>
      </c>
      <c r="G13" s="275" t="s">
        <v>103</v>
      </c>
      <c r="H13" s="275">
        <v>2014</v>
      </c>
      <c r="I13" s="275" t="s">
        <v>104</v>
      </c>
      <c r="J13" s="275" t="s">
        <v>105</v>
      </c>
      <c r="K13" s="275" t="s">
        <v>82</v>
      </c>
      <c r="L13" s="275" t="s">
        <v>106</v>
      </c>
      <c r="M13" s="274" t="s">
        <v>107</v>
      </c>
      <c r="N13" s="275" t="s">
        <v>108</v>
      </c>
      <c r="O13" s="84">
        <v>17374.5</v>
      </c>
      <c r="P13" s="84">
        <f t="shared" si="0"/>
        <v>1737.45</v>
      </c>
      <c r="Q13" s="84">
        <f t="shared" ref="Q13:Q19" si="3">O13-P13</f>
        <v>15637.05</v>
      </c>
      <c r="R13" s="32">
        <f>Q13/10</f>
        <v>1563.7049999999999</v>
      </c>
      <c r="S13" s="32">
        <v>1042.47</v>
      </c>
      <c r="T13" s="32">
        <v>16679.52</v>
      </c>
      <c r="U13" s="32">
        <v>694.97999999999956</v>
      </c>
    </row>
    <row r="14" spans="1:21" s="69" customFormat="1" ht="25.5" customHeight="1">
      <c r="A14" s="82">
        <v>23</v>
      </c>
      <c r="B14" s="33">
        <v>1345</v>
      </c>
      <c r="C14" s="83"/>
      <c r="D14" s="82">
        <v>8</v>
      </c>
      <c r="E14" s="290">
        <v>2015120101</v>
      </c>
      <c r="F14" s="75">
        <v>42058</v>
      </c>
      <c r="G14" s="275" t="s">
        <v>109</v>
      </c>
      <c r="H14" s="275">
        <v>2013</v>
      </c>
      <c r="I14" s="275" t="s">
        <v>110</v>
      </c>
      <c r="J14" s="275" t="s">
        <v>111</v>
      </c>
      <c r="K14" s="275" t="s">
        <v>112</v>
      </c>
      <c r="L14" s="96" t="s">
        <v>113</v>
      </c>
      <c r="M14" s="284" t="s">
        <v>114</v>
      </c>
      <c r="N14" s="275" t="s">
        <v>115</v>
      </c>
      <c r="O14" s="85">
        <v>17844.740000000002</v>
      </c>
      <c r="P14" s="84">
        <f t="shared" si="0"/>
        <v>1784.4740000000002</v>
      </c>
      <c r="Q14" s="84">
        <f>O14-P14</f>
        <v>16060.266000000001</v>
      </c>
      <c r="R14" s="32">
        <f t="shared" si="1"/>
        <v>1606.0266000000001</v>
      </c>
      <c r="S14" s="32">
        <v>1070.6844000000001</v>
      </c>
      <c r="T14" s="32">
        <v>15300.621000000001</v>
      </c>
      <c r="U14" s="32">
        <v>2544.1190000000006</v>
      </c>
    </row>
    <row r="15" spans="1:21" s="69" customFormat="1" ht="31.5" customHeight="1">
      <c r="A15" s="82">
        <v>24</v>
      </c>
      <c r="B15" s="33">
        <v>1309</v>
      </c>
      <c r="C15" s="83"/>
      <c r="D15" s="82">
        <v>9</v>
      </c>
      <c r="E15" s="290">
        <v>2015120102</v>
      </c>
      <c r="F15" s="75">
        <v>42058</v>
      </c>
      <c r="G15" s="275" t="s">
        <v>116</v>
      </c>
      <c r="H15" s="275">
        <v>2014</v>
      </c>
      <c r="I15" s="275" t="s">
        <v>117</v>
      </c>
      <c r="J15" s="275" t="s">
        <v>111</v>
      </c>
      <c r="K15" s="275" t="s">
        <v>101</v>
      </c>
      <c r="L15" s="275" t="s">
        <v>118</v>
      </c>
      <c r="M15" s="274" t="s">
        <v>119</v>
      </c>
      <c r="N15" s="275" t="s">
        <v>120</v>
      </c>
      <c r="O15" s="85">
        <v>18835.96</v>
      </c>
      <c r="P15" s="84">
        <f t="shared" si="0"/>
        <v>1883.596</v>
      </c>
      <c r="Q15" s="84">
        <f>O15-P15</f>
        <v>16952.363999999998</v>
      </c>
      <c r="R15" s="32">
        <f t="shared" si="1"/>
        <v>1695.2363999999998</v>
      </c>
      <c r="S15" s="32">
        <v>1130.1575999999998</v>
      </c>
      <c r="T15" s="32">
        <v>16150.534</v>
      </c>
      <c r="U15" s="32">
        <v>2685.4259999999995</v>
      </c>
    </row>
    <row r="16" spans="1:21" s="69" customFormat="1" ht="31.5" customHeight="1">
      <c r="A16" s="82">
        <v>22</v>
      </c>
      <c r="B16" s="33">
        <v>1307</v>
      </c>
      <c r="C16" s="83"/>
      <c r="D16" s="82">
        <v>10</v>
      </c>
      <c r="E16" s="290">
        <v>2015120103</v>
      </c>
      <c r="F16" s="75">
        <v>42058</v>
      </c>
      <c r="G16" s="275" t="s">
        <v>121</v>
      </c>
      <c r="H16" s="275">
        <v>2015</v>
      </c>
      <c r="I16" s="275" t="s">
        <v>122</v>
      </c>
      <c r="J16" s="275" t="s">
        <v>111</v>
      </c>
      <c r="K16" s="275" t="s">
        <v>101</v>
      </c>
      <c r="L16" s="275" t="s">
        <v>123</v>
      </c>
      <c r="M16" s="284" t="s">
        <v>124</v>
      </c>
      <c r="N16" s="275" t="s">
        <v>125</v>
      </c>
      <c r="O16" s="85">
        <v>10534.19</v>
      </c>
      <c r="P16" s="84">
        <f t="shared" si="0"/>
        <v>1053.4190000000001</v>
      </c>
      <c r="Q16" s="84">
        <f t="shared" si="3"/>
        <v>9480.7710000000006</v>
      </c>
      <c r="R16" s="32">
        <f t="shared" si="1"/>
        <v>948.07710000000009</v>
      </c>
      <c r="S16" s="32">
        <v>632.05140000000006</v>
      </c>
      <c r="T16" s="32">
        <v>9032.3785000000007</v>
      </c>
      <c r="U16" s="32">
        <v>1501.8114999999998</v>
      </c>
    </row>
    <row r="17" spans="1:21" s="69" customFormat="1" ht="31.5" customHeight="1">
      <c r="A17" s="26">
        <v>26</v>
      </c>
      <c r="B17" s="13">
        <v>47501</v>
      </c>
      <c r="C17" s="12"/>
      <c r="D17" s="82">
        <v>11</v>
      </c>
      <c r="E17" s="290" t="s">
        <v>127</v>
      </c>
      <c r="F17" s="75">
        <v>44183</v>
      </c>
      <c r="G17" s="268" t="s">
        <v>128</v>
      </c>
      <c r="H17" s="268">
        <v>2021</v>
      </c>
      <c r="I17" s="268" t="s">
        <v>129</v>
      </c>
      <c r="J17" s="268" t="s">
        <v>126</v>
      </c>
      <c r="K17" s="268" t="s">
        <v>82</v>
      </c>
      <c r="L17" s="268" t="s">
        <v>130</v>
      </c>
      <c r="M17" s="274" t="s">
        <v>131</v>
      </c>
      <c r="N17" s="268" t="s">
        <v>132</v>
      </c>
      <c r="O17" s="85">
        <v>26989.66</v>
      </c>
      <c r="P17" s="84">
        <f t="shared" si="0"/>
        <v>2698.9660000000003</v>
      </c>
      <c r="Q17" s="84">
        <f t="shared" si="3"/>
        <v>24290.694</v>
      </c>
      <c r="R17" s="32">
        <f t="shared" si="1"/>
        <v>2429.0693999999999</v>
      </c>
      <c r="S17" s="32">
        <v>1619.3796</v>
      </c>
      <c r="T17" s="32">
        <v>8999.8590000000004</v>
      </c>
      <c r="U17" s="32">
        <v>17989.800999999999</v>
      </c>
    </row>
    <row r="18" spans="1:21" s="69" customFormat="1" ht="31.5" customHeight="1">
      <c r="A18" s="26">
        <v>27</v>
      </c>
      <c r="B18" s="13">
        <v>47502</v>
      </c>
      <c r="C18" s="12"/>
      <c r="D18" s="82">
        <v>12</v>
      </c>
      <c r="E18" s="290" t="s">
        <v>133</v>
      </c>
      <c r="F18" s="75">
        <v>44183</v>
      </c>
      <c r="G18" s="268" t="s">
        <v>128</v>
      </c>
      <c r="H18" s="268">
        <v>2021</v>
      </c>
      <c r="I18" s="268" t="s">
        <v>134</v>
      </c>
      <c r="J18" s="268" t="s">
        <v>126</v>
      </c>
      <c r="K18" s="268" t="s">
        <v>82</v>
      </c>
      <c r="L18" s="268" t="s">
        <v>135</v>
      </c>
      <c r="M18" s="274" t="s">
        <v>136</v>
      </c>
      <c r="N18" s="268" t="s">
        <v>132</v>
      </c>
      <c r="O18" s="85">
        <v>26989.66</v>
      </c>
      <c r="P18" s="84">
        <f t="shared" si="0"/>
        <v>2698.9660000000003</v>
      </c>
      <c r="Q18" s="84">
        <f t="shared" si="3"/>
        <v>24290.694</v>
      </c>
      <c r="R18" s="32">
        <f t="shared" si="1"/>
        <v>2429.0693999999999</v>
      </c>
      <c r="S18" s="32">
        <v>1619.3796</v>
      </c>
      <c r="T18" s="32">
        <v>8999.8590000000004</v>
      </c>
      <c r="U18" s="32">
        <v>17989.800999999999</v>
      </c>
    </row>
    <row r="19" spans="1:21" s="69" customFormat="1" ht="31.5" customHeight="1">
      <c r="A19" s="26">
        <v>28</v>
      </c>
      <c r="B19" s="13">
        <v>3201</v>
      </c>
      <c r="C19" s="12"/>
      <c r="D19" s="82">
        <v>13</v>
      </c>
      <c r="E19" s="290" t="s">
        <v>1045</v>
      </c>
      <c r="F19" s="75">
        <v>44895</v>
      </c>
      <c r="G19" s="268" t="s">
        <v>1018</v>
      </c>
      <c r="H19" s="268">
        <v>2023</v>
      </c>
      <c r="I19" s="268" t="s">
        <v>1046</v>
      </c>
      <c r="J19" s="268" t="s">
        <v>1017</v>
      </c>
      <c r="K19" s="268" t="s">
        <v>82</v>
      </c>
      <c r="L19" s="268" t="s">
        <v>1019</v>
      </c>
      <c r="M19" s="274" t="s">
        <v>1020</v>
      </c>
      <c r="N19" s="268" t="s">
        <v>1021</v>
      </c>
      <c r="O19" s="85">
        <v>26900</v>
      </c>
      <c r="P19" s="84">
        <f t="shared" si="0"/>
        <v>2690</v>
      </c>
      <c r="Q19" s="84">
        <f t="shared" si="3"/>
        <v>24210</v>
      </c>
      <c r="R19" s="32">
        <f t="shared" ref="R19:R24" si="4">Q19/10</f>
        <v>2421</v>
      </c>
      <c r="S19" s="32">
        <v>1614</v>
      </c>
      <c r="T19" s="32">
        <v>4247.3600000000006</v>
      </c>
      <c r="U19" s="32">
        <v>22652.639999999999</v>
      </c>
    </row>
    <row r="20" spans="1:21" ht="25.5">
      <c r="D20" s="82">
        <v>14</v>
      </c>
      <c r="E20" s="290" t="s">
        <v>1045</v>
      </c>
      <c r="F20" s="269">
        <v>44952</v>
      </c>
      <c r="G20" s="268" t="s">
        <v>1182</v>
      </c>
      <c r="H20" s="268">
        <v>2023</v>
      </c>
      <c r="I20" s="268" t="s">
        <v>1183</v>
      </c>
      <c r="J20" s="268" t="s">
        <v>105</v>
      </c>
      <c r="K20" s="268" t="s">
        <v>82</v>
      </c>
      <c r="L20" s="268" t="s">
        <v>1184</v>
      </c>
      <c r="M20" s="274" t="s">
        <v>1185</v>
      </c>
      <c r="N20" s="268" t="s">
        <v>1186</v>
      </c>
      <c r="O20" s="270">
        <v>33784</v>
      </c>
      <c r="P20" s="84">
        <f t="shared" si="0"/>
        <v>3378.4</v>
      </c>
      <c r="Q20" s="84">
        <f>O20-P20</f>
        <v>30405.599999999999</v>
      </c>
      <c r="R20" s="32">
        <f t="shared" si="4"/>
        <v>3040.56</v>
      </c>
      <c r="S20" s="449">
        <v>2027.04</v>
      </c>
      <c r="T20" s="32">
        <v>4859.34</v>
      </c>
      <c r="U20" s="32">
        <v>28924.66</v>
      </c>
    </row>
    <row r="21" spans="1:21" ht="25.5">
      <c r="D21" s="82">
        <v>15</v>
      </c>
      <c r="E21" s="290" t="s">
        <v>1354</v>
      </c>
      <c r="F21" s="269">
        <v>45040</v>
      </c>
      <c r="G21" s="268" t="s">
        <v>1018</v>
      </c>
      <c r="H21" s="268">
        <v>2024</v>
      </c>
      <c r="I21" s="268" t="s">
        <v>1211</v>
      </c>
      <c r="J21" s="268" t="s">
        <v>1017</v>
      </c>
      <c r="K21" s="268" t="s">
        <v>82</v>
      </c>
      <c r="L21" s="268" t="s">
        <v>1187</v>
      </c>
      <c r="M21" s="274" t="s">
        <v>1188</v>
      </c>
      <c r="N21" s="268" t="s">
        <v>1021</v>
      </c>
      <c r="O21" s="270">
        <v>27900</v>
      </c>
      <c r="P21" s="84">
        <f t="shared" si="0"/>
        <v>2790</v>
      </c>
      <c r="Q21" s="84">
        <f>O21-P21</f>
        <v>25110</v>
      </c>
      <c r="R21" s="32">
        <f t="shared" si="4"/>
        <v>2511</v>
      </c>
      <c r="S21" s="449">
        <v>1674</v>
      </c>
      <c r="T21" s="32">
        <v>3407.63</v>
      </c>
      <c r="U21" s="32">
        <v>24492.37</v>
      </c>
    </row>
    <row r="22" spans="1:21" ht="25.5">
      <c r="D22" s="82">
        <v>16</v>
      </c>
      <c r="E22" s="290" t="s">
        <v>1351</v>
      </c>
      <c r="F22" s="269">
        <v>45219</v>
      </c>
      <c r="G22" s="268" t="s">
        <v>1201</v>
      </c>
      <c r="H22" s="268">
        <v>2024</v>
      </c>
      <c r="I22" s="268" t="s">
        <v>1350</v>
      </c>
      <c r="J22" s="268" t="s">
        <v>1202</v>
      </c>
      <c r="K22" s="268" t="s">
        <v>1203</v>
      </c>
      <c r="L22" s="268" t="s">
        <v>1204</v>
      </c>
      <c r="M22" s="274" t="s">
        <v>1205</v>
      </c>
      <c r="N22" s="268" t="s">
        <v>1206</v>
      </c>
      <c r="O22" s="270">
        <v>2690</v>
      </c>
      <c r="P22" s="84">
        <f t="shared" si="0"/>
        <v>269</v>
      </c>
      <c r="Q22" s="84">
        <f>O22-P22</f>
        <v>2421</v>
      </c>
      <c r="R22" s="32">
        <f t="shared" si="4"/>
        <v>242.1</v>
      </c>
      <c r="S22" s="449">
        <v>161.4</v>
      </c>
      <c r="T22" s="32">
        <v>209.19</v>
      </c>
      <c r="U22" s="32">
        <v>2480.81</v>
      </c>
    </row>
    <row r="23" spans="1:21" ht="25.5">
      <c r="D23" s="82">
        <v>17</v>
      </c>
      <c r="E23" s="290" t="s">
        <v>1352</v>
      </c>
      <c r="F23" s="269">
        <v>45240</v>
      </c>
      <c r="G23" s="268" t="s">
        <v>1210</v>
      </c>
      <c r="H23" s="268">
        <v>2024</v>
      </c>
      <c r="I23" s="268" t="s">
        <v>1212</v>
      </c>
      <c r="J23" s="268" t="s">
        <v>93</v>
      </c>
      <c r="K23" s="276" t="s">
        <v>82</v>
      </c>
      <c r="L23" s="268" t="s">
        <v>1216</v>
      </c>
      <c r="M23" s="274" t="s">
        <v>1213</v>
      </c>
      <c r="N23" s="268" t="s">
        <v>85</v>
      </c>
      <c r="O23" s="270">
        <v>26914.68</v>
      </c>
      <c r="P23" s="84">
        <f t="shared" si="0"/>
        <v>2691.4680000000003</v>
      </c>
      <c r="Q23" s="84">
        <f>O23-P23</f>
        <v>24223.212</v>
      </c>
      <c r="R23" s="32">
        <f t="shared" si="4"/>
        <v>2422.3211999999999</v>
      </c>
      <c r="S23" s="449">
        <v>1614.8807999999999</v>
      </c>
      <c r="T23" s="32">
        <v>1953.3507999999999</v>
      </c>
      <c r="U23" s="32">
        <v>24961.3292</v>
      </c>
    </row>
    <row r="24" spans="1:21" ht="25.5">
      <c r="D24" s="82">
        <v>18</v>
      </c>
      <c r="E24" s="290" t="s">
        <v>1353</v>
      </c>
      <c r="F24" s="269">
        <v>45240</v>
      </c>
      <c r="G24" s="268" t="s">
        <v>1210</v>
      </c>
      <c r="H24" s="268">
        <v>2024</v>
      </c>
      <c r="I24" s="268" t="s">
        <v>1214</v>
      </c>
      <c r="J24" s="268" t="s">
        <v>93</v>
      </c>
      <c r="K24" s="276" t="s">
        <v>82</v>
      </c>
      <c r="L24" s="268" t="s">
        <v>1215</v>
      </c>
      <c r="M24" s="274" t="s">
        <v>1217</v>
      </c>
      <c r="N24" s="268" t="s">
        <v>85</v>
      </c>
      <c r="O24" s="270">
        <v>26914.68</v>
      </c>
      <c r="P24" s="84">
        <f t="shared" si="0"/>
        <v>2691.4680000000003</v>
      </c>
      <c r="Q24" s="84">
        <f>O24-P24</f>
        <v>24223.212</v>
      </c>
      <c r="R24" s="32">
        <f t="shared" si="4"/>
        <v>2422.3211999999999</v>
      </c>
      <c r="S24" s="449">
        <v>1614.8807999999999</v>
      </c>
      <c r="T24" s="32">
        <v>1953.3507999999999</v>
      </c>
      <c r="U24" s="32">
        <v>24961.3292</v>
      </c>
    </row>
    <row r="25" spans="1:21">
      <c r="B25" s="81"/>
      <c r="C25" s="81"/>
      <c r="D25" s="581" t="s">
        <v>1372</v>
      </c>
      <c r="E25" s="581"/>
      <c r="F25" s="581"/>
      <c r="G25" s="581"/>
      <c r="H25" s="581"/>
      <c r="I25" s="581"/>
      <c r="J25" s="581"/>
      <c r="K25" s="581"/>
      <c r="L25" s="581"/>
      <c r="M25" s="581"/>
      <c r="N25" s="581"/>
      <c r="O25" s="534">
        <f>SUM(O10:O24)</f>
        <v>317962.74</v>
      </c>
      <c r="P25" s="534">
        <f t="shared" ref="P25:R25" si="5">SUM(P10:P24)</f>
        <v>31796.274000000005</v>
      </c>
      <c r="Q25" s="534">
        <f t="shared" si="5"/>
        <v>286166.46600000001</v>
      </c>
      <c r="R25" s="534">
        <f t="shared" si="5"/>
        <v>28616.646599999996</v>
      </c>
      <c r="S25" s="534">
        <f>SUM(S10:S24)</f>
        <v>15820.324199999999</v>
      </c>
      <c r="T25" s="534">
        <f>SUM(T10:T24)</f>
        <v>140654.5961</v>
      </c>
      <c r="U25" s="534">
        <f>SUM(U10:U24)</f>
        <v>177308.1439</v>
      </c>
    </row>
    <row r="26" spans="1:21">
      <c r="S26" s="293"/>
      <c r="U26" s="448"/>
    </row>
    <row r="27" spans="1:21" ht="16.5" customHeight="1">
      <c r="P27" s="83"/>
      <c r="Q27" s="83"/>
      <c r="S27" s="249"/>
      <c r="T27" s="249"/>
    </row>
    <row r="28" spans="1:21" ht="16.5" customHeight="1">
      <c r="T28" s="249"/>
    </row>
    <row r="29" spans="1:21">
      <c r="S29" s="249"/>
      <c r="T29" s="447"/>
      <c r="U29" s="447"/>
    </row>
    <row r="30" spans="1:21">
      <c r="S30" s="249"/>
      <c r="T30" s="447"/>
      <c r="U30" s="447"/>
    </row>
    <row r="31" spans="1:21">
      <c r="J31" s="105"/>
      <c r="K31" s="106"/>
      <c r="L31" s="105"/>
      <c r="S31" s="249"/>
      <c r="T31" s="447"/>
      <c r="U31" s="447"/>
    </row>
    <row r="32" spans="1:21" ht="15" customHeight="1">
      <c r="J32" s="580" t="s">
        <v>1</v>
      </c>
      <c r="K32" s="580"/>
      <c r="L32" s="580"/>
      <c r="S32" s="249"/>
      <c r="T32" s="447"/>
      <c r="U32" s="447"/>
    </row>
    <row r="33" spans="19:21" ht="11.25" customHeight="1">
      <c r="S33" s="249"/>
      <c r="T33" s="447"/>
      <c r="U33" s="447"/>
    </row>
  </sheetData>
  <mergeCells count="8">
    <mergeCell ref="J32:L32"/>
    <mergeCell ref="D2:R2"/>
    <mergeCell ref="D3:R3"/>
    <mergeCell ref="D4:R4"/>
    <mergeCell ref="D6:R6"/>
    <mergeCell ref="D7:R7"/>
    <mergeCell ref="D5:R5"/>
    <mergeCell ref="D25:N25"/>
  </mergeCells>
  <phoneticPr fontId="8" type="noConversion"/>
  <conditionalFormatting sqref="K31">
    <cfRule type="duplicateValues" dxfId="24" priority="1"/>
  </conditionalFormatting>
  <pageMargins left="0.23622047244094488" right="0.23622047244094488" top="0.74803149606299213" bottom="0.74803149606299213" header="0.31496062992125984" footer="0.31496062992125984"/>
  <pageSetup paperSize="5" scale="69" orientation="landscape" r:id="rId1"/>
  <ignoredErrors>
    <ignoredError sqref="E17:E19 E10:E11 E13 E1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S205"/>
  <sheetViews>
    <sheetView showGridLines="0" topLeftCell="C1" zoomScaleNormal="100" zoomScaleSheetLayoutView="100" workbookViewId="0">
      <selection activeCell="R8" sqref="D8:R8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6.42578125" style="29" hidden="1" customWidth="1" outlineLevel="1"/>
    <col min="3" max="3" width="1.85546875" style="29" customWidth="1" outlineLevel="1"/>
    <col min="4" max="4" width="3.5703125" style="29" bestFit="1" customWidth="1" outlineLevel="1"/>
    <col min="5" max="5" width="14.5703125" style="30" customWidth="1"/>
    <col min="6" max="6" width="16.42578125" style="29" customWidth="1"/>
    <col min="7" max="7" width="25.5703125" style="15" customWidth="1"/>
    <col min="8" max="8" width="13.28515625" style="14" customWidth="1"/>
    <col min="9" max="10" width="13.28515625" style="30" customWidth="1"/>
    <col min="11" max="11" width="27.28515625" style="14" customWidth="1"/>
    <col min="12" max="14" width="11.85546875" style="14" customWidth="1"/>
    <col min="15" max="15" width="13" style="14" bestFit="1" customWidth="1"/>
    <col min="16" max="16" width="14" style="14" customWidth="1"/>
    <col min="17" max="17" width="15" style="14" customWidth="1"/>
    <col min="18" max="18" width="11.85546875" style="14" customWidth="1"/>
    <col min="19" max="16384" width="9.140625" style="14"/>
  </cols>
  <sheetData>
    <row r="1" spans="1:18" ht="14.25" customHeight="1">
      <c r="B1" s="1"/>
      <c r="C1" s="1"/>
      <c r="D1" s="1"/>
      <c r="E1" s="1"/>
      <c r="F1" s="1"/>
      <c r="G1" s="3"/>
      <c r="H1" s="4"/>
      <c r="I1" s="11"/>
      <c r="J1" s="11"/>
      <c r="K1" s="4"/>
      <c r="L1" s="4"/>
    </row>
    <row r="2" spans="1:18" ht="14.25" customHeight="1">
      <c r="A2" s="45"/>
      <c r="B2" s="45"/>
      <c r="C2" s="45"/>
      <c r="D2" s="579" t="s">
        <v>0</v>
      </c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</row>
    <row r="3" spans="1:18" ht="14.25" customHeight="1">
      <c r="A3" s="3"/>
      <c r="B3" s="3"/>
      <c r="C3" s="3"/>
      <c r="D3" s="579" t="s">
        <v>1</v>
      </c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</row>
    <row r="4" spans="1:18" ht="14.25" customHeight="1">
      <c r="A4" s="3"/>
      <c r="B4" s="3"/>
      <c r="C4" s="3"/>
      <c r="D4" s="579" t="s">
        <v>2</v>
      </c>
      <c r="E4" s="579"/>
      <c r="F4" s="579"/>
      <c r="G4" s="579"/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</row>
    <row r="5" spans="1:18" ht="14.25" customHeight="1">
      <c r="A5" s="3"/>
      <c r="B5" s="3"/>
      <c r="C5" s="3"/>
      <c r="D5" s="579" t="s">
        <v>903</v>
      </c>
      <c r="E5" s="579"/>
      <c r="F5" s="579"/>
      <c r="G5" s="579"/>
      <c r="H5" s="579"/>
      <c r="I5" s="579"/>
      <c r="J5" s="579"/>
      <c r="K5" s="579"/>
      <c r="L5" s="579"/>
      <c r="M5" s="579"/>
      <c r="N5" s="579"/>
      <c r="O5" s="579"/>
      <c r="P5" s="579"/>
      <c r="Q5" s="579"/>
      <c r="R5" s="579"/>
    </row>
    <row r="6" spans="1:18" ht="14.25" customHeight="1">
      <c r="A6" s="3"/>
      <c r="B6" s="3"/>
      <c r="C6" s="3"/>
      <c r="D6" s="579" t="s">
        <v>1363</v>
      </c>
      <c r="E6" s="579"/>
      <c r="F6" s="579"/>
      <c r="G6" s="579"/>
      <c r="H6" s="579"/>
      <c r="I6" s="579"/>
      <c r="J6" s="579"/>
      <c r="K6" s="579"/>
      <c r="L6" s="579"/>
      <c r="M6" s="579"/>
      <c r="N6" s="579"/>
      <c r="O6" s="579"/>
      <c r="P6" s="579"/>
      <c r="Q6" s="579"/>
      <c r="R6" s="579"/>
    </row>
    <row r="7" spans="1:18" ht="17.25" customHeight="1">
      <c r="B7" s="2"/>
      <c r="C7" s="2"/>
      <c r="D7" s="2"/>
      <c r="E7" s="2"/>
      <c r="F7" s="2"/>
      <c r="G7" s="2"/>
      <c r="H7" s="2"/>
      <c r="I7" s="12"/>
      <c r="J7" s="12"/>
      <c r="K7" s="2"/>
      <c r="L7" s="2"/>
    </row>
    <row r="8" spans="1:18" s="28" customFormat="1" ht="39.75" customHeight="1">
      <c r="A8" s="245" t="s">
        <v>17</v>
      </c>
      <c r="B8" s="246" t="s">
        <v>18</v>
      </c>
      <c r="C8" s="27"/>
      <c r="D8" s="482" t="s">
        <v>19</v>
      </c>
      <c r="E8" s="482" t="s">
        <v>20</v>
      </c>
      <c r="F8" s="482" t="s">
        <v>21</v>
      </c>
      <c r="G8" s="482" t="s">
        <v>22</v>
      </c>
      <c r="H8" s="482" t="s">
        <v>23</v>
      </c>
      <c r="I8" s="520" t="s">
        <v>24</v>
      </c>
      <c r="J8" s="482" t="s">
        <v>25</v>
      </c>
      <c r="K8" s="482" t="s">
        <v>26</v>
      </c>
      <c r="L8" s="483" t="s">
        <v>27</v>
      </c>
      <c r="M8" s="483" t="s">
        <v>28</v>
      </c>
      <c r="N8" s="483" t="s">
        <v>29</v>
      </c>
      <c r="O8" s="483" t="s">
        <v>30</v>
      </c>
      <c r="P8" s="483" t="s">
        <v>1384</v>
      </c>
      <c r="Q8" s="529" t="s">
        <v>1382</v>
      </c>
      <c r="R8" s="483" t="s">
        <v>10</v>
      </c>
    </row>
    <row r="9" spans="1:18" s="18" customFormat="1" ht="26.25" customHeight="1">
      <c r="A9" s="17">
        <v>2</v>
      </c>
      <c r="B9" s="19" t="s">
        <v>142</v>
      </c>
      <c r="C9" s="48"/>
      <c r="D9" s="13">
        <v>1</v>
      </c>
      <c r="E9" s="19" t="s">
        <v>143</v>
      </c>
      <c r="F9" s="8">
        <v>35235</v>
      </c>
      <c r="G9" s="20" t="s">
        <v>144</v>
      </c>
      <c r="H9" s="13" t="s">
        <v>145</v>
      </c>
      <c r="I9" s="13">
        <v>505</v>
      </c>
      <c r="J9" s="13">
        <v>3937</v>
      </c>
      <c r="K9" s="21" t="s">
        <v>146</v>
      </c>
      <c r="L9" s="244">
        <v>1420.57</v>
      </c>
      <c r="M9" s="32">
        <f t="shared" ref="M9:M24" si="0">L9*10%</f>
        <v>142.05699999999999</v>
      </c>
      <c r="N9" s="32">
        <f t="shared" ref="N9:N24" si="1">L9-M9</f>
        <v>1278.5129999999999</v>
      </c>
      <c r="O9" s="32">
        <f>N9/5</f>
        <v>255.70259999999999</v>
      </c>
      <c r="P9" s="278"/>
      <c r="Q9" s="278">
        <f>N9</f>
        <v>1278.5129999999999</v>
      </c>
      <c r="R9" s="278">
        <f>L9-Q9</f>
        <v>142.05700000000002</v>
      </c>
    </row>
    <row r="10" spans="1:18" s="18" customFormat="1" ht="26.25" customHeight="1">
      <c r="A10" s="17">
        <v>3</v>
      </c>
      <c r="B10" s="19" t="s">
        <v>142</v>
      </c>
      <c r="C10" s="48"/>
      <c r="D10" s="13">
        <v>2</v>
      </c>
      <c r="E10" s="19" t="s">
        <v>147</v>
      </c>
      <c r="F10" s="8">
        <v>35235</v>
      </c>
      <c r="G10" s="20" t="s">
        <v>144</v>
      </c>
      <c r="H10" s="13" t="s">
        <v>145</v>
      </c>
      <c r="I10" s="13">
        <v>505</v>
      </c>
      <c r="J10" s="13">
        <v>3841</v>
      </c>
      <c r="K10" s="21" t="s">
        <v>148</v>
      </c>
      <c r="L10" s="244">
        <v>1420.57</v>
      </c>
      <c r="M10" s="32">
        <f t="shared" si="0"/>
        <v>142.05699999999999</v>
      </c>
      <c r="N10" s="32">
        <f t="shared" si="1"/>
        <v>1278.5129999999999</v>
      </c>
      <c r="O10" s="32">
        <f t="shared" ref="O10:O22" si="2">N10/5</f>
        <v>255.70259999999999</v>
      </c>
      <c r="P10" s="278"/>
      <c r="Q10" s="278">
        <f t="shared" ref="Q10:Q23" si="3">N10</f>
        <v>1278.5129999999999</v>
      </c>
      <c r="R10" s="278">
        <f t="shared" ref="R10:R23" si="4">L10-Q10</f>
        <v>142.05700000000002</v>
      </c>
    </row>
    <row r="11" spans="1:18" s="18" customFormat="1" ht="26.25" customHeight="1">
      <c r="A11" s="17" t="s">
        <v>149</v>
      </c>
      <c r="B11" s="19" t="s">
        <v>150</v>
      </c>
      <c r="C11" s="48"/>
      <c r="D11" s="13">
        <v>3</v>
      </c>
      <c r="E11" s="19" t="s">
        <v>151</v>
      </c>
      <c r="F11" s="8">
        <v>35475</v>
      </c>
      <c r="G11" s="20" t="s">
        <v>152</v>
      </c>
      <c r="H11" s="13" t="s">
        <v>153</v>
      </c>
      <c r="I11" s="263" t="s">
        <v>154</v>
      </c>
      <c r="J11" s="21" t="s">
        <v>155</v>
      </c>
      <c r="K11" s="20" t="s">
        <v>156</v>
      </c>
      <c r="L11" s="108">
        <v>839.82</v>
      </c>
      <c r="M11" s="32">
        <f t="shared" si="0"/>
        <v>83.982000000000014</v>
      </c>
      <c r="N11" s="32">
        <f t="shared" si="1"/>
        <v>755.83800000000008</v>
      </c>
      <c r="O11" s="32">
        <f t="shared" si="2"/>
        <v>151.16760000000002</v>
      </c>
      <c r="P11" s="278"/>
      <c r="Q11" s="278">
        <f t="shared" si="3"/>
        <v>755.83800000000008</v>
      </c>
      <c r="R11" s="278">
        <f t="shared" si="4"/>
        <v>83.981999999999971</v>
      </c>
    </row>
    <row r="12" spans="1:18" s="18" customFormat="1" ht="26.25" customHeight="1">
      <c r="A12" s="17" t="s">
        <v>157</v>
      </c>
      <c r="B12" s="19" t="s">
        <v>150</v>
      </c>
      <c r="C12" s="48"/>
      <c r="D12" s="13">
        <v>4</v>
      </c>
      <c r="E12" s="19" t="s">
        <v>158</v>
      </c>
      <c r="F12" s="8">
        <v>35475</v>
      </c>
      <c r="G12" s="22" t="s">
        <v>152</v>
      </c>
      <c r="H12" s="13" t="s">
        <v>153</v>
      </c>
      <c r="I12" s="263" t="s">
        <v>159</v>
      </c>
      <c r="J12" s="21" t="s">
        <v>155</v>
      </c>
      <c r="K12" s="21" t="s">
        <v>160</v>
      </c>
      <c r="L12" s="279">
        <v>910.28</v>
      </c>
      <c r="M12" s="32">
        <f t="shared" si="0"/>
        <v>91.028000000000006</v>
      </c>
      <c r="N12" s="32">
        <f t="shared" si="1"/>
        <v>819.25199999999995</v>
      </c>
      <c r="O12" s="32">
        <f t="shared" si="2"/>
        <v>163.85039999999998</v>
      </c>
      <c r="P12" s="278"/>
      <c r="Q12" s="278">
        <f t="shared" si="3"/>
        <v>819.25199999999995</v>
      </c>
      <c r="R12" s="278">
        <f t="shared" si="4"/>
        <v>91.02800000000002</v>
      </c>
    </row>
    <row r="13" spans="1:18" s="18" customFormat="1" ht="26.25" customHeight="1">
      <c r="A13" s="17" t="s">
        <v>161</v>
      </c>
      <c r="B13" s="19" t="s">
        <v>162</v>
      </c>
      <c r="C13" s="48"/>
      <c r="D13" s="13">
        <v>5</v>
      </c>
      <c r="E13" s="19" t="s">
        <v>163</v>
      </c>
      <c r="F13" s="8">
        <v>35524</v>
      </c>
      <c r="G13" s="22" t="s">
        <v>164</v>
      </c>
      <c r="H13" s="13" t="s">
        <v>165</v>
      </c>
      <c r="I13" s="13" t="s">
        <v>165</v>
      </c>
      <c r="J13" s="21" t="s">
        <v>155</v>
      </c>
      <c r="K13" s="21" t="s">
        <v>166</v>
      </c>
      <c r="L13" s="108">
        <v>1230.29</v>
      </c>
      <c r="M13" s="32">
        <f t="shared" si="0"/>
        <v>123.029</v>
      </c>
      <c r="N13" s="32">
        <f t="shared" si="1"/>
        <v>1107.261</v>
      </c>
      <c r="O13" s="32">
        <f t="shared" si="2"/>
        <v>221.4522</v>
      </c>
      <c r="P13" s="278"/>
      <c r="Q13" s="278">
        <f t="shared" si="3"/>
        <v>1107.261</v>
      </c>
      <c r="R13" s="278">
        <f t="shared" si="4"/>
        <v>123.029</v>
      </c>
    </row>
    <row r="14" spans="1:18" s="18" customFormat="1" ht="26.25" customHeight="1">
      <c r="A14" s="17" t="s">
        <v>167</v>
      </c>
      <c r="B14" s="19" t="s">
        <v>162</v>
      </c>
      <c r="C14" s="48"/>
      <c r="D14" s="13">
        <v>6</v>
      </c>
      <c r="E14" s="264" t="s">
        <v>168</v>
      </c>
      <c r="F14" s="8">
        <v>35500</v>
      </c>
      <c r="G14" s="22" t="s">
        <v>164</v>
      </c>
      <c r="H14" s="20" t="s">
        <v>165</v>
      </c>
      <c r="I14" s="263" t="s">
        <v>165</v>
      </c>
      <c r="J14" s="21" t="s">
        <v>155</v>
      </c>
      <c r="K14" s="272" t="s">
        <v>901</v>
      </c>
      <c r="L14" s="108">
        <v>913.49</v>
      </c>
      <c r="M14" s="32">
        <f t="shared" si="0"/>
        <v>91.349000000000004</v>
      </c>
      <c r="N14" s="32">
        <f t="shared" si="1"/>
        <v>822.14099999999996</v>
      </c>
      <c r="O14" s="32">
        <f t="shared" si="2"/>
        <v>164.4282</v>
      </c>
      <c r="P14" s="278"/>
      <c r="Q14" s="278">
        <f t="shared" si="3"/>
        <v>822.14099999999996</v>
      </c>
      <c r="R14" s="278">
        <f t="shared" si="4"/>
        <v>91.349000000000046</v>
      </c>
    </row>
    <row r="15" spans="1:18" s="18" customFormat="1" ht="26.25" customHeight="1">
      <c r="A15" s="17" t="s">
        <v>169</v>
      </c>
      <c r="B15" s="19" t="s">
        <v>170</v>
      </c>
      <c r="C15" s="48"/>
      <c r="D15" s="13">
        <v>7</v>
      </c>
      <c r="E15" s="264" t="s">
        <v>171</v>
      </c>
      <c r="F15" s="8">
        <v>35524</v>
      </c>
      <c r="G15" s="20" t="s">
        <v>172</v>
      </c>
      <c r="H15" s="20" t="s">
        <v>165</v>
      </c>
      <c r="I15" s="263" t="s">
        <v>165</v>
      </c>
      <c r="J15" s="21" t="s">
        <v>155</v>
      </c>
      <c r="K15" s="21" t="s">
        <v>156</v>
      </c>
      <c r="L15" s="108">
        <v>1065.69</v>
      </c>
      <c r="M15" s="32">
        <f t="shared" si="0"/>
        <v>106.56900000000002</v>
      </c>
      <c r="N15" s="32">
        <f t="shared" si="1"/>
        <v>959.12100000000009</v>
      </c>
      <c r="O15" s="32">
        <f t="shared" si="2"/>
        <v>191.82420000000002</v>
      </c>
      <c r="P15" s="278"/>
      <c r="Q15" s="278">
        <f t="shared" si="3"/>
        <v>959.12100000000009</v>
      </c>
      <c r="R15" s="278">
        <f t="shared" si="4"/>
        <v>106.56899999999996</v>
      </c>
    </row>
    <row r="16" spans="1:18" s="18" customFormat="1" ht="26.25" customHeight="1">
      <c r="A16" s="17" t="s">
        <v>173</v>
      </c>
      <c r="B16" s="19" t="s">
        <v>174</v>
      </c>
      <c r="C16" s="48"/>
      <c r="D16" s="13">
        <v>8</v>
      </c>
      <c r="E16" s="264" t="s">
        <v>175</v>
      </c>
      <c r="F16" s="8">
        <v>35555</v>
      </c>
      <c r="G16" s="20" t="s">
        <v>176</v>
      </c>
      <c r="H16" s="20" t="s">
        <v>177</v>
      </c>
      <c r="I16" s="263" t="s">
        <v>165</v>
      </c>
      <c r="J16" s="21" t="s">
        <v>155</v>
      </c>
      <c r="K16" s="21" t="s">
        <v>178</v>
      </c>
      <c r="L16" s="279">
        <v>1147.44</v>
      </c>
      <c r="M16" s="32">
        <f t="shared" si="0"/>
        <v>114.74400000000001</v>
      </c>
      <c r="N16" s="32">
        <f t="shared" si="1"/>
        <v>1032.6960000000001</v>
      </c>
      <c r="O16" s="32">
        <f t="shared" si="2"/>
        <v>206.53920000000002</v>
      </c>
      <c r="P16" s="278"/>
      <c r="Q16" s="278">
        <f t="shared" si="3"/>
        <v>1032.6960000000001</v>
      </c>
      <c r="R16" s="278">
        <f t="shared" si="4"/>
        <v>114.74399999999991</v>
      </c>
    </row>
    <row r="17" spans="1:19" s="18" customFormat="1" ht="26.25" customHeight="1">
      <c r="A17" s="17" t="s">
        <v>179</v>
      </c>
      <c r="B17" s="19" t="s">
        <v>162</v>
      </c>
      <c r="C17" s="48"/>
      <c r="D17" s="13">
        <v>9</v>
      </c>
      <c r="E17" s="264" t="s">
        <v>180</v>
      </c>
      <c r="F17" s="8">
        <v>36389</v>
      </c>
      <c r="G17" s="22" t="s">
        <v>181</v>
      </c>
      <c r="H17" s="264" t="s">
        <v>165</v>
      </c>
      <c r="I17" s="263" t="s">
        <v>165</v>
      </c>
      <c r="J17" s="21" t="s">
        <v>155</v>
      </c>
      <c r="K17" s="21" t="s">
        <v>182</v>
      </c>
      <c r="L17" s="108">
        <v>688.71</v>
      </c>
      <c r="M17" s="32">
        <f t="shared" si="0"/>
        <v>68.871000000000009</v>
      </c>
      <c r="N17" s="32">
        <f t="shared" si="1"/>
        <v>619.83900000000006</v>
      </c>
      <c r="O17" s="32">
        <f t="shared" si="2"/>
        <v>123.96780000000001</v>
      </c>
      <c r="P17" s="278"/>
      <c r="Q17" s="278">
        <f t="shared" si="3"/>
        <v>619.83900000000006</v>
      </c>
      <c r="R17" s="278">
        <f t="shared" si="4"/>
        <v>68.870999999999981</v>
      </c>
    </row>
    <row r="18" spans="1:19" s="18" customFormat="1" ht="26.25" customHeight="1">
      <c r="A18" s="17" t="s">
        <v>183</v>
      </c>
      <c r="B18" s="19" t="s">
        <v>170</v>
      </c>
      <c r="C18" s="48"/>
      <c r="D18" s="13">
        <v>10</v>
      </c>
      <c r="E18" s="264" t="s">
        <v>184</v>
      </c>
      <c r="F18" s="8">
        <v>38344</v>
      </c>
      <c r="G18" s="20" t="s">
        <v>185</v>
      </c>
      <c r="H18" s="20" t="s">
        <v>165</v>
      </c>
      <c r="I18" s="263" t="s">
        <v>165</v>
      </c>
      <c r="J18" s="21" t="s">
        <v>155</v>
      </c>
      <c r="K18" s="21" t="s">
        <v>186</v>
      </c>
      <c r="L18" s="108">
        <v>675.9</v>
      </c>
      <c r="M18" s="32">
        <f t="shared" si="0"/>
        <v>67.59</v>
      </c>
      <c r="N18" s="32">
        <f t="shared" si="1"/>
        <v>608.30999999999995</v>
      </c>
      <c r="O18" s="32">
        <f t="shared" si="2"/>
        <v>121.66199999999999</v>
      </c>
      <c r="P18" s="278"/>
      <c r="Q18" s="278">
        <f t="shared" si="3"/>
        <v>608.30999999999995</v>
      </c>
      <c r="R18" s="278">
        <f t="shared" si="4"/>
        <v>67.590000000000032</v>
      </c>
    </row>
    <row r="19" spans="1:19" s="18" customFormat="1" ht="26.25" customHeight="1">
      <c r="A19" s="17" t="s">
        <v>187</v>
      </c>
      <c r="B19" s="19" t="s">
        <v>170</v>
      </c>
      <c r="C19" s="48"/>
      <c r="D19" s="13">
        <v>11</v>
      </c>
      <c r="E19" s="264" t="s">
        <v>188</v>
      </c>
      <c r="F19" s="8">
        <v>38344</v>
      </c>
      <c r="G19" s="20" t="s">
        <v>189</v>
      </c>
      <c r="H19" s="20" t="s">
        <v>165</v>
      </c>
      <c r="I19" s="263" t="s">
        <v>165</v>
      </c>
      <c r="J19" s="21" t="s">
        <v>155</v>
      </c>
      <c r="K19" s="21" t="s">
        <v>160</v>
      </c>
      <c r="L19" s="108">
        <v>1987.6</v>
      </c>
      <c r="M19" s="32">
        <f t="shared" si="0"/>
        <v>198.76</v>
      </c>
      <c r="N19" s="32">
        <f t="shared" si="1"/>
        <v>1788.84</v>
      </c>
      <c r="O19" s="32">
        <f t="shared" si="2"/>
        <v>357.76799999999997</v>
      </c>
      <c r="P19" s="278"/>
      <c r="Q19" s="278">
        <f t="shared" si="3"/>
        <v>1788.84</v>
      </c>
      <c r="R19" s="278">
        <f t="shared" si="4"/>
        <v>198.76</v>
      </c>
    </row>
    <row r="20" spans="1:19" s="18" customFormat="1" ht="26.25" customHeight="1">
      <c r="A20" s="17" t="s">
        <v>190</v>
      </c>
      <c r="B20" s="19" t="s">
        <v>162</v>
      </c>
      <c r="C20" s="48"/>
      <c r="D20" s="13">
        <v>12</v>
      </c>
      <c r="E20" s="264" t="s">
        <v>191</v>
      </c>
      <c r="F20" s="8">
        <v>38684</v>
      </c>
      <c r="G20" s="22" t="s">
        <v>192</v>
      </c>
      <c r="H20" s="20" t="s">
        <v>165</v>
      </c>
      <c r="I20" s="263" t="s">
        <v>165</v>
      </c>
      <c r="J20" s="21" t="s">
        <v>155</v>
      </c>
      <c r="K20" s="265" t="s">
        <v>193</v>
      </c>
      <c r="L20" s="108">
        <v>602</v>
      </c>
      <c r="M20" s="32">
        <f t="shared" si="0"/>
        <v>60.2</v>
      </c>
      <c r="N20" s="32">
        <f t="shared" si="1"/>
        <v>541.79999999999995</v>
      </c>
      <c r="O20" s="32">
        <f t="shared" si="2"/>
        <v>108.35999999999999</v>
      </c>
      <c r="P20" s="278"/>
      <c r="Q20" s="278">
        <f t="shared" si="3"/>
        <v>541.79999999999995</v>
      </c>
      <c r="R20" s="278">
        <f t="shared" si="4"/>
        <v>60.200000000000045</v>
      </c>
    </row>
    <row r="21" spans="1:19" s="18" customFormat="1" ht="26.25" customHeight="1">
      <c r="A21" s="17" t="s">
        <v>194</v>
      </c>
      <c r="B21" s="19" t="s">
        <v>162</v>
      </c>
      <c r="C21" s="48"/>
      <c r="D21" s="13">
        <v>13</v>
      </c>
      <c r="E21" s="264" t="s">
        <v>195</v>
      </c>
      <c r="F21" s="8">
        <v>39155</v>
      </c>
      <c r="G21" s="22" t="s">
        <v>196</v>
      </c>
      <c r="H21" s="20" t="s">
        <v>165</v>
      </c>
      <c r="I21" s="263" t="s">
        <v>165</v>
      </c>
      <c r="J21" s="21" t="s">
        <v>155</v>
      </c>
      <c r="K21" s="21" t="s">
        <v>902</v>
      </c>
      <c r="L21" s="108">
        <v>600</v>
      </c>
      <c r="M21" s="32">
        <f t="shared" si="0"/>
        <v>60</v>
      </c>
      <c r="N21" s="32">
        <f t="shared" si="1"/>
        <v>540</v>
      </c>
      <c r="O21" s="32">
        <f t="shared" si="2"/>
        <v>108</v>
      </c>
      <c r="P21" s="278"/>
      <c r="Q21" s="278">
        <f t="shared" si="3"/>
        <v>540</v>
      </c>
      <c r="R21" s="278">
        <f t="shared" si="4"/>
        <v>60</v>
      </c>
    </row>
    <row r="22" spans="1:19" s="18" customFormat="1" ht="36.75" customHeight="1">
      <c r="A22" s="17" t="s">
        <v>197</v>
      </c>
      <c r="B22" s="19" t="s">
        <v>198</v>
      </c>
      <c r="C22" s="48"/>
      <c r="D22" s="13">
        <v>14</v>
      </c>
      <c r="E22" s="264" t="s">
        <v>199</v>
      </c>
      <c r="F22" s="8">
        <v>41801</v>
      </c>
      <c r="G22" s="22" t="s">
        <v>200</v>
      </c>
      <c r="H22" s="20" t="s">
        <v>201</v>
      </c>
      <c r="I22" s="263" t="s">
        <v>165</v>
      </c>
      <c r="J22" s="21" t="s">
        <v>155</v>
      </c>
      <c r="K22" s="273" t="s">
        <v>202</v>
      </c>
      <c r="L22" s="108">
        <v>699</v>
      </c>
      <c r="M22" s="32">
        <f t="shared" si="0"/>
        <v>69.900000000000006</v>
      </c>
      <c r="N22" s="32">
        <f t="shared" si="1"/>
        <v>629.1</v>
      </c>
      <c r="O22" s="32">
        <f t="shared" si="2"/>
        <v>125.82000000000001</v>
      </c>
      <c r="P22" s="278"/>
      <c r="Q22" s="278">
        <f t="shared" si="3"/>
        <v>629.1</v>
      </c>
      <c r="R22" s="278">
        <f t="shared" si="4"/>
        <v>69.899999999999977</v>
      </c>
      <c r="S22" s="18" t="s">
        <v>1271</v>
      </c>
    </row>
    <row r="23" spans="1:19" s="18" customFormat="1" ht="26.25" customHeight="1">
      <c r="A23" s="17" t="s">
        <v>203</v>
      </c>
      <c r="B23" s="19" t="s">
        <v>204</v>
      </c>
      <c r="C23" s="48"/>
      <c r="D23" s="13">
        <v>15</v>
      </c>
      <c r="E23" s="264" t="s">
        <v>205</v>
      </c>
      <c r="F23" s="8">
        <v>42723</v>
      </c>
      <c r="G23" s="22" t="s">
        <v>206</v>
      </c>
      <c r="H23" s="20" t="s">
        <v>165</v>
      </c>
      <c r="I23" s="263" t="s">
        <v>165</v>
      </c>
      <c r="J23" s="21" t="s">
        <v>155</v>
      </c>
      <c r="K23" s="21" t="s">
        <v>207</v>
      </c>
      <c r="L23" s="108">
        <v>2130.0500000000002</v>
      </c>
      <c r="M23" s="32">
        <f t="shared" si="0"/>
        <v>213.00500000000002</v>
      </c>
      <c r="N23" s="32">
        <f t="shared" si="1"/>
        <v>1917.0450000000001</v>
      </c>
      <c r="O23" s="32">
        <f>N23/5</f>
        <v>383.40899999999999</v>
      </c>
      <c r="P23" s="278"/>
      <c r="Q23" s="278">
        <f t="shared" si="3"/>
        <v>1917.0450000000001</v>
      </c>
      <c r="R23" s="278">
        <f t="shared" si="4"/>
        <v>213.00500000000011</v>
      </c>
    </row>
    <row r="24" spans="1:19" s="18" customFormat="1" ht="26.25" customHeight="1">
      <c r="A24" s="17"/>
      <c r="B24" s="19"/>
      <c r="C24" s="48"/>
      <c r="D24" s="13">
        <v>16</v>
      </c>
      <c r="E24" s="478" t="s">
        <v>1365</v>
      </c>
      <c r="F24" s="8">
        <v>45496</v>
      </c>
      <c r="G24" s="22" t="s">
        <v>1364</v>
      </c>
      <c r="H24" s="20" t="s">
        <v>165</v>
      </c>
      <c r="I24" s="263" t="s">
        <v>165</v>
      </c>
      <c r="J24" s="21" t="s">
        <v>155</v>
      </c>
      <c r="K24" s="21" t="s">
        <v>1253</v>
      </c>
      <c r="L24" s="108">
        <v>1446.4</v>
      </c>
      <c r="M24" s="32">
        <f t="shared" si="0"/>
        <v>144.64000000000001</v>
      </c>
      <c r="N24" s="32">
        <f t="shared" si="1"/>
        <v>1301.76</v>
      </c>
      <c r="O24" s="32">
        <f>N24/5</f>
        <v>260.35199999999998</v>
      </c>
      <c r="P24" s="278">
        <v>27.61</v>
      </c>
      <c r="Q24" s="278">
        <f>P24</f>
        <v>27.61</v>
      </c>
      <c r="R24" s="278">
        <f>L24-Q24</f>
        <v>1418.7900000000002</v>
      </c>
    </row>
    <row r="25" spans="1:19" s="10" customFormat="1" ht="18.75" customHeight="1">
      <c r="A25" s="247"/>
      <c r="B25" s="247"/>
      <c r="C25" s="37"/>
      <c r="D25" s="577" t="s">
        <v>1366</v>
      </c>
      <c r="E25" s="577"/>
      <c r="F25" s="577"/>
      <c r="G25" s="577"/>
      <c r="H25" s="577"/>
      <c r="I25" s="577"/>
      <c r="J25" s="577"/>
      <c r="K25" s="577"/>
      <c r="L25" s="252">
        <f>SUM(L9:L24)</f>
        <v>17777.810000000001</v>
      </c>
      <c r="M25" s="252">
        <f t="shared" ref="M25:R25" si="5">SUM(M9:M24)</f>
        <v>1777.7810000000004</v>
      </c>
      <c r="N25" s="252">
        <f t="shared" si="5"/>
        <v>16000.029</v>
      </c>
      <c r="O25" s="252">
        <f t="shared" si="5"/>
        <v>3200.0057999999999</v>
      </c>
      <c r="P25" s="252">
        <f t="shared" si="5"/>
        <v>27.61</v>
      </c>
      <c r="Q25" s="252">
        <f t="shared" si="5"/>
        <v>14725.879000000001</v>
      </c>
      <c r="R25" s="252">
        <f t="shared" si="5"/>
        <v>3051.9310000000005</v>
      </c>
    </row>
    <row r="26" spans="1:19" s="15" customFormat="1" ht="29.25" customHeight="1">
      <c r="A26" s="2"/>
      <c r="B26" s="29"/>
      <c r="C26" s="29"/>
      <c r="D26" s="29"/>
      <c r="E26" s="30"/>
      <c r="F26" s="29"/>
      <c r="H26" s="14"/>
      <c r="I26" s="30"/>
      <c r="J26" s="30"/>
      <c r="K26" s="14"/>
      <c r="L26" s="14"/>
    </row>
    <row r="27" spans="1:19" s="15" customFormat="1" ht="14.25" customHeight="1">
      <c r="A27" s="2"/>
      <c r="B27" s="29"/>
      <c r="C27" s="29"/>
      <c r="D27" s="29"/>
      <c r="E27" s="30"/>
      <c r="F27" s="29"/>
      <c r="H27" s="14"/>
      <c r="I27" s="30"/>
      <c r="J27" s="30"/>
      <c r="K27" s="14"/>
      <c r="L27" s="14"/>
    </row>
    <row r="28" spans="1:19" s="15" customFormat="1" ht="14.25" customHeight="1">
      <c r="A28" s="2"/>
      <c r="B28" s="29"/>
      <c r="C28" s="29"/>
      <c r="D28" s="29"/>
      <c r="E28" s="30"/>
      <c r="F28" s="29"/>
      <c r="H28" s="14"/>
      <c r="I28" s="30"/>
      <c r="J28" s="30"/>
      <c r="K28" s="14"/>
      <c r="L28" s="14"/>
      <c r="N28" s="261"/>
    </row>
    <row r="29" spans="1:19" s="15" customFormat="1" ht="14.25" customHeight="1">
      <c r="A29" s="2"/>
      <c r="B29" s="29"/>
      <c r="C29" s="29"/>
      <c r="D29" s="29"/>
      <c r="E29" s="30"/>
      <c r="F29" s="29"/>
      <c r="H29" s="14"/>
      <c r="I29" s="30"/>
      <c r="J29" s="30"/>
      <c r="K29" s="14"/>
      <c r="L29" s="14"/>
      <c r="N29" s="261"/>
    </row>
    <row r="30" spans="1:19" s="15" customFormat="1" ht="17.25" customHeight="1" thickBot="1">
      <c r="A30" s="2"/>
      <c r="B30" s="29"/>
      <c r="C30" s="29"/>
      <c r="D30" s="29"/>
      <c r="E30" s="30"/>
      <c r="F30" s="29"/>
      <c r="H30" s="14"/>
      <c r="I30" s="30"/>
      <c r="J30" s="30"/>
      <c r="K30" s="31"/>
      <c r="L30" s="14"/>
      <c r="N30" s="261"/>
    </row>
    <row r="31" spans="1:19" s="15" customFormat="1" ht="17.25" customHeight="1">
      <c r="A31" s="2"/>
      <c r="B31" s="29"/>
      <c r="C31" s="29"/>
      <c r="D31" s="29"/>
      <c r="E31" s="30"/>
      <c r="F31" s="29"/>
      <c r="H31" s="14"/>
      <c r="I31" s="30"/>
      <c r="J31" s="30"/>
      <c r="K31" s="43" t="s">
        <v>1</v>
      </c>
      <c r="L31" s="14"/>
      <c r="N31" s="261"/>
    </row>
    <row r="32" spans="1:19" s="15" customFormat="1" ht="14.25" customHeight="1">
      <c r="A32" s="2"/>
      <c r="B32" s="29"/>
      <c r="C32" s="29"/>
      <c r="D32" s="29"/>
      <c r="E32" s="30"/>
      <c r="F32" s="29"/>
      <c r="H32" s="14"/>
      <c r="I32" s="30"/>
      <c r="J32" s="30"/>
      <c r="K32" s="14"/>
      <c r="L32" s="14"/>
      <c r="N32" s="261"/>
    </row>
    <row r="33" spans="1:14" s="15" customFormat="1" ht="14.25" customHeight="1">
      <c r="A33" s="2"/>
      <c r="B33" s="29"/>
      <c r="C33" s="29"/>
      <c r="D33" s="29"/>
      <c r="E33" s="30"/>
      <c r="F33" s="29"/>
      <c r="H33" s="14"/>
      <c r="I33" s="30"/>
      <c r="J33" s="30"/>
      <c r="K33" s="14"/>
      <c r="L33" s="14"/>
      <c r="N33" s="261"/>
    </row>
    <row r="34" spans="1:14" s="15" customFormat="1" ht="14.25" customHeight="1">
      <c r="A34" s="2"/>
      <c r="B34" s="29"/>
      <c r="C34" s="29"/>
      <c r="D34" s="29"/>
      <c r="E34" s="30"/>
      <c r="F34" s="29"/>
      <c r="H34" s="14"/>
      <c r="I34" s="30"/>
      <c r="J34" s="12"/>
      <c r="L34" s="14"/>
      <c r="N34" s="261"/>
    </row>
    <row r="35" spans="1:14" s="15" customFormat="1" ht="14.25" customHeight="1">
      <c r="A35" s="2"/>
      <c r="B35" s="29"/>
      <c r="C35" s="29"/>
      <c r="D35" s="29"/>
      <c r="E35" s="30"/>
      <c r="F35" s="29"/>
      <c r="H35" s="14"/>
      <c r="I35" s="30"/>
      <c r="J35" s="30"/>
      <c r="K35" s="14"/>
      <c r="L35" s="14"/>
      <c r="N35" s="261"/>
    </row>
    <row r="36" spans="1:14" s="15" customFormat="1" ht="14.25" customHeight="1">
      <c r="A36" s="2"/>
      <c r="B36" s="29"/>
      <c r="C36" s="29"/>
      <c r="D36" s="29"/>
      <c r="E36" s="30"/>
      <c r="F36" s="29"/>
      <c r="H36" s="14"/>
      <c r="I36" s="30"/>
      <c r="J36" s="30"/>
      <c r="K36" s="14"/>
      <c r="L36" s="14"/>
      <c r="N36" s="261"/>
    </row>
    <row r="37" spans="1:14" s="15" customFormat="1" ht="14.25" customHeight="1">
      <c r="A37" s="2"/>
      <c r="B37" s="29"/>
      <c r="C37" s="29"/>
      <c r="D37" s="29"/>
      <c r="E37" s="30"/>
      <c r="F37" s="29"/>
      <c r="H37" s="14"/>
      <c r="I37" s="30"/>
      <c r="J37" s="30"/>
      <c r="K37" s="14"/>
      <c r="L37" s="14"/>
      <c r="N37" s="261"/>
    </row>
    <row r="38" spans="1:14" s="15" customFormat="1" ht="14.25" customHeight="1">
      <c r="A38" s="2"/>
      <c r="B38" s="29"/>
      <c r="C38" s="29"/>
      <c r="D38" s="29"/>
      <c r="E38" s="30"/>
      <c r="F38" s="29"/>
      <c r="H38" s="14"/>
      <c r="I38" s="30"/>
      <c r="J38" s="30"/>
      <c r="K38" s="14"/>
      <c r="L38" s="14"/>
      <c r="N38" s="261"/>
    </row>
    <row r="39" spans="1:14" s="15" customFormat="1" ht="14.25" customHeight="1">
      <c r="A39" s="2"/>
      <c r="B39" s="29"/>
      <c r="C39" s="29"/>
      <c r="D39" s="29"/>
      <c r="E39" s="30"/>
      <c r="F39" s="29"/>
      <c r="H39" s="14"/>
      <c r="I39" s="30"/>
      <c r="J39" s="30"/>
      <c r="K39" s="14"/>
      <c r="L39" s="14"/>
      <c r="N39" s="261"/>
    </row>
    <row r="40" spans="1:14" s="15" customFormat="1" ht="14.25" customHeight="1">
      <c r="A40" s="2"/>
      <c r="B40" s="29"/>
      <c r="C40" s="29"/>
      <c r="D40" s="29"/>
      <c r="E40" s="30"/>
      <c r="F40" s="29"/>
      <c r="H40" s="14"/>
      <c r="I40" s="30"/>
      <c r="J40" s="30"/>
      <c r="K40" s="14"/>
      <c r="L40" s="14"/>
      <c r="N40" s="261"/>
    </row>
    <row r="41" spans="1:14" s="15" customFormat="1" ht="14.25" customHeight="1">
      <c r="A41" s="2"/>
      <c r="B41" s="29"/>
      <c r="C41" s="29"/>
      <c r="D41" s="29"/>
      <c r="E41" s="30"/>
      <c r="F41" s="29"/>
      <c r="H41" s="14"/>
      <c r="I41" s="30"/>
      <c r="J41" s="30"/>
      <c r="K41" s="14"/>
      <c r="L41" s="14"/>
      <c r="N41" s="261"/>
    </row>
    <row r="42" spans="1:14" s="15" customFormat="1" ht="14.25" customHeight="1">
      <c r="A42" s="2"/>
      <c r="B42" s="29"/>
      <c r="C42" s="29"/>
      <c r="D42" s="29"/>
      <c r="E42" s="30"/>
      <c r="F42" s="29"/>
      <c r="H42" s="14"/>
      <c r="I42" s="30"/>
      <c r="J42" s="30"/>
      <c r="K42" s="14"/>
      <c r="L42" s="14"/>
      <c r="N42" s="261"/>
    </row>
    <row r="43" spans="1:14" s="15" customFormat="1" ht="14.25" customHeight="1">
      <c r="A43" s="2"/>
      <c r="B43" s="29"/>
      <c r="C43" s="29"/>
      <c r="D43" s="29"/>
      <c r="E43" s="30"/>
      <c r="F43" s="29"/>
      <c r="H43" s="14"/>
      <c r="I43" s="30"/>
      <c r="J43" s="30"/>
      <c r="K43" s="14"/>
      <c r="L43" s="14"/>
      <c r="N43" s="260"/>
    </row>
    <row r="44" spans="1:14" s="15" customFormat="1" ht="14.25" customHeight="1">
      <c r="A44" s="2"/>
      <c r="B44" s="29"/>
      <c r="C44" s="29"/>
      <c r="D44" s="29"/>
      <c r="E44" s="30"/>
      <c r="F44" s="29"/>
      <c r="H44" s="14"/>
      <c r="I44" s="30"/>
      <c r="J44" s="30"/>
      <c r="K44" s="14"/>
      <c r="L44" s="14"/>
      <c r="N44" s="260"/>
    </row>
    <row r="45" spans="1:14" s="15" customFormat="1" ht="14.25" customHeight="1">
      <c r="A45" s="2"/>
      <c r="B45" s="29"/>
      <c r="C45" s="29"/>
      <c r="D45" s="29"/>
      <c r="E45" s="30"/>
      <c r="F45" s="29"/>
      <c r="H45" s="14"/>
      <c r="I45" s="30"/>
      <c r="J45" s="30"/>
      <c r="K45" s="14"/>
      <c r="L45" s="14"/>
      <c r="N45" s="261"/>
    </row>
    <row r="46" spans="1:14" s="15" customFormat="1" ht="14.25" customHeight="1">
      <c r="A46" s="2"/>
      <c r="B46" s="29"/>
      <c r="C46" s="29"/>
      <c r="D46" s="29"/>
      <c r="E46" s="30"/>
      <c r="F46" s="29"/>
      <c r="H46" s="14"/>
      <c r="I46" s="30"/>
      <c r="J46" s="30"/>
      <c r="K46" s="14"/>
      <c r="L46" s="14"/>
    </row>
    <row r="47" spans="1:14" s="15" customFormat="1" ht="14.25" customHeight="1">
      <c r="A47" s="2"/>
      <c r="B47" s="29"/>
      <c r="C47" s="29"/>
      <c r="D47" s="29"/>
      <c r="E47" s="30"/>
      <c r="F47" s="29"/>
      <c r="H47" s="14"/>
      <c r="I47" s="30"/>
      <c r="J47" s="30"/>
      <c r="K47" s="14"/>
      <c r="L47" s="14"/>
    </row>
    <row r="48" spans="1:14" s="15" customFormat="1" ht="14.25" customHeight="1">
      <c r="A48" s="2"/>
      <c r="B48" s="29"/>
      <c r="C48" s="29"/>
      <c r="D48" s="29"/>
      <c r="E48" s="30"/>
      <c r="F48" s="29"/>
      <c r="H48" s="14"/>
      <c r="I48" s="30"/>
      <c r="J48" s="30"/>
      <c r="K48" s="14"/>
      <c r="L48" s="14"/>
    </row>
    <row r="49" spans="1:12" s="15" customFormat="1" ht="14.25" customHeight="1">
      <c r="A49" s="2"/>
      <c r="B49" s="29"/>
      <c r="C49" s="29"/>
      <c r="D49" s="29"/>
      <c r="E49" s="30"/>
      <c r="F49" s="29"/>
      <c r="H49" s="14"/>
      <c r="I49" s="30"/>
      <c r="J49" s="30"/>
      <c r="K49" s="14"/>
      <c r="L49" s="14"/>
    </row>
    <row r="50" spans="1:12" s="15" customFormat="1" ht="14.25" customHeight="1">
      <c r="A50" s="2"/>
      <c r="B50" s="29"/>
      <c r="C50" s="29"/>
      <c r="D50" s="29"/>
      <c r="E50" s="30"/>
      <c r="F50" s="29"/>
      <c r="H50" s="14"/>
      <c r="I50" s="30"/>
      <c r="J50" s="30"/>
      <c r="K50" s="14"/>
      <c r="L50" s="14"/>
    </row>
    <row r="51" spans="1:12" s="15" customFormat="1" ht="14.25" customHeight="1">
      <c r="A51" s="2"/>
      <c r="B51" s="29"/>
      <c r="C51" s="29"/>
      <c r="D51" s="29"/>
      <c r="E51" s="30"/>
      <c r="F51" s="29"/>
      <c r="H51" s="14"/>
      <c r="I51" s="30"/>
      <c r="J51" s="30"/>
      <c r="K51" s="14"/>
      <c r="L51" s="14"/>
    </row>
    <row r="52" spans="1:12" s="15" customFormat="1" ht="14.25" customHeight="1">
      <c r="A52" s="2"/>
      <c r="B52" s="29"/>
      <c r="C52" s="29"/>
      <c r="D52" s="29"/>
      <c r="E52" s="30"/>
      <c r="F52" s="29"/>
      <c r="H52" s="14"/>
      <c r="I52" s="30"/>
      <c r="J52" s="30"/>
      <c r="K52" s="14"/>
      <c r="L52" s="14"/>
    </row>
    <row r="53" spans="1:12" s="15" customFormat="1" ht="14.25" customHeight="1">
      <c r="A53" s="2"/>
      <c r="B53" s="29"/>
      <c r="C53" s="29"/>
      <c r="D53" s="29"/>
      <c r="E53" s="30"/>
      <c r="F53" s="29"/>
      <c r="H53" s="14"/>
      <c r="I53" s="30"/>
      <c r="J53" s="30"/>
      <c r="K53" s="14"/>
      <c r="L53" s="14"/>
    </row>
    <row r="54" spans="1:12" s="15" customFormat="1" ht="14.25" customHeight="1">
      <c r="A54" s="2"/>
      <c r="B54" s="29"/>
      <c r="C54" s="29"/>
      <c r="D54" s="29"/>
      <c r="E54" s="30"/>
      <c r="F54" s="29"/>
      <c r="H54" s="14"/>
      <c r="I54" s="30"/>
      <c r="J54" s="30"/>
      <c r="K54" s="14"/>
      <c r="L54" s="14"/>
    </row>
    <row r="55" spans="1:12" s="15" customFormat="1" ht="14.25" customHeight="1">
      <c r="A55" s="2"/>
      <c r="B55" s="29"/>
      <c r="C55" s="29"/>
      <c r="D55" s="29"/>
      <c r="E55" s="30"/>
      <c r="F55" s="29"/>
      <c r="H55" s="14"/>
      <c r="I55" s="30"/>
      <c r="J55" s="30"/>
      <c r="K55" s="14"/>
      <c r="L55" s="14"/>
    </row>
    <row r="56" spans="1:12" s="15" customFormat="1" ht="14.25" customHeight="1">
      <c r="A56" s="2"/>
      <c r="B56" s="29"/>
      <c r="C56" s="29"/>
      <c r="D56" s="29"/>
      <c r="E56" s="30"/>
      <c r="F56" s="29"/>
      <c r="H56" s="14"/>
      <c r="I56" s="30"/>
      <c r="J56" s="30"/>
      <c r="K56" s="14"/>
      <c r="L56" s="14"/>
    </row>
    <row r="57" spans="1:12" s="15" customFormat="1" ht="14.25" customHeight="1">
      <c r="A57" s="2"/>
      <c r="B57" s="29"/>
      <c r="C57" s="29"/>
      <c r="D57" s="29"/>
      <c r="E57" s="30"/>
      <c r="F57" s="29"/>
      <c r="H57" s="14"/>
      <c r="I57" s="30"/>
      <c r="J57" s="30"/>
      <c r="K57" s="14"/>
      <c r="L57" s="14"/>
    </row>
    <row r="58" spans="1:12" s="15" customFormat="1" ht="14.25" customHeight="1">
      <c r="A58" s="2"/>
      <c r="B58" s="29"/>
      <c r="C58" s="29"/>
      <c r="D58" s="29"/>
      <c r="E58" s="30"/>
      <c r="F58" s="29"/>
      <c r="H58" s="14"/>
      <c r="I58" s="30"/>
      <c r="J58" s="30"/>
      <c r="K58" s="14"/>
      <c r="L58" s="14"/>
    </row>
    <row r="59" spans="1:12" s="15" customFormat="1" ht="14.25" customHeight="1">
      <c r="A59" s="2"/>
      <c r="B59" s="29"/>
      <c r="C59" s="29"/>
      <c r="D59" s="29"/>
      <c r="E59" s="30"/>
      <c r="F59" s="29"/>
      <c r="H59" s="14"/>
      <c r="I59" s="30"/>
      <c r="J59" s="30"/>
      <c r="K59" s="14"/>
      <c r="L59" s="14"/>
    </row>
    <row r="60" spans="1:12" s="15" customFormat="1" ht="14.25" customHeight="1">
      <c r="A60" s="2"/>
      <c r="B60" s="29"/>
      <c r="C60" s="29"/>
      <c r="D60" s="29"/>
      <c r="E60" s="30"/>
      <c r="F60" s="29"/>
      <c r="H60" s="14"/>
      <c r="I60" s="30"/>
      <c r="J60" s="30"/>
      <c r="K60" s="14"/>
      <c r="L60" s="14"/>
    </row>
    <row r="61" spans="1:12" s="15" customFormat="1" ht="14.25" customHeight="1">
      <c r="A61" s="2"/>
      <c r="B61" s="29"/>
      <c r="C61" s="29"/>
      <c r="D61" s="29"/>
      <c r="E61" s="30"/>
      <c r="F61" s="29"/>
      <c r="H61" s="14"/>
      <c r="I61" s="30"/>
      <c r="J61" s="30"/>
      <c r="K61" s="14"/>
      <c r="L61" s="14"/>
    </row>
    <row r="62" spans="1:12" s="15" customFormat="1" ht="14.25" customHeight="1">
      <c r="A62" s="2"/>
      <c r="B62" s="29"/>
      <c r="C62" s="29"/>
      <c r="D62" s="29"/>
      <c r="E62" s="30"/>
      <c r="F62" s="29"/>
      <c r="H62" s="14"/>
      <c r="I62" s="30"/>
      <c r="J62" s="30"/>
      <c r="K62" s="14"/>
      <c r="L62" s="14"/>
    </row>
    <row r="63" spans="1:12" s="15" customFormat="1" ht="14.25" customHeight="1">
      <c r="A63" s="2"/>
      <c r="B63" s="29"/>
      <c r="C63" s="29"/>
      <c r="D63" s="29"/>
      <c r="E63" s="30"/>
      <c r="F63" s="29"/>
      <c r="H63" s="14"/>
      <c r="I63" s="30"/>
      <c r="J63" s="30"/>
      <c r="K63" s="14"/>
      <c r="L63" s="14"/>
    </row>
    <row r="64" spans="1:12" s="15" customFormat="1" ht="14.25" customHeight="1">
      <c r="A64" s="2"/>
      <c r="B64" s="29"/>
      <c r="C64" s="29"/>
      <c r="D64" s="29"/>
      <c r="E64" s="30"/>
      <c r="F64" s="29"/>
      <c r="H64" s="14"/>
      <c r="I64" s="30"/>
      <c r="J64" s="30"/>
      <c r="K64" s="14"/>
      <c r="L64" s="14"/>
    </row>
    <row r="65" spans="1:12" s="15" customFormat="1" ht="14.25" customHeight="1">
      <c r="A65" s="2"/>
      <c r="B65" s="29"/>
      <c r="C65" s="29"/>
      <c r="D65" s="29"/>
      <c r="E65" s="30"/>
      <c r="F65" s="29"/>
      <c r="H65" s="14"/>
      <c r="I65" s="30"/>
      <c r="J65" s="30"/>
      <c r="K65" s="14"/>
      <c r="L65" s="14"/>
    </row>
    <row r="66" spans="1:12" s="15" customFormat="1" ht="14.25" customHeight="1">
      <c r="A66" s="2"/>
      <c r="B66" s="29"/>
      <c r="C66" s="29"/>
      <c r="D66" s="29"/>
      <c r="E66" s="30"/>
      <c r="F66" s="29"/>
      <c r="H66" s="14"/>
      <c r="I66" s="30"/>
      <c r="J66" s="30"/>
      <c r="K66" s="14"/>
      <c r="L66" s="14"/>
    </row>
    <row r="67" spans="1:12" s="15" customFormat="1" ht="14.25" customHeight="1">
      <c r="A67" s="2"/>
      <c r="B67" s="29"/>
      <c r="C67" s="29"/>
      <c r="D67" s="29"/>
      <c r="E67" s="30"/>
      <c r="F67" s="29"/>
      <c r="H67" s="14"/>
      <c r="I67" s="30"/>
      <c r="J67" s="30"/>
      <c r="K67" s="14"/>
      <c r="L67" s="14"/>
    </row>
    <row r="68" spans="1:12" s="15" customFormat="1" ht="14.25" customHeight="1">
      <c r="A68" s="2"/>
      <c r="B68" s="29"/>
      <c r="C68" s="29"/>
      <c r="D68" s="29"/>
      <c r="E68" s="30"/>
      <c r="F68" s="29"/>
      <c r="H68" s="14"/>
      <c r="I68" s="30"/>
      <c r="J68" s="30"/>
      <c r="K68" s="14"/>
      <c r="L68" s="14"/>
    </row>
    <row r="69" spans="1:12" s="15" customFormat="1" ht="14.25" customHeight="1">
      <c r="A69" s="2"/>
      <c r="B69" s="29"/>
      <c r="C69" s="29"/>
      <c r="D69" s="29"/>
      <c r="E69" s="30"/>
      <c r="F69" s="29"/>
      <c r="H69" s="14"/>
      <c r="I69" s="30"/>
      <c r="J69" s="30"/>
      <c r="K69" s="14"/>
      <c r="L69" s="14"/>
    </row>
    <row r="70" spans="1:12" s="15" customFormat="1" ht="14.25" customHeight="1">
      <c r="A70" s="2"/>
      <c r="B70" s="29"/>
      <c r="C70" s="29"/>
      <c r="D70" s="29"/>
      <c r="E70" s="30"/>
      <c r="F70" s="29"/>
      <c r="H70" s="14"/>
      <c r="I70" s="30"/>
      <c r="J70" s="30"/>
      <c r="K70" s="14"/>
      <c r="L70" s="14"/>
    </row>
    <row r="71" spans="1:12" s="15" customFormat="1" ht="14.25" customHeight="1">
      <c r="A71" s="2"/>
      <c r="B71" s="29"/>
      <c r="C71" s="29"/>
      <c r="D71" s="29"/>
      <c r="E71" s="30"/>
      <c r="F71" s="29"/>
      <c r="H71" s="14"/>
      <c r="I71" s="30"/>
      <c r="J71" s="30"/>
      <c r="K71" s="14"/>
      <c r="L71" s="14"/>
    </row>
    <row r="72" spans="1:12" s="15" customFormat="1" ht="14.25" customHeight="1">
      <c r="A72" s="2"/>
      <c r="B72" s="29"/>
      <c r="C72" s="29"/>
      <c r="D72" s="29"/>
      <c r="E72" s="30"/>
      <c r="F72" s="29"/>
      <c r="H72" s="14"/>
      <c r="I72" s="30"/>
      <c r="J72" s="30"/>
      <c r="K72" s="14"/>
      <c r="L72" s="14"/>
    </row>
    <row r="73" spans="1:12" s="15" customFormat="1" ht="14.25" customHeight="1">
      <c r="A73" s="2"/>
      <c r="B73" s="29"/>
      <c r="C73" s="29"/>
      <c r="D73" s="29"/>
      <c r="E73" s="30"/>
      <c r="F73" s="29"/>
      <c r="H73" s="14"/>
      <c r="I73" s="30"/>
      <c r="J73" s="30"/>
      <c r="K73" s="14"/>
      <c r="L73" s="14"/>
    </row>
    <row r="74" spans="1:12" s="15" customFormat="1" ht="14.25" customHeight="1">
      <c r="A74" s="2"/>
      <c r="B74" s="29"/>
      <c r="C74" s="29"/>
      <c r="D74" s="29"/>
      <c r="E74" s="30"/>
      <c r="F74" s="29"/>
      <c r="H74" s="14"/>
      <c r="I74" s="30"/>
      <c r="J74" s="30"/>
      <c r="K74" s="14"/>
      <c r="L74" s="14"/>
    </row>
    <row r="75" spans="1:12" s="15" customFormat="1" ht="14.25" customHeight="1">
      <c r="A75" s="2"/>
      <c r="B75" s="29"/>
      <c r="C75" s="29"/>
      <c r="D75" s="29"/>
      <c r="E75" s="30"/>
      <c r="F75" s="29"/>
      <c r="H75" s="14"/>
      <c r="I75" s="30"/>
      <c r="J75" s="30"/>
      <c r="K75" s="14"/>
      <c r="L75" s="14"/>
    </row>
    <row r="76" spans="1:12" s="15" customFormat="1" ht="14.25" customHeight="1">
      <c r="A76" s="2"/>
      <c r="B76" s="29"/>
      <c r="C76" s="29"/>
      <c r="D76" s="29"/>
      <c r="E76" s="30"/>
      <c r="F76" s="29"/>
      <c r="H76" s="14"/>
      <c r="I76" s="30"/>
      <c r="J76" s="30"/>
      <c r="K76" s="14"/>
      <c r="L76" s="14"/>
    </row>
    <row r="77" spans="1:12" s="15" customFormat="1" ht="14.25" customHeight="1">
      <c r="A77" s="2"/>
      <c r="B77" s="29"/>
      <c r="C77" s="29"/>
      <c r="D77" s="29"/>
      <c r="E77" s="30"/>
      <c r="F77" s="29"/>
      <c r="H77" s="14"/>
      <c r="I77" s="30"/>
      <c r="J77" s="30"/>
      <c r="K77" s="14"/>
      <c r="L77" s="14"/>
    </row>
    <row r="78" spans="1:12" s="15" customFormat="1" ht="14.25" customHeight="1">
      <c r="A78" s="2"/>
      <c r="B78" s="29"/>
      <c r="C78" s="29"/>
      <c r="D78" s="29"/>
      <c r="E78" s="30"/>
      <c r="F78" s="29"/>
      <c r="H78" s="14"/>
      <c r="I78" s="30"/>
      <c r="J78" s="30"/>
      <c r="K78" s="14"/>
      <c r="L78" s="14"/>
    </row>
    <row r="79" spans="1:12" s="15" customFormat="1" ht="14.25" customHeight="1">
      <c r="A79" s="2"/>
      <c r="B79" s="29"/>
      <c r="C79" s="29"/>
      <c r="D79" s="29"/>
      <c r="E79" s="30"/>
      <c r="F79" s="29"/>
      <c r="H79" s="14"/>
      <c r="I79" s="30"/>
      <c r="J79" s="30"/>
      <c r="K79" s="14"/>
      <c r="L79" s="14"/>
    </row>
    <row r="80" spans="1:12" s="15" customFormat="1" ht="14.25" customHeight="1">
      <c r="A80" s="2"/>
      <c r="B80" s="29"/>
      <c r="C80" s="29"/>
      <c r="D80" s="29"/>
      <c r="E80" s="30"/>
      <c r="F80" s="29"/>
      <c r="H80" s="14"/>
      <c r="I80" s="30"/>
      <c r="J80" s="30"/>
      <c r="K80" s="14"/>
      <c r="L80" s="14"/>
    </row>
    <row r="81" spans="1:12" s="15" customFormat="1" ht="14.25" customHeight="1">
      <c r="A81" s="2"/>
      <c r="B81" s="29"/>
      <c r="C81" s="29"/>
      <c r="D81" s="29"/>
      <c r="E81" s="30"/>
      <c r="F81" s="29"/>
      <c r="H81" s="14"/>
      <c r="I81" s="30"/>
      <c r="J81" s="30"/>
      <c r="K81" s="14"/>
      <c r="L81" s="14"/>
    </row>
    <row r="82" spans="1:12" s="15" customFormat="1" ht="14.25" customHeight="1">
      <c r="A82" s="2"/>
      <c r="B82" s="29"/>
      <c r="C82" s="29"/>
      <c r="D82" s="29"/>
      <c r="E82" s="30"/>
      <c r="F82" s="29"/>
      <c r="H82" s="14"/>
      <c r="I82" s="30"/>
      <c r="J82" s="30"/>
      <c r="K82" s="14"/>
      <c r="L82" s="14"/>
    </row>
    <row r="83" spans="1:12" s="15" customFormat="1" ht="14.25" customHeight="1">
      <c r="A83" s="2"/>
      <c r="B83" s="29"/>
      <c r="C83" s="29"/>
      <c r="D83" s="29"/>
      <c r="E83" s="30"/>
      <c r="F83" s="29"/>
      <c r="H83" s="14"/>
      <c r="I83" s="30"/>
      <c r="J83" s="30"/>
      <c r="K83" s="14"/>
      <c r="L83" s="14"/>
    </row>
    <row r="84" spans="1:12" s="15" customFormat="1" ht="14.25" customHeight="1">
      <c r="A84" s="2"/>
      <c r="B84" s="29"/>
      <c r="C84" s="29"/>
      <c r="D84" s="29"/>
      <c r="E84" s="30"/>
      <c r="F84" s="29"/>
      <c r="H84" s="14"/>
      <c r="I84" s="30"/>
      <c r="J84" s="30"/>
      <c r="K84" s="14"/>
      <c r="L84" s="14"/>
    </row>
    <row r="85" spans="1:12" s="15" customFormat="1" ht="14.25" customHeight="1">
      <c r="A85" s="2"/>
      <c r="B85" s="29"/>
      <c r="C85" s="29"/>
      <c r="D85" s="29"/>
      <c r="E85" s="30"/>
      <c r="F85" s="29"/>
      <c r="H85" s="14"/>
      <c r="I85" s="30"/>
      <c r="J85" s="30"/>
      <c r="K85" s="14"/>
      <c r="L85" s="14"/>
    </row>
    <row r="86" spans="1:12" s="15" customFormat="1" ht="14.25" customHeight="1">
      <c r="A86" s="2"/>
      <c r="B86" s="29"/>
      <c r="C86" s="29"/>
      <c r="D86" s="29"/>
      <c r="E86" s="30"/>
      <c r="F86" s="29"/>
      <c r="H86" s="14"/>
      <c r="I86" s="30"/>
      <c r="J86" s="30"/>
      <c r="K86" s="14"/>
      <c r="L86" s="14"/>
    </row>
    <row r="87" spans="1:12" s="15" customFormat="1" ht="14.25" customHeight="1">
      <c r="A87" s="2"/>
      <c r="B87" s="29"/>
      <c r="C87" s="29"/>
      <c r="D87" s="29"/>
      <c r="E87" s="30"/>
      <c r="F87" s="29"/>
      <c r="H87" s="14"/>
      <c r="I87" s="30"/>
      <c r="J87" s="30"/>
      <c r="K87" s="14"/>
      <c r="L87" s="14"/>
    </row>
    <row r="88" spans="1:12" s="15" customFormat="1" ht="14.25" customHeight="1">
      <c r="A88" s="2"/>
      <c r="B88" s="29"/>
      <c r="C88" s="29"/>
      <c r="D88" s="29"/>
      <c r="E88" s="30"/>
      <c r="F88" s="29"/>
      <c r="H88" s="14"/>
      <c r="I88" s="30"/>
      <c r="J88" s="30"/>
      <c r="K88" s="14"/>
      <c r="L88" s="14"/>
    </row>
    <row r="89" spans="1:12" s="15" customFormat="1" ht="14.25" customHeight="1">
      <c r="A89" s="2"/>
      <c r="B89" s="29"/>
      <c r="C89" s="29"/>
      <c r="D89" s="29"/>
      <c r="E89" s="30"/>
      <c r="F89" s="29"/>
      <c r="H89" s="14"/>
      <c r="I89" s="30"/>
      <c r="J89" s="30"/>
      <c r="K89" s="14"/>
      <c r="L89" s="14"/>
    </row>
    <row r="90" spans="1:12" s="15" customFormat="1" ht="14.25" customHeight="1">
      <c r="A90" s="2"/>
      <c r="B90" s="29"/>
      <c r="C90" s="29"/>
      <c r="D90" s="29"/>
      <c r="E90" s="30"/>
      <c r="F90" s="29"/>
      <c r="H90" s="14"/>
      <c r="I90" s="30"/>
      <c r="J90" s="30"/>
      <c r="K90" s="14"/>
      <c r="L90" s="14"/>
    </row>
    <row r="91" spans="1:12" s="15" customFormat="1" ht="14.25" customHeight="1">
      <c r="A91" s="2"/>
      <c r="B91" s="29"/>
      <c r="C91" s="29"/>
      <c r="D91" s="29"/>
      <c r="E91" s="30"/>
      <c r="F91" s="29"/>
      <c r="H91" s="14"/>
      <c r="I91" s="30"/>
      <c r="J91" s="30"/>
      <c r="K91" s="14"/>
      <c r="L91" s="14"/>
    </row>
    <row r="92" spans="1:12" s="15" customFormat="1" ht="14.25" customHeight="1">
      <c r="A92" s="2"/>
      <c r="B92" s="29"/>
      <c r="C92" s="29"/>
      <c r="D92" s="29"/>
      <c r="E92" s="30"/>
      <c r="F92" s="29"/>
      <c r="H92" s="14"/>
      <c r="I92" s="30"/>
      <c r="J92" s="30"/>
      <c r="K92" s="14"/>
      <c r="L92" s="14"/>
    </row>
    <row r="93" spans="1:12" s="15" customFormat="1" ht="14.25" customHeight="1">
      <c r="A93" s="2"/>
      <c r="B93" s="29"/>
      <c r="C93" s="29"/>
      <c r="D93" s="29"/>
      <c r="E93" s="30"/>
      <c r="F93" s="29"/>
      <c r="H93" s="14"/>
      <c r="I93" s="30"/>
      <c r="J93" s="30"/>
      <c r="K93" s="14"/>
      <c r="L93" s="14"/>
    </row>
    <row r="94" spans="1:12" s="15" customFormat="1" ht="14.25" customHeight="1">
      <c r="A94" s="2"/>
      <c r="B94" s="29"/>
      <c r="C94" s="29"/>
      <c r="D94" s="29"/>
      <c r="E94" s="30"/>
      <c r="F94" s="29"/>
      <c r="H94" s="14"/>
      <c r="I94" s="30"/>
      <c r="J94" s="30"/>
      <c r="K94" s="14"/>
      <c r="L94" s="14"/>
    </row>
    <row r="95" spans="1:12" s="15" customFormat="1" ht="14.25" customHeight="1">
      <c r="A95" s="2"/>
      <c r="B95" s="29"/>
      <c r="C95" s="29"/>
      <c r="D95" s="29"/>
      <c r="E95" s="30"/>
      <c r="F95" s="29"/>
      <c r="H95" s="14"/>
      <c r="I95" s="30"/>
      <c r="J95" s="30"/>
      <c r="K95" s="14"/>
      <c r="L95" s="14"/>
    </row>
    <row r="96" spans="1:12" s="15" customFormat="1" ht="14.25" customHeight="1">
      <c r="A96" s="2"/>
      <c r="B96" s="29"/>
      <c r="C96" s="29"/>
      <c r="D96" s="29"/>
      <c r="E96" s="30"/>
      <c r="F96" s="29"/>
      <c r="H96" s="14"/>
      <c r="I96" s="30"/>
      <c r="J96" s="30"/>
      <c r="K96" s="14"/>
      <c r="L96" s="14"/>
    </row>
    <row r="97" spans="1:12" s="15" customFormat="1" ht="14.25" customHeight="1">
      <c r="A97" s="2"/>
      <c r="B97" s="29"/>
      <c r="C97" s="29"/>
      <c r="D97" s="29"/>
      <c r="E97" s="30"/>
      <c r="F97" s="29"/>
      <c r="H97" s="14"/>
      <c r="I97" s="30"/>
      <c r="J97" s="30"/>
      <c r="K97" s="14"/>
      <c r="L97" s="14"/>
    </row>
    <row r="98" spans="1:12" s="15" customFormat="1" ht="14.25" customHeight="1">
      <c r="A98" s="2"/>
      <c r="B98" s="29"/>
      <c r="C98" s="29"/>
      <c r="D98" s="29"/>
      <c r="E98" s="30"/>
      <c r="F98" s="29"/>
      <c r="H98" s="14"/>
      <c r="I98" s="30"/>
      <c r="J98" s="30"/>
      <c r="K98" s="14"/>
      <c r="L98" s="14"/>
    </row>
    <row r="99" spans="1:12" s="15" customFormat="1" ht="14.25" customHeight="1">
      <c r="A99" s="2"/>
      <c r="B99" s="29"/>
      <c r="C99" s="29"/>
      <c r="D99" s="29"/>
      <c r="E99" s="30"/>
      <c r="F99" s="29"/>
      <c r="H99" s="14"/>
      <c r="I99" s="30"/>
      <c r="J99" s="30"/>
      <c r="K99" s="14"/>
      <c r="L99" s="14"/>
    </row>
    <row r="100" spans="1:12" s="15" customFormat="1" ht="14.25" customHeight="1">
      <c r="A100" s="2"/>
      <c r="B100" s="29"/>
      <c r="C100" s="29"/>
      <c r="D100" s="29"/>
      <c r="E100" s="30"/>
      <c r="F100" s="29"/>
      <c r="H100" s="14"/>
      <c r="I100" s="30"/>
      <c r="J100" s="30"/>
      <c r="K100" s="14"/>
      <c r="L100" s="14"/>
    </row>
    <row r="101" spans="1:12" s="15" customFormat="1" ht="14.25" customHeight="1">
      <c r="A101" s="2"/>
      <c r="B101" s="29"/>
      <c r="C101" s="29"/>
      <c r="D101" s="29"/>
      <c r="E101" s="30"/>
      <c r="F101" s="29"/>
      <c r="H101" s="14"/>
      <c r="I101" s="30"/>
      <c r="J101" s="30"/>
      <c r="K101" s="14"/>
      <c r="L101" s="14"/>
    </row>
    <row r="102" spans="1:12" s="15" customFormat="1" ht="14.25" customHeight="1">
      <c r="A102" s="2"/>
      <c r="B102" s="29"/>
      <c r="C102" s="29"/>
      <c r="D102" s="29"/>
      <c r="E102" s="30"/>
      <c r="F102" s="29"/>
      <c r="H102" s="14"/>
      <c r="I102" s="30"/>
      <c r="J102" s="30"/>
      <c r="K102" s="14"/>
      <c r="L102" s="14"/>
    </row>
    <row r="103" spans="1:12" s="15" customFormat="1" ht="14.25" customHeight="1">
      <c r="A103" s="2"/>
      <c r="B103" s="29"/>
      <c r="C103" s="29"/>
      <c r="D103" s="29"/>
      <c r="E103" s="30"/>
      <c r="F103" s="29"/>
      <c r="H103" s="14"/>
      <c r="I103" s="30"/>
      <c r="J103" s="30"/>
      <c r="K103" s="14"/>
      <c r="L103" s="14"/>
    </row>
    <row r="104" spans="1:12" s="15" customFormat="1" ht="14.25" customHeight="1">
      <c r="A104" s="2"/>
      <c r="B104" s="29"/>
      <c r="C104" s="29"/>
      <c r="D104" s="29"/>
      <c r="E104" s="30"/>
      <c r="F104" s="29"/>
      <c r="H104" s="14"/>
      <c r="I104" s="30"/>
      <c r="J104" s="30"/>
      <c r="K104" s="14"/>
      <c r="L104" s="14"/>
    </row>
    <row r="105" spans="1:12" s="15" customFormat="1" ht="14.25" customHeight="1">
      <c r="A105" s="2"/>
      <c r="B105" s="29"/>
      <c r="C105" s="29"/>
      <c r="D105" s="29"/>
      <c r="E105" s="30"/>
      <c r="F105" s="29"/>
      <c r="H105" s="14"/>
      <c r="I105" s="30"/>
      <c r="J105" s="30"/>
      <c r="K105" s="14"/>
      <c r="L105" s="14"/>
    </row>
    <row r="106" spans="1:12" s="15" customFormat="1" ht="14.25" customHeight="1">
      <c r="A106" s="2"/>
      <c r="B106" s="29"/>
      <c r="C106" s="29"/>
      <c r="D106" s="29"/>
      <c r="E106" s="30"/>
      <c r="F106" s="29"/>
      <c r="H106" s="14"/>
      <c r="I106" s="30"/>
      <c r="J106" s="30"/>
      <c r="K106" s="14"/>
      <c r="L106" s="14"/>
    </row>
    <row r="107" spans="1:12" s="15" customFormat="1" ht="14.25" customHeight="1">
      <c r="A107" s="2"/>
      <c r="B107" s="29"/>
      <c r="C107" s="29"/>
      <c r="D107" s="29"/>
      <c r="E107" s="30"/>
      <c r="F107" s="29"/>
      <c r="H107" s="14"/>
      <c r="I107" s="30"/>
      <c r="J107" s="30"/>
      <c r="K107" s="14"/>
      <c r="L107" s="14"/>
    </row>
    <row r="108" spans="1:12" s="15" customFormat="1" ht="14.25" customHeight="1">
      <c r="A108" s="2"/>
      <c r="B108" s="29"/>
      <c r="C108" s="29"/>
      <c r="D108" s="29"/>
      <c r="E108" s="30"/>
      <c r="F108" s="29"/>
      <c r="H108" s="14"/>
      <c r="I108" s="30"/>
      <c r="J108" s="30"/>
      <c r="K108" s="14"/>
      <c r="L108" s="14"/>
    </row>
    <row r="109" spans="1:12" s="15" customFormat="1" ht="14.25" customHeight="1">
      <c r="A109" s="2"/>
      <c r="B109" s="29"/>
      <c r="C109" s="29"/>
      <c r="D109" s="29"/>
      <c r="E109" s="30"/>
      <c r="F109" s="29"/>
      <c r="H109" s="14"/>
      <c r="I109" s="30"/>
      <c r="J109" s="30"/>
      <c r="K109" s="14"/>
      <c r="L109" s="14"/>
    </row>
    <row r="110" spans="1:12" s="15" customFormat="1" ht="14.25" customHeight="1">
      <c r="A110" s="2"/>
      <c r="B110" s="29"/>
      <c r="C110" s="29"/>
      <c r="D110" s="29"/>
      <c r="E110" s="30"/>
      <c r="F110" s="29"/>
      <c r="H110" s="14"/>
      <c r="I110" s="30"/>
      <c r="J110" s="30"/>
      <c r="K110" s="14"/>
      <c r="L110" s="14"/>
    </row>
    <row r="111" spans="1:12" s="15" customFormat="1" ht="14.25" customHeight="1">
      <c r="A111" s="2"/>
      <c r="B111" s="29"/>
      <c r="C111" s="29"/>
      <c r="D111" s="29"/>
      <c r="E111" s="30"/>
      <c r="F111" s="29"/>
      <c r="H111" s="14"/>
      <c r="I111" s="30"/>
      <c r="J111" s="30"/>
      <c r="K111" s="14"/>
      <c r="L111" s="14"/>
    </row>
    <row r="112" spans="1:12" s="15" customFormat="1" ht="14.25" customHeight="1">
      <c r="A112" s="2"/>
      <c r="B112" s="29"/>
      <c r="C112" s="29"/>
      <c r="D112" s="29"/>
      <c r="E112" s="30"/>
      <c r="F112" s="29"/>
      <c r="H112" s="14"/>
      <c r="I112" s="30"/>
      <c r="J112" s="30"/>
      <c r="K112" s="14"/>
      <c r="L112" s="14"/>
    </row>
    <row r="113" spans="1:12" s="15" customFormat="1" ht="14.25" customHeight="1">
      <c r="A113" s="2"/>
      <c r="B113" s="29"/>
      <c r="C113" s="29"/>
      <c r="D113" s="29"/>
      <c r="E113" s="30"/>
      <c r="F113" s="29"/>
      <c r="H113" s="14"/>
      <c r="I113" s="30"/>
      <c r="J113" s="30"/>
      <c r="K113" s="14"/>
      <c r="L113" s="14"/>
    </row>
    <row r="114" spans="1:12" s="15" customFormat="1" ht="14.25" customHeight="1">
      <c r="A114" s="2"/>
      <c r="B114" s="29"/>
      <c r="C114" s="29"/>
      <c r="D114" s="29"/>
      <c r="E114" s="30"/>
      <c r="F114" s="29"/>
      <c r="H114" s="14"/>
      <c r="I114" s="30"/>
      <c r="J114" s="30"/>
      <c r="K114" s="14"/>
      <c r="L114" s="14"/>
    </row>
    <row r="115" spans="1:12" s="15" customFormat="1" ht="14.25" customHeight="1">
      <c r="A115" s="2"/>
      <c r="B115" s="29"/>
      <c r="C115" s="29"/>
      <c r="D115" s="29"/>
      <c r="E115" s="30"/>
      <c r="F115" s="29"/>
      <c r="H115" s="14"/>
      <c r="I115" s="30"/>
      <c r="J115" s="30"/>
      <c r="K115" s="14"/>
      <c r="L115" s="14"/>
    </row>
    <row r="116" spans="1:12" s="15" customFormat="1" ht="14.25" customHeight="1">
      <c r="A116" s="2"/>
      <c r="B116" s="29"/>
      <c r="C116" s="29"/>
      <c r="D116" s="29"/>
      <c r="E116" s="30"/>
      <c r="F116" s="29"/>
      <c r="H116" s="14"/>
      <c r="I116" s="30"/>
      <c r="J116" s="30"/>
      <c r="K116" s="14"/>
      <c r="L116" s="14"/>
    </row>
    <row r="117" spans="1:12" s="15" customFormat="1" ht="14.25" customHeight="1">
      <c r="A117" s="2"/>
      <c r="B117" s="29"/>
      <c r="C117" s="29"/>
      <c r="D117" s="29"/>
      <c r="E117" s="30"/>
      <c r="F117" s="29"/>
      <c r="H117" s="14"/>
      <c r="I117" s="30"/>
      <c r="J117" s="30"/>
      <c r="K117" s="14"/>
      <c r="L117" s="14"/>
    </row>
    <row r="118" spans="1:12" s="15" customFormat="1" ht="14.25" customHeight="1">
      <c r="A118" s="2"/>
      <c r="B118" s="29"/>
      <c r="C118" s="29"/>
      <c r="D118" s="29"/>
      <c r="E118" s="30"/>
      <c r="F118" s="29"/>
      <c r="H118" s="14"/>
      <c r="I118" s="30"/>
      <c r="J118" s="30"/>
      <c r="K118" s="14"/>
      <c r="L118" s="14"/>
    </row>
    <row r="119" spans="1:12" s="15" customFormat="1" ht="14.25" customHeight="1">
      <c r="A119" s="2"/>
      <c r="B119" s="29"/>
      <c r="C119" s="29"/>
      <c r="D119" s="29"/>
      <c r="E119" s="30"/>
      <c r="F119" s="29"/>
      <c r="H119" s="14"/>
      <c r="I119" s="30"/>
      <c r="J119" s="30"/>
      <c r="K119" s="14"/>
      <c r="L119" s="14"/>
    </row>
    <row r="120" spans="1:12" s="15" customFormat="1" ht="14.25" customHeight="1">
      <c r="A120" s="2"/>
      <c r="B120" s="29"/>
      <c r="C120" s="29"/>
      <c r="D120" s="29"/>
      <c r="E120" s="30"/>
      <c r="F120" s="29"/>
      <c r="H120" s="14"/>
      <c r="I120" s="30"/>
      <c r="J120" s="30"/>
      <c r="K120" s="14"/>
      <c r="L120" s="14"/>
    </row>
    <row r="121" spans="1:12" s="15" customFormat="1" ht="14.25" customHeight="1">
      <c r="A121" s="2"/>
      <c r="B121" s="29"/>
      <c r="C121" s="29"/>
      <c r="D121" s="29"/>
      <c r="E121" s="30"/>
      <c r="F121" s="29"/>
      <c r="H121" s="14"/>
      <c r="I121" s="30"/>
      <c r="J121" s="30"/>
      <c r="K121" s="14"/>
      <c r="L121" s="14"/>
    </row>
    <row r="122" spans="1:12" s="15" customFormat="1" ht="14.25" customHeight="1">
      <c r="A122" s="2"/>
      <c r="B122" s="29"/>
      <c r="C122" s="29"/>
      <c r="D122" s="29"/>
      <c r="E122" s="30"/>
      <c r="F122" s="29"/>
      <c r="H122" s="14"/>
      <c r="I122" s="30"/>
      <c r="J122" s="30"/>
      <c r="K122" s="14"/>
      <c r="L122" s="14"/>
    </row>
    <row r="123" spans="1:12" s="15" customFormat="1" ht="14.25" customHeight="1">
      <c r="A123" s="2"/>
      <c r="B123" s="29"/>
      <c r="C123" s="29"/>
      <c r="D123" s="29"/>
      <c r="E123" s="30"/>
      <c r="F123" s="29"/>
      <c r="H123" s="14"/>
      <c r="I123" s="30"/>
      <c r="J123" s="30"/>
      <c r="K123" s="14"/>
      <c r="L123" s="14"/>
    </row>
    <row r="124" spans="1:12" s="15" customFormat="1" ht="14.25" customHeight="1">
      <c r="A124" s="2"/>
      <c r="B124" s="29"/>
      <c r="C124" s="29"/>
      <c r="D124" s="29"/>
      <c r="E124" s="30"/>
      <c r="F124" s="29"/>
      <c r="H124" s="14"/>
      <c r="I124" s="30"/>
      <c r="J124" s="30"/>
      <c r="K124" s="14"/>
      <c r="L124" s="14"/>
    </row>
    <row r="125" spans="1:12" s="15" customFormat="1" ht="14.25" customHeight="1">
      <c r="A125" s="2"/>
      <c r="B125" s="29"/>
      <c r="C125" s="29"/>
      <c r="D125" s="29"/>
      <c r="E125" s="30"/>
      <c r="F125" s="29"/>
      <c r="H125" s="14"/>
      <c r="I125" s="30"/>
      <c r="J125" s="30"/>
      <c r="K125" s="14"/>
      <c r="L125" s="14"/>
    </row>
    <row r="126" spans="1:12" s="15" customFormat="1" ht="14.25" customHeight="1">
      <c r="A126" s="2"/>
      <c r="B126" s="29"/>
      <c r="C126" s="29"/>
      <c r="D126" s="29"/>
      <c r="E126" s="30"/>
      <c r="F126" s="29"/>
      <c r="H126" s="14"/>
      <c r="I126" s="30"/>
      <c r="J126" s="30"/>
      <c r="K126" s="14"/>
      <c r="L126" s="14"/>
    </row>
    <row r="127" spans="1:12" s="15" customFormat="1" ht="14.25" customHeight="1">
      <c r="A127" s="2"/>
      <c r="B127" s="29"/>
      <c r="C127" s="29"/>
      <c r="D127" s="29"/>
      <c r="E127" s="30"/>
      <c r="F127" s="29"/>
      <c r="H127" s="14"/>
      <c r="I127" s="30"/>
      <c r="J127" s="30"/>
      <c r="K127" s="14"/>
      <c r="L127" s="14"/>
    </row>
    <row r="128" spans="1:12" s="15" customFormat="1" ht="14.25" customHeight="1">
      <c r="A128" s="2"/>
      <c r="B128" s="29"/>
      <c r="C128" s="29"/>
      <c r="D128" s="29"/>
      <c r="E128" s="30"/>
      <c r="F128" s="29"/>
      <c r="H128" s="14"/>
      <c r="I128" s="30"/>
      <c r="J128" s="30"/>
      <c r="K128" s="14"/>
      <c r="L128" s="14"/>
    </row>
    <row r="129" spans="1:12" s="15" customFormat="1" ht="14.25" customHeight="1">
      <c r="A129" s="2"/>
      <c r="B129" s="29"/>
      <c r="C129" s="29"/>
      <c r="D129" s="29"/>
      <c r="E129" s="30"/>
      <c r="F129" s="29"/>
      <c r="H129" s="14"/>
      <c r="I129" s="30"/>
      <c r="J129" s="30"/>
      <c r="K129" s="14"/>
      <c r="L129" s="14"/>
    </row>
    <row r="130" spans="1:12" s="15" customFormat="1" ht="14.25" customHeight="1">
      <c r="A130" s="2"/>
      <c r="B130" s="29"/>
      <c r="C130" s="29"/>
      <c r="D130" s="29"/>
      <c r="E130" s="30"/>
      <c r="F130" s="29"/>
      <c r="H130" s="14"/>
      <c r="I130" s="30"/>
      <c r="J130" s="30"/>
      <c r="K130" s="14"/>
      <c r="L130" s="14"/>
    </row>
    <row r="131" spans="1:12" s="15" customFormat="1" ht="14.25" customHeight="1">
      <c r="A131" s="2"/>
      <c r="B131" s="29"/>
      <c r="C131" s="29"/>
      <c r="D131" s="29"/>
      <c r="E131" s="30"/>
      <c r="F131" s="29"/>
      <c r="H131" s="14"/>
      <c r="I131" s="30"/>
      <c r="J131" s="30"/>
      <c r="K131" s="14"/>
      <c r="L131" s="14"/>
    </row>
    <row r="132" spans="1:12" s="15" customFormat="1" ht="14.25" customHeight="1">
      <c r="A132" s="2"/>
      <c r="B132" s="29"/>
      <c r="C132" s="29"/>
      <c r="D132" s="29"/>
      <c r="E132" s="30"/>
      <c r="F132" s="29"/>
      <c r="H132" s="14"/>
      <c r="I132" s="30"/>
      <c r="J132" s="30"/>
      <c r="K132" s="14"/>
      <c r="L132" s="14"/>
    </row>
    <row r="133" spans="1:12" s="15" customFormat="1" ht="14.25" customHeight="1">
      <c r="A133" s="2"/>
      <c r="B133" s="29"/>
      <c r="C133" s="29"/>
      <c r="D133" s="29"/>
      <c r="E133" s="30"/>
      <c r="F133" s="29"/>
      <c r="H133" s="14"/>
      <c r="I133" s="30"/>
      <c r="J133" s="30"/>
      <c r="K133" s="14"/>
      <c r="L133" s="14"/>
    </row>
    <row r="134" spans="1:12" s="15" customFormat="1" ht="14.25" customHeight="1">
      <c r="A134" s="2"/>
      <c r="B134" s="29"/>
      <c r="C134" s="29"/>
      <c r="D134" s="29"/>
      <c r="E134" s="30"/>
      <c r="F134" s="29"/>
      <c r="H134" s="14"/>
      <c r="I134" s="30"/>
      <c r="J134" s="30"/>
      <c r="K134" s="14"/>
      <c r="L134" s="14"/>
    </row>
    <row r="135" spans="1:12" s="15" customFormat="1" ht="14.25" customHeight="1">
      <c r="A135" s="2"/>
      <c r="B135" s="29"/>
      <c r="C135" s="29"/>
      <c r="D135" s="29"/>
      <c r="E135" s="30"/>
      <c r="F135" s="29"/>
      <c r="H135" s="14"/>
      <c r="I135" s="30"/>
      <c r="J135" s="30"/>
      <c r="K135" s="14"/>
      <c r="L135" s="14"/>
    </row>
    <row r="136" spans="1:12" s="15" customFormat="1" ht="14.25" customHeight="1">
      <c r="A136" s="2"/>
      <c r="B136" s="29"/>
      <c r="C136" s="29"/>
      <c r="D136" s="29"/>
      <c r="E136" s="30"/>
      <c r="F136" s="29"/>
      <c r="H136" s="14"/>
      <c r="I136" s="30"/>
      <c r="J136" s="30"/>
      <c r="K136" s="14"/>
      <c r="L136" s="14"/>
    </row>
    <row r="137" spans="1:12" s="15" customFormat="1" ht="14.25" customHeight="1">
      <c r="A137" s="2"/>
      <c r="B137" s="29"/>
      <c r="C137" s="29"/>
      <c r="D137" s="29"/>
      <c r="E137" s="30"/>
      <c r="F137" s="29"/>
      <c r="H137" s="14"/>
      <c r="I137" s="30"/>
      <c r="J137" s="30"/>
      <c r="K137" s="14"/>
      <c r="L137" s="14"/>
    </row>
    <row r="138" spans="1:12" s="15" customFormat="1" ht="14.25" customHeight="1">
      <c r="A138" s="2"/>
      <c r="B138" s="29"/>
      <c r="C138" s="29"/>
      <c r="D138" s="29"/>
      <c r="E138" s="30"/>
      <c r="F138" s="29"/>
      <c r="H138" s="14"/>
      <c r="I138" s="30"/>
      <c r="J138" s="30"/>
      <c r="K138" s="14"/>
      <c r="L138" s="14"/>
    </row>
    <row r="139" spans="1:12" s="15" customFormat="1" ht="14.25" customHeight="1">
      <c r="A139" s="2"/>
      <c r="B139" s="29"/>
      <c r="C139" s="29"/>
      <c r="D139" s="29"/>
      <c r="E139" s="30"/>
      <c r="F139" s="29"/>
      <c r="H139" s="14"/>
      <c r="I139" s="30"/>
      <c r="J139" s="30"/>
      <c r="K139" s="14"/>
      <c r="L139" s="14"/>
    </row>
    <row r="140" spans="1:12" s="15" customFormat="1" ht="14.25" customHeight="1">
      <c r="A140" s="2"/>
      <c r="B140" s="29"/>
      <c r="C140" s="29"/>
      <c r="D140" s="29"/>
      <c r="E140" s="30"/>
      <c r="F140" s="29"/>
      <c r="H140" s="14"/>
      <c r="I140" s="30"/>
      <c r="J140" s="30"/>
      <c r="K140" s="14"/>
      <c r="L140" s="14"/>
    </row>
    <row r="141" spans="1:12" s="15" customFormat="1" ht="14.25" customHeight="1">
      <c r="A141" s="2"/>
      <c r="B141" s="29"/>
      <c r="C141" s="29"/>
      <c r="D141" s="29"/>
      <c r="E141" s="30"/>
      <c r="F141" s="29"/>
      <c r="H141" s="14"/>
      <c r="I141" s="30"/>
      <c r="J141" s="30"/>
      <c r="K141" s="14"/>
      <c r="L141" s="14"/>
    </row>
    <row r="142" spans="1:12" s="15" customFormat="1" ht="14.25" customHeight="1">
      <c r="A142" s="2"/>
      <c r="B142" s="29"/>
      <c r="C142" s="29"/>
      <c r="D142" s="29"/>
      <c r="E142" s="30"/>
      <c r="F142" s="29"/>
      <c r="H142" s="14"/>
      <c r="I142" s="30"/>
      <c r="J142" s="30"/>
      <c r="K142" s="14"/>
      <c r="L142" s="14"/>
    </row>
    <row r="143" spans="1:12" s="15" customFormat="1" ht="14.25" customHeight="1">
      <c r="A143" s="2"/>
      <c r="B143" s="29"/>
      <c r="C143" s="29"/>
      <c r="D143" s="29"/>
      <c r="E143" s="30"/>
      <c r="F143" s="29"/>
      <c r="H143" s="14"/>
      <c r="I143" s="30"/>
      <c r="J143" s="30"/>
      <c r="K143" s="14"/>
      <c r="L143" s="14"/>
    </row>
    <row r="144" spans="1:12" s="15" customFormat="1" ht="14.25" customHeight="1">
      <c r="A144" s="2"/>
      <c r="B144" s="29"/>
      <c r="C144" s="29"/>
      <c r="D144" s="29"/>
      <c r="E144" s="30"/>
      <c r="F144" s="29"/>
      <c r="H144" s="14"/>
      <c r="I144" s="30"/>
      <c r="J144" s="30"/>
      <c r="K144" s="14"/>
      <c r="L144" s="14"/>
    </row>
    <row r="145" spans="1:12" s="15" customFormat="1" ht="14.25" customHeight="1">
      <c r="A145" s="2"/>
      <c r="B145" s="29"/>
      <c r="C145" s="29"/>
      <c r="D145" s="29"/>
      <c r="E145" s="30"/>
      <c r="F145" s="29"/>
      <c r="H145" s="14"/>
      <c r="I145" s="30"/>
      <c r="J145" s="30"/>
      <c r="K145" s="14"/>
      <c r="L145" s="14"/>
    </row>
    <row r="146" spans="1:12" s="15" customFormat="1" ht="14.25" customHeight="1">
      <c r="A146" s="2"/>
      <c r="B146" s="29"/>
      <c r="C146" s="29"/>
      <c r="D146" s="29"/>
      <c r="E146" s="30"/>
      <c r="F146" s="29"/>
      <c r="H146" s="14"/>
      <c r="I146" s="30"/>
      <c r="J146" s="30"/>
      <c r="K146" s="14"/>
      <c r="L146" s="14"/>
    </row>
    <row r="147" spans="1:12" s="15" customFormat="1" ht="14.25" customHeight="1">
      <c r="A147" s="2"/>
      <c r="B147" s="29"/>
      <c r="C147" s="29"/>
      <c r="D147" s="29"/>
      <c r="E147" s="30"/>
      <c r="F147" s="29"/>
      <c r="H147" s="14"/>
      <c r="I147" s="30"/>
      <c r="J147" s="30"/>
      <c r="K147" s="14"/>
      <c r="L147" s="14"/>
    </row>
    <row r="148" spans="1:12" s="15" customFormat="1" ht="14.25" customHeight="1">
      <c r="A148" s="2"/>
      <c r="B148" s="29"/>
      <c r="C148" s="29"/>
      <c r="D148" s="29"/>
      <c r="E148" s="30"/>
      <c r="F148" s="29"/>
      <c r="H148" s="14"/>
      <c r="I148" s="30"/>
      <c r="J148" s="30"/>
      <c r="K148" s="14"/>
      <c r="L148" s="14"/>
    </row>
    <row r="149" spans="1:12" s="15" customFormat="1" ht="14.25" customHeight="1">
      <c r="A149" s="2"/>
      <c r="B149" s="29"/>
      <c r="C149" s="29"/>
      <c r="D149" s="29"/>
      <c r="E149" s="30"/>
      <c r="F149" s="29"/>
      <c r="H149" s="14"/>
      <c r="I149" s="30"/>
      <c r="J149" s="30"/>
      <c r="K149" s="14"/>
      <c r="L149" s="14"/>
    </row>
    <row r="150" spans="1:12" s="15" customFormat="1" ht="14.25" customHeight="1">
      <c r="A150" s="2"/>
      <c r="B150" s="29"/>
      <c r="C150" s="29"/>
      <c r="D150" s="29"/>
      <c r="E150" s="30"/>
      <c r="F150" s="29"/>
      <c r="H150" s="14"/>
      <c r="I150" s="30"/>
      <c r="J150" s="30"/>
      <c r="K150" s="14"/>
      <c r="L150" s="14"/>
    </row>
    <row r="151" spans="1:12" s="15" customFormat="1" ht="14.25" customHeight="1">
      <c r="A151" s="2"/>
      <c r="B151" s="29"/>
      <c r="C151" s="29"/>
      <c r="D151" s="29"/>
      <c r="E151" s="30"/>
      <c r="F151" s="29"/>
      <c r="H151" s="14"/>
      <c r="I151" s="30"/>
      <c r="J151" s="30"/>
      <c r="K151" s="14"/>
      <c r="L151" s="14"/>
    </row>
    <row r="152" spans="1:12" s="15" customFormat="1" ht="14.25" customHeight="1">
      <c r="A152" s="2"/>
      <c r="B152" s="29"/>
      <c r="C152" s="29"/>
      <c r="D152" s="29"/>
      <c r="E152" s="30"/>
      <c r="F152" s="29"/>
      <c r="H152" s="14"/>
      <c r="I152" s="30"/>
      <c r="J152" s="30"/>
      <c r="K152" s="14"/>
      <c r="L152" s="14"/>
    </row>
    <row r="153" spans="1:12" s="15" customFormat="1" ht="14.25" customHeight="1">
      <c r="A153" s="2"/>
      <c r="B153" s="29"/>
      <c r="C153" s="29"/>
      <c r="D153" s="29"/>
      <c r="E153" s="30"/>
      <c r="F153" s="29"/>
      <c r="H153" s="14"/>
      <c r="I153" s="30"/>
      <c r="J153" s="30"/>
      <c r="K153" s="14"/>
      <c r="L153" s="14"/>
    </row>
    <row r="154" spans="1:12" s="15" customFormat="1" ht="14.25" customHeight="1">
      <c r="A154" s="2"/>
      <c r="B154" s="29"/>
      <c r="C154" s="29"/>
      <c r="D154" s="29"/>
      <c r="E154" s="30"/>
      <c r="F154" s="29"/>
      <c r="H154" s="14"/>
      <c r="I154" s="30"/>
      <c r="J154" s="30"/>
      <c r="K154" s="14"/>
      <c r="L154" s="14"/>
    </row>
    <row r="155" spans="1:12" s="15" customFormat="1" ht="14.25" customHeight="1">
      <c r="A155" s="2"/>
      <c r="B155" s="29"/>
      <c r="C155" s="29"/>
      <c r="D155" s="29"/>
      <c r="E155" s="30"/>
      <c r="F155" s="29"/>
      <c r="H155" s="14"/>
      <c r="I155" s="30"/>
      <c r="J155" s="30"/>
      <c r="K155" s="14"/>
      <c r="L155" s="14"/>
    </row>
    <row r="156" spans="1:12" s="15" customFormat="1" ht="14.25" customHeight="1">
      <c r="A156" s="2"/>
      <c r="B156" s="29"/>
      <c r="C156" s="29"/>
      <c r="D156" s="29"/>
      <c r="E156" s="30"/>
      <c r="F156" s="29"/>
      <c r="H156" s="14"/>
      <c r="I156" s="30"/>
      <c r="J156" s="30"/>
      <c r="K156" s="14"/>
      <c r="L156" s="14"/>
    </row>
    <row r="157" spans="1:12" s="15" customFormat="1" ht="14.25" customHeight="1">
      <c r="A157" s="2"/>
      <c r="B157" s="29"/>
      <c r="C157" s="29"/>
      <c r="D157" s="29"/>
      <c r="E157" s="30"/>
      <c r="F157" s="29"/>
      <c r="H157" s="14"/>
      <c r="I157" s="30"/>
      <c r="J157" s="30"/>
      <c r="K157" s="14"/>
      <c r="L157" s="14"/>
    </row>
    <row r="158" spans="1:12" s="15" customFormat="1" ht="14.25" customHeight="1">
      <c r="A158" s="2"/>
      <c r="B158" s="29"/>
      <c r="C158" s="29"/>
      <c r="D158" s="29"/>
      <c r="E158" s="30"/>
      <c r="F158" s="29"/>
      <c r="H158" s="14"/>
      <c r="I158" s="30"/>
      <c r="J158" s="30"/>
      <c r="K158" s="14"/>
      <c r="L158" s="14"/>
    </row>
    <row r="159" spans="1:12" s="15" customFormat="1" ht="14.25" customHeight="1">
      <c r="A159" s="2"/>
      <c r="B159" s="29"/>
      <c r="C159" s="29"/>
      <c r="D159" s="29"/>
      <c r="E159" s="30"/>
      <c r="F159" s="29"/>
      <c r="H159" s="14"/>
      <c r="I159" s="30"/>
      <c r="J159" s="30"/>
      <c r="K159" s="14"/>
      <c r="L159" s="14"/>
    </row>
    <row r="160" spans="1:12" s="15" customFormat="1" ht="14.25" customHeight="1">
      <c r="A160" s="2"/>
      <c r="B160" s="29"/>
      <c r="C160" s="29"/>
      <c r="D160" s="29"/>
      <c r="E160" s="30"/>
      <c r="F160" s="29"/>
      <c r="H160" s="14"/>
      <c r="I160" s="30"/>
      <c r="J160" s="30"/>
      <c r="K160" s="14"/>
      <c r="L160" s="14"/>
    </row>
    <row r="161" spans="1:12" s="15" customFormat="1" ht="14.25" customHeight="1">
      <c r="A161" s="2"/>
      <c r="B161" s="29"/>
      <c r="C161" s="29"/>
      <c r="D161" s="29"/>
      <c r="E161" s="30"/>
      <c r="F161" s="29"/>
      <c r="H161" s="14"/>
      <c r="I161" s="30"/>
      <c r="J161" s="30"/>
      <c r="K161" s="14"/>
      <c r="L161" s="14"/>
    </row>
    <row r="162" spans="1:12" s="15" customFormat="1" ht="14.25" customHeight="1">
      <c r="A162" s="2"/>
      <c r="B162" s="29"/>
      <c r="C162" s="29"/>
      <c r="D162" s="29"/>
      <c r="E162" s="30"/>
      <c r="F162" s="29"/>
      <c r="H162" s="14"/>
      <c r="I162" s="30"/>
      <c r="J162" s="30"/>
      <c r="K162" s="14"/>
      <c r="L162" s="14"/>
    </row>
    <row r="163" spans="1:12" s="15" customFormat="1" ht="14.25" customHeight="1">
      <c r="A163" s="2"/>
      <c r="B163" s="29"/>
      <c r="C163" s="29"/>
      <c r="D163" s="29"/>
      <c r="E163" s="30"/>
      <c r="F163" s="29"/>
      <c r="H163" s="14"/>
      <c r="I163" s="30"/>
      <c r="J163" s="30"/>
      <c r="K163" s="14"/>
      <c r="L163" s="14"/>
    </row>
    <row r="164" spans="1:12" s="15" customFormat="1" ht="14.25" customHeight="1">
      <c r="A164" s="2"/>
      <c r="B164" s="29"/>
      <c r="C164" s="29"/>
      <c r="D164" s="29"/>
      <c r="E164" s="30"/>
      <c r="F164" s="29"/>
      <c r="H164" s="14"/>
      <c r="I164" s="30"/>
      <c r="J164" s="30"/>
      <c r="K164" s="14"/>
      <c r="L164" s="14"/>
    </row>
    <row r="165" spans="1:12" s="15" customFormat="1" ht="14.25" customHeight="1">
      <c r="A165" s="2"/>
      <c r="B165" s="29"/>
      <c r="C165" s="29"/>
      <c r="D165" s="29"/>
      <c r="E165" s="30"/>
      <c r="F165" s="29"/>
      <c r="H165" s="14"/>
      <c r="I165" s="30"/>
      <c r="J165" s="30"/>
      <c r="K165" s="14"/>
      <c r="L165" s="14"/>
    </row>
    <row r="166" spans="1:12" s="15" customFormat="1" ht="14.25" customHeight="1">
      <c r="A166" s="2"/>
      <c r="B166" s="29"/>
      <c r="C166" s="29"/>
      <c r="D166" s="29"/>
      <c r="E166" s="30"/>
      <c r="F166" s="29"/>
      <c r="H166" s="14"/>
      <c r="I166" s="30"/>
      <c r="J166" s="30"/>
      <c r="K166" s="14"/>
      <c r="L166" s="14"/>
    </row>
    <row r="167" spans="1:12" s="15" customFormat="1" ht="14.25" customHeight="1">
      <c r="A167" s="2"/>
      <c r="B167" s="29"/>
      <c r="C167" s="29"/>
      <c r="D167" s="29"/>
      <c r="E167" s="30"/>
      <c r="F167" s="29"/>
      <c r="H167" s="14"/>
      <c r="I167" s="30"/>
      <c r="J167" s="30"/>
      <c r="K167" s="14"/>
      <c r="L167" s="14"/>
    </row>
    <row r="168" spans="1:12" s="15" customFormat="1" ht="14.25" customHeight="1">
      <c r="A168" s="2"/>
      <c r="B168" s="29"/>
      <c r="C168" s="29"/>
      <c r="D168" s="29"/>
      <c r="E168" s="30"/>
      <c r="F168" s="29"/>
      <c r="H168" s="14"/>
      <c r="I168" s="30"/>
      <c r="J168" s="30"/>
      <c r="K168" s="14"/>
      <c r="L168" s="14"/>
    </row>
    <row r="169" spans="1:12" s="15" customFormat="1" ht="14.25" customHeight="1">
      <c r="A169" s="2"/>
      <c r="B169" s="29"/>
      <c r="C169" s="29"/>
      <c r="D169" s="29"/>
      <c r="E169" s="30"/>
      <c r="F169" s="29"/>
      <c r="H169" s="14"/>
      <c r="I169" s="30"/>
      <c r="J169" s="30"/>
      <c r="K169" s="14"/>
      <c r="L169" s="14"/>
    </row>
    <row r="170" spans="1:12" s="15" customFormat="1" ht="14.25" customHeight="1">
      <c r="A170" s="2"/>
      <c r="B170" s="29"/>
      <c r="C170" s="29"/>
      <c r="D170" s="29"/>
      <c r="E170" s="30"/>
      <c r="F170" s="29"/>
      <c r="H170" s="14"/>
      <c r="I170" s="30"/>
      <c r="J170" s="30"/>
      <c r="K170" s="14"/>
      <c r="L170" s="14"/>
    </row>
    <row r="171" spans="1:12" s="15" customFormat="1" ht="14.25" customHeight="1">
      <c r="A171" s="2"/>
      <c r="B171" s="29"/>
      <c r="C171" s="29"/>
      <c r="D171" s="29"/>
      <c r="E171" s="30"/>
      <c r="F171" s="29"/>
      <c r="H171" s="14"/>
      <c r="I171" s="30"/>
      <c r="J171" s="30"/>
      <c r="K171" s="14"/>
      <c r="L171" s="14"/>
    </row>
    <row r="172" spans="1:12" s="15" customFormat="1" ht="14.25" customHeight="1">
      <c r="A172" s="2"/>
      <c r="B172" s="29"/>
      <c r="C172" s="29"/>
      <c r="D172" s="29"/>
      <c r="E172" s="30"/>
      <c r="F172" s="29"/>
      <c r="H172" s="14"/>
      <c r="I172" s="30"/>
      <c r="J172" s="30"/>
      <c r="K172" s="14"/>
      <c r="L172" s="14"/>
    </row>
    <row r="173" spans="1:12" s="15" customFormat="1" ht="14.25" customHeight="1">
      <c r="A173" s="2"/>
      <c r="B173" s="29"/>
      <c r="C173" s="29"/>
      <c r="D173" s="29"/>
      <c r="E173" s="30"/>
      <c r="F173" s="29"/>
      <c r="H173" s="14"/>
      <c r="I173" s="30"/>
      <c r="J173" s="30"/>
      <c r="K173" s="14"/>
      <c r="L173" s="14"/>
    </row>
    <row r="174" spans="1:12" s="15" customFormat="1" ht="14.25" customHeight="1">
      <c r="A174" s="2"/>
      <c r="B174" s="29"/>
      <c r="C174" s="29"/>
      <c r="D174" s="29"/>
      <c r="E174" s="30"/>
      <c r="F174" s="29"/>
      <c r="H174" s="14"/>
      <c r="I174" s="30"/>
      <c r="J174" s="30"/>
      <c r="K174" s="14"/>
      <c r="L174" s="14"/>
    </row>
    <row r="175" spans="1:12" s="15" customFormat="1" ht="14.25" customHeight="1">
      <c r="A175" s="2"/>
      <c r="B175" s="29"/>
      <c r="C175" s="29"/>
      <c r="D175" s="29"/>
      <c r="E175" s="30"/>
      <c r="F175" s="29"/>
      <c r="H175" s="14"/>
      <c r="I175" s="30"/>
      <c r="J175" s="30"/>
      <c r="K175" s="14"/>
      <c r="L175" s="14"/>
    </row>
    <row r="176" spans="1:12" s="15" customFormat="1" ht="14.25" customHeight="1">
      <c r="A176" s="2"/>
      <c r="B176" s="29"/>
      <c r="C176" s="29"/>
      <c r="D176" s="29"/>
      <c r="E176" s="30"/>
      <c r="F176" s="29"/>
      <c r="H176" s="14"/>
      <c r="I176" s="30"/>
      <c r="J176" s="30"/>
      <c r="K176" s="14"/>
      <c r="L176" s="14"/>
    </row>
    <row r="177" spans="1:12" s="15" customFormat="1" ht="14.25" customHeight="1">
      <c r="A177" s="2"/>
      <c r="B177" s="29"/>
      <c r="C177" s="29"/>
      <c r="D177" s="29"/>
      <c r="E177" s="30"/>
      <c r="F177" s="29"/>
      <c r="H177" s="14"/>
      <c r="I177" s="30"/>
      <c r="J177" s="30"/>
      <c r="K177" s="14"/>
      <c r="L177" s="14"/>
    </row>
    <row r="178" spans="1:12" s="15" customFormat="1" ht="14.25" customHeight="1">
      <c r="A178" s="2"/>
      <c r="B178" s="29"/>
      <c r="C178" s="29"/>
      <c r="D178" s="29"/>
      <c r="E178" s="30"/>
      <c r="F178" s="29"/>
      <c r="H178" s="14"/>
      <c r="I178" s="30"/>
      <c r="J178" s="30"/>
      <c r="K178" s="14"/>
      <c r="L178" s="14"/>
    </row>
    <row r="179" spans="1:12" s="15" customFormat="1" ht="14.25" customHeight="1">
      <c r="A179" s="2"/>
      <c r="B179" s="29"/>
      <c r="C179" s="29"/>
      <c r="D179" s="29"/>
      <c r="E179" s="30"/>
      <c r="F179" s="29"/>
      <c r="H179" s="14"/>
      <c r="I179" s="30"/>
      <c r="J179" s="30"/>
      <c r="K179" s="14"/>
      <c r="L179" s="14"/>
    </row>
    <row r="180" spans="1:12" s="15" customFormat="1" ht="14.25" customHeight="1">
      <c r="A180" s="2"/>
      <c r="B180" s="29"/>
      <c r="C180" s="29"/>
      <c r="D180" s="29"/>
      <c r="E180" s="30"/>
      <c r="F180" s="29"/>
      <c r="H180" s="14"/>
      <c r="I180" s="30"/>
      <c r="J180" s="30"/>
      <c r="K180" s="14"/>
      <c r="L180" s="14"/>
    </row>
    <row r="181" spans="1:12" s="15" customFormat="1" ht="14.25" customHeight="1">
      <c r="A181" s="2"/>
      <c r="B181" s="29"/>
      <c r="C181" s="29"/>
      <c r="D181" s="29"/>
      <c r="E181" s="30"/>
      <c r="F181" s="29"/>
      <c r="H181" s="14"/>
      <c r="I181" s="30"/>
      <c r="J181" s="30"/>
      <c r="K181" s="14"/>
      <c r="L181" s="14"/>
    </row>
    <row r="182" spans="1:12" s="15" customFormat="1" ht="14.25" customHeight="1">
      <c r="A182" s="2"/>
      <c r="B182" s="29"/>
      <c r="C182" s="29"/>
      <c r="D182" s="29"/>
      <c r="E182" s="30"/>
      <c r="F182" s="29"/>
      <c r="H182" s="14"/>
      <c r="I182" s="30"/>
      <c r="J182" s="30"/>
      <c r="K182" s="14"/>
      <c r="L182" s="14"/>
    </row>
    <row r="183" spans="1:12" s="15" customFormat="1" ht="14.25" customHeight="1">
      <c r="A183" s="2"/>
      <c r="B183" s="29"/>
      <c r="C183" s="29"/>
      <c r="D183" s="29"/>
      <c r="E183" s="30"/>
      <c r="F183" s="29"/>
      <c r="H183" s="14"/>
      <c r="I183" s="30"/>
      <c r="J183" s="30"/>
      <c r="K183" s="14"/>
      <c r="L183" s="14"/>
    </row>
    <row r="184" spans="1:12" s="15" customFormat="1" ht="14.25" customHeight="1">
      <c r="A184" s="2"/>
      <c r="B184" s="29"/>
      <c r="C184" s="29"/>
      <c r="D184" s="29"/>
      <c r="E184" s="30"/>
      <c r="F184" s="29"/>
      <c r="H184" s="14"/>
      <c r="I184" s="30"/>
      <c r="J184" s="30"/>
      <c r="K184" s="14"/>
      <c r="L184" s="14"/>
    </row>
    <row r="185" spans="1:12" s="15" customFormat="1" ht="14.25" customHeight="1">
      <c r="A185" s="2"/>
      <c r="B185" s="29"/>
      <c r="C185" s="29"/>
      <c r="D185" s="29"/>
      <c r="E185" s="30"/>
      <c r="F185" s="29"/>
      <c r="H185" s="14"/>
      <c r="I185" s="30"/>
      <c r="J185" s="30"/>
      <c r="K185" s="14"/>
      <c r="L185" s="14"/>
    </row>
    <row r="186" spans="1:12" s="15" customFormat="1" ht="14.25" customHeight="1">
      <c r="A186" s="2"/>
      <c r="B186" s="29"/>
      <c r="C186" s="29"/>
      <c r="D186" s="29"/>
      <c r="E186" s="30"/>
      <c r="F186" s="29"/>
      <c r="H186" s="14"/>
      <c r="I186" s="30"/>
      <c r="J186" s="30"/>
      <c r="K186" s="14"/>
      <c r="L186" s="14"/>
    </row>
    <row r="187" spans="1:12" s="15" customFormat="1" ht="14.25" customHeight="1">
      <c r="A187" s="2"/>
      <c r="B187" s="29"/>
      <c r="C187" s="29"/>
      <c r="D187" s="29"/>
      <c r="E187" s="30"/>
      <c r="F187" s="29"/>
      <c r="H187" s="14"/>
      <c r="I187" s="30"/>
      <c r="J187" s="30"/>
      <c r="K187" s="14"/>
      <c r="L187" s="14"/>
    </row>
    <row r="188" spans="1:12" s="15" customFormat="1" ht="14.25" customHeight="1">
      <c r="A188" s="2"/>
      <c r="B188" s="29"/>
      <c r="C188" s="29"/>
      <c r="D188" s="29"/>
      <c r="E188" s="30"/>
      <c r="F188" s="29"/>
      <c r="H188" s="14"/>
      <c r="I188" s="30"/>
      <c r="J188" s="30"/>
      <c r="K188" s="14"/>
      <c r="L188" s="14"/>
    </row>
    <row r="189" spans="1:12" s="15" customFormat="1" ht="14.25" customHeight="1">
      <c r="A189" s="2"/>
      <c r="B189" s="29"/>
      <c r="C189" s="29"/>
      <c r="D189" s="29"/>
      <c r="E189" s="30"/>
      <c r="F189" s="29"/>
      <c r="H189" s="14"/>
      <c r="I189" s="30"/>
      <c r="J189" s="30"/>
      <c r="K189" s="14"/>
      <c r="L189" s="14"/>
    </row>
    <row r="190" spans="1:12" s="15" customFormat="1" ht="14.25" customHeight="1">
      <c r="A190" s="2"/>
      <c r="B190" s="29"/>
      <c r="C190" s="29"/>
      <c r="D190" s="29"/>
      <c r="E190" s="30"/>
      <c r="F190" s="29"/>
      <c r="H190" s="14"/>
      <c r="I190" s="30"/>
      <c r="J190" s="30"/>
      <c r="K190" s="14"/>
      <c r="L190" s="14"/>
    </row>
    <row r="191" spans="1:12" s="15" customFormat="1" ht="14.25" customHeight="1">
      <c r="A191" s="2"/>
      <c r="B191" s="29"/>
      <c r="C191" s="29"/>
      <c r="D191" s="29"/>
      <c r="E191" s="30"/>
      <c r="F191" s="29"/>
      <c r="H191" s="14"/>
      <c r="I191" s="30"/>
      <c r="J191" s="30"/>
      <c r="K191" s="14"/>
      <c r="L191" s="14"/>
    </row>
    <row r="192" spans="1:12" s="15" customFormat="1" ht="14.25" customHeight="1">
      <c r="A192" s="2"/>
      <c r="B192" s="29"/>
      <c r="C192" s="29"/>
      <c r="D192" s="29"/>
      <c r="E192" s="30"/>
      <c r="F192" s="29"/>
      <c r="H192" s="14"/>
      <c r="I192" s="30"/>
      <c r="J192" s="30"/>
      <c r="K192" s="14"/>
      <c r="L192" s="14"/>
    </row>
    <row r="193" spans="1:12" s="15" customFormat="1" ht="14.25" customHeight="1">
      <c r="A193" s="2"/>
      <c r="B193" s="29"/>
      <c r="C193" s="29"/>
      <c r="D193" s="29"/>
      <c r="E193" s="30"/>
      <c r="F193" s="29"/>
      <c r="H193" s="14"/>
      <c r="I193" s="30"/>
      <c r="J193" s="30"/>
      <c r="K193" s="14"/>
      <c r="L193" s="14"/>
    </row>
    <row r="194" spans="1:12" s="15" customFormat="1" ht="14.25" customHeight="1">
      <c r="A194" s="2"/>
      <c r="B194" s="29"/>
      <c r="C194" s="29"/>
      <c r="D194" s="29"/>
      <c r="E194" s="30"/>
      <c r="F194" s="29"/>
      <c r="H194" s="14"/>
      <c r="I194" s="30"/>
      <c r="J194" s="30"/>
      <c r="K194" s="14"/>
      <c r="L194" s="14"/>
    </row>
    <row r="195" spans="1:12" s="15" customFormat="1" ht="14.25" customHeight="1">
      <c r="A195" s="2"/>
      <c r="B195" s="29"/>
      <c r="C195" s="29"/>
      <c r="D195" s="29"/>
      <c r="E195" s="30"/>
      <c r="F195" s="29"/>
      <c r="H195" s="14"/>
      <c r="I195" s="30"/>
      <c r="J195" s="30"/>
      <c r="K195" s="14"/>
      <c r="L195" s="14"/>
    </row>
    <row r="196" spans="1:12" s="15" customFormat="1" ht="14.25" customHeight="1">
      <c r="A196" s="2"/>
      <c r="B196" s="29"/>
      <c r="C196" s="29"/>
      <c r="D196" s="29"/>
      <c r="E196" s="30"/>
      <c r="F196" s="29"/>
      <c r="H196" s="14"/>
      <c r="I196" s="30"/>
      <c r="J196" s="30"/>
      <c r="K196" s="14"/>
      <c r="L196" s="14"/>
    </row>
    <row r="197" spans="1:12" s="15" customFormat="1" ht="14.25" customHeight="1">
      <c r="A197" s="2"/>
      <c r="B197" s="29"/>
      <c r="C197" s="29"/>
      <c r="D197" s="29"/>
      <c r="E197" s="30"/>
      <c r="F197" s="29"/>
      <c r="H197" s="14"/>
      <c r="I197" s="30"/>
      <c r="J197" s="30"/>
      <c r="K197" s="14"/>
      <c r="L197" s="14"/>
    </row>
    <row r="198" spans="1:12" s="15" customFormat="1" ht="14.25" customHeight="1">
      <c r="A198" s="2"/>
      <c r="B198" s="29"/>
      <c r="C198" s="29"/>
      <c r="D198" s="29"/>
      <c r="E198" s="30"/>
      <c r="F198" s="29"/>
      <c r="H198" s="14"/>
      <c r="I198" s="30"/>
      <c r="J198" s="30"/>
      <c r="K198" s="14"/>
      <c r="L198" s="14"/>
    </row>
    <row r="199" spans="1:12" s="15" customFormat="1" ht="14.25" customHeight="1">
      <c r="A199" s="2"/>
      <c r="B199" s="29"/>
      <c r="C199" s="29"/>
      <c r="D199" s="29"/>
      <c r="E199" s="30"/>
      <c r="F199" s="29"/>
      <c r="H199" s="14"/>
      <c r="I199" s="30"/>
      <c r="J199" s="30"/>
      <c r="K199" s="14"/>
      <c r="L199" s="14"/>
    </row>
    <row r="200" spans="1:12" s="15" customFormat="1" ht="14.25" customHeight="1">
      <c r="A200" s="2"/>
      <c r="B200" s="29"/>
      <c r="C200" s="29"/>
      <c r="D200" s="29"/>
      <c r="E200" s="30"/>
      <c r="F200" s="29"/>
      <c r="H200" s="14"/>
      <c r="I200" s="30"/>
      <c r="J200" s="30"/>
      <c r="K200" s="14"/>
      <c r="L200" s="14"/>
    </row>
    <row r="201" spans="1:12" s="15" customFormat="1" ht="14.25" customHeight="1">
      <c r="A201" s="2"/>
      <c r="B201" s="29"/>
      <c r="C201" s="29"/>
      <c r="D201" s="29"/>
      <c r="E201" s="30"/>
      <c r="F201" s="29"/>
      <c r="H201" s="14"/>
      <c r="I201" s="30"/>
      <c r="J201" s="30"/>
      <c r="K201" s="14"/>
      <c r="L201" s="14"/>
    </row>
    <row r="202" spans="1:12" s="15" customFormat="1" ht="14.25" customHeight="1">
      <c r="A202" s="2"/>
      <c r="B202" s="29"/>
      <c r="C202" s="29"/>
      <c r="D202" s="29"/>
      <c r="E202" s="30"/>
      <c r="F202" s="29"/>
      <c r="H202" s="14"/>
      <c r="I202" s="30"/>
      <c r="J202" s="30"/>
      <c r="K202" s="14"/>
      <c r="L202" s="14"/>
    </row>
    <row r="203" spans="1:12" s="15" customFormat="1" ht="14.25" customHeight="1">
      <c r="A203" s="2"/>
      <c r="B203" s="29"/>
      <c r="C203" s="29"/>
      <c r="D203" s="29"/>
      <c r="E203" s="30"/>
      <c r="F203" s="29"/>
      <c r="H203" s="14"/>
      <c r="I203" s="30"/>
      <c r="J203" s="30"/>
      <c r="K203" s="14"/>
      <c r="L203" s="14"/>
    </row>
    <row r="204" spans="1:12" s="15" customFormat="1" ht="14.25" customHeight="1">
      <c r="A204" s="2"/>
      <c r="B204" s="29"/>
      <c r="C204" s="29"/>
      <c r="D204" s="29"/>
      <c r="E204" s="30"/>
      <c r="F204" s="29"/>
      <c r="H204" s="14"/>
      <c r="I204" s="30"/>
      <c r="J204" s="30"/>
      <c r="K204" s="14"/>
      <c r="L204" s="14"/>
    </row>
    <row r="205" spans="1:12" s="15" customFormat="1" ht="14.25" customHeight="1">
      <c r="A205" s="2"/>
      <c r="B205" s="29"/>
      <c r="C205" s="29"/>
      <c r="D205" s="29"/>
      <c r="E205" s="30"/>
      <c r="F205" s="29"/>
      <c r="H205" s="14"/>
      <c r="I205" s="30"/>
      <c r="J205" s="30"/>
      <c r="K205" s="14"/>
      <c r="L205" s="14"/>
    </row>
  </sheetData>
  <mergeCells count="6">
    <mergeCell ref="D25:K25"/>
    <mergeCell ref="D2:R2"/>
    <mergeCell ref="D3:R3"/>
    <mergeCell ref="D4:R4"/>
    <mergeCell ref="D5:R5"/>
    <mergeCell ref="D6:R6"/>
  </mergeCells>
  <phoneticPr fontId="8" type="noConversion"/>
  <conditionalFormatting sqref="J35:J1048576 J1 J26:J33 J7:J10">
    <cfRule type="duplicateValues" dxfId="23" priority="4"/>
  </conditionalFormatting>
  <conditionalFormatting sqref="K30">
    <cfRule type="duplicateValues" dxfId="22" priority="16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17</vt:i4>
      </vt:variant>
    </vt:vector>
  </HeadingPairs>
  <TitlesOfParts>
    <vt:vector size="33" baseType="lpstr">
      <vt:lpstr>TARJ.EDIFICIO I</vt:lpstr>
      <vt:lpstr>TARJ.EDIFICIO II</vt:lpstr>
      <vt:lpstr>TARJ-EDIF 1</vt:lpstr>
      <vt:lpstr>TARJ- EDI 2</vt:lpstr>
      <vt:lpstr>24101001</vt:lpstr>
      <vt:lpstr>24113001 </vt:lpstr>
      <vt:lpstr>24115001</vt:lpstr>
      <vt:lpstr>24117001</vt:lpstr>
      <vt:lpstr>24119001 </vt:lpstr>
      <vt:lpstr>24119002 </vt:lpstr>
      <vt:lpstr>24119003</vt:lpstr>
      <vt:lpstr>DESCARGO EQ INFORMATICO</vt:lpstr>
      <vt:lpstr>24119004</vt:lpstr>
      <vt:lpstr>24119005 </vt:lpstr>
      <vt:lpstr>TARJETA DE REV 1</vt:lpstr>
      <vt:lpstr>24119099</vt:lpstr>
      <vt:lpstr>'24113001 '!Área_de_impresión</vt:lpstr>
      <vt:lpstr>'24115001'!Área_de_impresión</vt:lpstr>
      <vt:lpstr>'24119001 '!Área_de_impresión</vt:lpstr>
      <vt:lpstr>'24119002 '!Área_de_impresión</vt:lpstr>
      <vt:lpstr>'24119003'!Área_de_impresión</vt:lpstr>
      <vt:lpstr>'24119004'!Área_de_impresión</vt:lpstr>
      <vt:lpstr>'24119005 '!Área_de_impresión</vt:lpstr>
      <vt:lpstr>'24119099'!Área_de_impresión</vt:lpstr>
      <vt:lpstr>'DESCARGO EQ INFORMATICO'!Área_de_impresión</vt:lpstr>
      <vt:lpstr>'24113001 '!Títulos_a_imprimir</vt:lpstr>
      <vt:lpstr>'24115001'!Títulos_a_imprimir</vt:lpstr>
      <vt:lpstr>'24119001 '!Títulos_a_imprimir</vt:lpstr>
      <vt:lpstr>'24119002 '!Títulos_a_imprimir</vt:lpstr>
      <vt:lpstr>'24119003'!Títulos_a_imprimir</vt:lpstr>
      <vt:lpstr>'24119004'!Títulos_a_imprimir</vt:lpstr>
      <vt:lpstr>'24119005 '!Títulos_a_imprimir</vt:lpstr>
      <vt:lpstr>'24119099'!Títulos_a_imprimir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Silvia Esmeralda Fuentes Barrera</cp:lastModifiedBy>
  <cp:revision/>
  <cp:lastPrinted>2024-09-12T14:42:25Z</cp:lastPrinted>
  <dcterms:created xsi:type="dcterms:W3CDTF">2021-01-29T14:16:57Z</dcterms:created>
  <dcterms:modified xsi:type="dcterms:W3CDTF">2024-09-13T15:07:24Z</dcterms:modified>
  <cp:category/>
  <cp:contentStatus/>
</cp:coreProperties>
</file>