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\PORTAL 2024\UNIDADES 2024\UFI\abril 2024\"/>
    </mc:Choice>
  </mc:AlternateContent>
  <bookViews>
    <workbookView xWindow="0" yWindow="0" windowWidth="20490" windowHeight="7755" firstSheet="4" activeTab="4"/>
  </bookViews>
  <sheets>
    <sheet name="TARJ.EDIFICIO I" sheetId="19" state="hidden" r:id="rId1"/>
    <sheet name="TARJ.EDIFICIO II" sheetId="20" state="hidden" r:id="rId2"/>
    <sheet name="TARJ-EDIF 1" sheetId="29" state="hidden" r:id="rId3"/>
    <sheet name="TARJ- EDI 2" sheetId="30" state="hidden" r:id="rId4"/>
    <sheet name="24101001" sheetId="22" r:id="rId5"/>
    <sheet name="24113001 " sheetId="1" r:id="rId6"/>
    <sheet name="24115001" sheetId="26" r:id="rId7"/>
    <sheet name="24117001" sheetId="15" r:id="rId8"/>
    <sheet name="24119001 " sheetId="2" r:id="rId9"/>
    <sheet name="24119002 " sheetId="5" r:id="rId10"/>
    <sheet name="24119003" sheetId="12" r:id="rId11"/>
    <sheet name="DESCARGO EQ INFORMATICO" sheetId="27" state="hidden" r:id="rId12"/>
    <sheet name="24119004" sheetId="14" r:id="rId13"/>
    <sheet name="24119005 " sheetId="9" r:id="rId14"/>
    <sheet name="TARJETA DE REV 1" sheetId="31" state="hidden" r:id="rId15"/>
    <sheet name="24119099" sheetId="11" r:id="rId16"/>
  </sheets>
  <definedNames>
    <definedName name="_xlnm._FilterDatabase" localSheetId="5" hidden="1">'24113001 '!$A$9:$L$12</definedName>
    <definedName name="_xlnm._FilterDatabase" localSheetId="6" hidden="1">'24115001'!$A$8:$I$16</definedName>
    <definedName name="_xlnm._FilterDatabase" localSheetId="7" hidden="1">'24117001'!$D$9:$CY$26</definedName>
    <definedName name="_xlnm._FilterDatabase" localSheetId="8" hidden="1">'24119001 '!$A$8:$L$25</definedName>
    <definedName name="_xlnm._FilterDatabase" localSheetId="9" hidden="1">'24119002 '!$A$8:$L$77</definedName>
    <definedName name="_xlnm._FilterDatabase" localSheetId="10" hidden="1">'24119003'!$A$8:$L$9</definedName>
    <definedName name="_xlnm._FilterDatabase" localSheetId="12" hidden="1">'24119004'!$D$1:$D$281</definedName>
    <definedName name="_xlnm._FilterDatabase" localSheetId="13" hidden="1">'24119005 '!$A$8:$L$9</definedName>
    <definedName name="_xlnm._FilterDatabase" localSheetId="11" hidden="1">'DESCARGO EQ INFORMATICO'!$A$8:$BQ$40</definedName>
    <definedName name="_xlnm.Print_Area" localSheetId="5">'24113001 '!$G$10:$G$11</definedName>
    <definedName name="_xlnm.Print_Area" localSheetId="6">'24115001'!$D$1:$Q$25</definedName>
    <definedName name="_xlnm.Print_Area" localSheetId="8">'24119001 '!$D$1:$CP$32</definedName>
    <definedName name="_xlnm.Print_Area" localSheetId="9">'24119002 '!$C$1:$BY$82</definedName>
    <definedName name="_xlnm.Print_Area" localSheetId="10">'24119003'!$C$1:$AM$22</definedName>
    <definedName name="_xlnm.Print_Area" localSheetId="12">'24119004'!$A$1:$BW$7</definedName>
    <definedName name="_xlnm.Print_Area" localSheetId="13">'24119005 '!$A$1:$R$21</definedName>
    <definedName name="_xlnm.Print_Area" localSheetId="15">'24119099'!$C$1:$BE$14</definedName>
    <definedName name="_xlnm.Print_Area" localSheetId="11">'DESCARGO EQ INFORMATICO'!$C$1:$BW$45</definedName>
    <definedName name="_xlnm.Print_Titles" localSheetId="5">'24113001 '!$1:$9</definedName>
    <definedName name="_xlnm.Print_Titles" localSheetId="6">'24115001'!$1:$8</definedName>
    <definedName name="_xlnm.Print_Titles" localSheetId="8">'24119001 '!$1:$8</definedName>
    <definedName name="_xlnm.Print_Titles" localSheetId="9">'24119002 '!$1:$8</definedName>
    <definedName name="_xlnm.Print_Titles" localSheetId="10">'24119003'!$1:$8</definedName>
    <definedName name="_xlnm.Print_Titles" localSheetId="12">'24119004'!$1:$8</definedName>
    <definedName name="_xlnm.Print_Titles" localSheetId="13">'24119005 '!$1:$8</definedName>
    <definedName name="_xlnm.Print_Titles" localSheetId="15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Y25" i="15" l="1"/>
  <c r="L11" i="22"/>
  <c r="H25" i="30" l="1"/>
  <c r="H26" i="30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G25" i="30"/>
  <c r="H33" i="29"/>
  <c r="F51" i="29"/>
  <c r="G46" i="29"/>
  <c r="G47" i="29" s="1"/>
  <c r="G48" i="29" s="1"/>
  <c r="G49" i="29" s="1"/>
  <c r="G50" i="29" s="1"/>
  <c r="E46" i="29"/>
  <c r="E47" i="29" s="1"/>
  <c r="E48" i="29" s="1"/>
  <c r="E49" i="29" s="1"/>
  <c r="E50" i="29" s="1"/>
  <c r="B49" i="29"/>
  <c r="B50" i="29"/>
  <c r="B46" i="29"/>
  <c r="B47" i="29" s="1"/>
  <c r="B48" i="29" s="1"/>
  <c r="L12" i="22"/>
  <c r="K12" i="22"/>
  <c r="K11" i="22"/>
  <c r="M13" i="22"/>
  <c r="H13" i="22"/>
  <c r="I13" i="22"/>
  <c r="G13" i="22"/>
  <c r="J12" i="22"/>
  <c r="CW25" i="15"/>
  <c r="M77" i="5"/>
  <c r="L77" i="5"/>
  <c r="BI20" i="11"/>
  <c r="BG20" i="11"/>
  <c r="L20" i="11"/>
  <c r="K20" i="11"/>
  <c r="BF20" i="11" l="1"/>
  <c r="CB77" i="5"/>
  <c r="S25" i="30"/>
  <c r="T25" i="30" s="1"/>
  <c r="D24" i="30"/>
  <c r="E24" i="30" s="1"/>
  <c r="M23" i="30"/>
  <c r="M25" i="30" s="1"/>
  <c r="M22" i="30"/>
  <c r="D22" i="30"/>
  <c r="E22" i="30" s="1"/>
  <c r="E23" i="30" s="1"/>
  <c r="E25" i="30" s="1"/>
  <c r="L21" i="30"/>
  <c r="S17" i="30"/>
  <c r="E17" i="30"/>
  <c r="E16" i="30"/>
  <c r="M15" i="30"/>
  <c r="M17" i="30" s="1"/>
  <c r="M14" i="30"/>
  <c r="L14" i="30"/>
  <c r="L15" i="30" s="1"/>
  <c r="L17" i="30" s="1"/>
  <c r="M6" i="30"/>
  <c r="M8" i="30" s="1"/>
  <c r="L6" i="30"/>
  <c r="L8" i="30" s="1"/>
  <c r="N8" i="30" s="1"/>
  <c r="O8" i="30" s="1"/>
  <c r="M5" i="30"/>
  <c r="L5" i="30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D4" i="30"/>
  <c r="D53" i="30" s="1"/>
  <c r="C4" i="30"/>
  <c r="C53" i="30" s="1"/>
  <c r="L23" i="30" l="1"/>
  <c r="L25" i="30" s="1"/>
  <c r="N25" i="30" s="1"/>
  <c r="O25" i="30" s="1"/>
  <c r="N17" i="30"/>
  <c r="O17" i="30" s="1"/>
  <c r="P17" i="30" s="1"/>
  <c r="T17" i="30" s="1"/>
  <c r="E4" i="30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L22" i="30"/>
  <c r="D43" i="31"/>
  <c r="E43" i="31" s="1"/>
  <c r="I42" i="31"/>
  <c r="H42" i="31"/>
  <c r="E42" i="31"/>
  <c r="D42" i="31"/>
  <c r="D33" i="31"/>
  <c r="E33" i="31" s="1"/>
  <c r="G33" i="31" s="1"/>
  <c r="D32" i="31"/>
  <c r="E32" i="31" s="1"/>
  <c r="I31" i="31"/>
  <c r="H31" i="31"/>
  <c r="D31" i="31"/>
  <c r="E31" i="31" s="1"/>
  <c r="D27" i="31"/>
  <c r="E27" i="31" s="1"/>
  <c r="G27" i="31" s="1"/>
  <c r="D26" i="31"/>
  <c r="E26" i="31" s="1"/>
  <c r="I25" i="31"/>
  <c r="H25" i="31"/>
  <c r="D25" i="31"/>
  <c r="E25" i="31" s="1"/>
  <c r="D48" i="31"/>
  <c r="E48" i="31" s="1"/>
  <c r="I47" i="31"/>
  <c r="H47" i="31"/>
  <c r="D47" i="31"/>
  <c r="E47" i="31" s="1"/>
  <c r="I5" i="31"/>
  <c r="D6" i="31"/>
  <c r="E6" i="31" s="1"/>
  <c r="D7" i="31"/>
  <c r="E7" i="31" s="1"/>
  <c r="D38" i="31"/>
  <c r="E38" i="31" s="1"/>
  <c r="I37" i="31"/>
  <c r="H37" i="31"/>
  <c r="D37" i="31"/>
  <c r="E37" i="31" s="1"/>
  <c r="D21" i="31"/>
  <c r="E21" i="31" s="1"/>
  <c r="G21" i="31" s="1"/>
  <c r="D20" i="31"/>
  <c r="E20" i="31" s="1"/>
  <c r="I19" i="31"/>
  <c r="H19" i="31"/>
  <c r="D19" i="31"/>
  <c r="E19" i="31" s="1"/>
  <c r="D14" i="31"/>
  <c r="E14" i="31" s="1"/>
  <c r="G14" i="31" s="1"/>
  <c r="D13" i="31"/>
  <c r="E13" i="31" s="1"/>
  <c r="I12" i="31"/>
  <c r="H12" i="31"/>
  <c r="D12" i="31"/>
  <c r="E12" i="31" s="1"/>
  <c r="D5" i="31"/>
  <c r="E5" i="31" s="1"/>
  <c r="CB15" i="5"/>
  <c r="CD15" i="5" s="1"/>
  <c r="CE15" i="5" s="1"/>
  <c r="CB17" i="5"/>
  <c r="CD17" i="5" s="1"/>
  <c r="CE17" i="5" s="1"/>
  <c r="CA77" i="5"/>
  <c r="BZ69" i="5"/>
  <c r="CB69" i="5" s="1"/>
  <c r="BZ70" i="5"/>
  <c r="CB70" i="5" s="1"/>
  <c r="CD70" i="5" s="1"/>
  <c r="CE70" i="5" s="1"/>
  <c r="BZ71" i="5"/>
  <c r="CB71" i="5" s="1"/>
  <c r="CD71" i="5" s="1"/>
  <c r="CE71" i="5" s="1"/>
  <c r="BZ72" i="5"/>
  <c r="CB72" i="5" s="1"/>
  <c r="CD72" i="5" s="1"/>
  <c r="CE72" i="5" s="1"/>
  <c r="BZ74" i="5"/>
  <c r="CB74" i="5" s="1"/>
  <c r="CD74" i="5" s="1"/>
  <c r="BZ75" i="5"/>
  <c r="CB75" i="5" s="1"/>
  <c r="CD75" i="5" s="1"/>
  <c r="BZ76" i="5"/>
  <c r="CB76" i="5" s="1"/>
  <c r="CD76" i="5" s="1"/>
  <c r="P14" i="26"/>
  <c r="O15" i="26"/>
  <c r="BD20" i="11"/>
  <c r="O12" i="1"/>
  <c r="AO12" i="1"/>
  <c r="G34" i="29"/>
  <c r="C51" i="29"/>
  <c r="D32" i="29"/>
  <c r="E32" i="29" s="1"/>
  <c r="B27" i="29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D26" i="29"/>
  <c r="E26" i="29" s="1"/>
  <c r="E27" i="29" s="1"/>
  <c r="E28" i="29" s="1"/>
  <c r="E29" i="29" s="1"/>
  <c r="E30" i="29" s="1"/>
  <c r="E31" i="29" s="1"/>
  <c r="E33" i="29" s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N13" i="29"/>
  <c r="N14" i="29" s="1"/>
  <c r="N16" i="29" s="1"/>
  <c r="M13" i="29"/>
  <c r="M14" i="29" s="1"/>
  <c r="M16" i="29" s="1"/>
  <c r="P8" i="29"/>
  <c r="N7" i="29"/>
  <c r="M5" i="29"/>
  <c r="M6" i="29" s="1"/>
  <c r="M8" i="29" s="1"/>
  <c r="N4" i="29"/>
  <c r="N5" i="29" s="1"/>
  <c r="N6" i="29" s="1"/>
  <c r="N8" i="29" s="1"/>
  <c r="H4" i="29"/>
  <c r="H5" i="29" s="1"/>
  <c r="H6" i="29" s="1"/>
  <c r="H7" i="29" s="1"/>
  <c r="H8" i="29" s="1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G4" i="29"/>
  <c r="G5" i="29" s="1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D4" i="29"/>
  <c r="W9" i="9"/>
  <c r="V10" i="9"/>
  <c r="V9" i="9"/>
  <c r="D51" i="29" l="1"/>
  <c r="O16" i="29"/>
  <c r="P16" i="29" s="1"/>
  <c r="E4" i="29"/>
  <c r="G35" i="29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F42" i="31"/>
  <c r="F43" i="31" s="1"/>
  <c r="G43" i="31" s="1"/>
  <c r="F31" i="31"/>
  <c r="F32" i="31" s="1"/>
  <c r="G32" i="31" s="1"/>
  <c r="I32" i="31" s="1"/>
  <c r="I33" i="31" s="1"/>
  <c r="F25" i="31"/>
  <c r="F26" i="31" s="1"/>
  <c r="G26" i="31" s="1"/>
  <c r="I26" i="31" s="1"/>
  <c r="I27" i="31" s="1"/>
  <c r="F37" i="31"/>
  <c r="F38" i="31" s="1"/>
  <c r="G38" i="31" s="1"/>
  <c r="F19" i="31"/>
  <c r="F20" i="31" s="1"/>
  <c r="G20" i="31" s="1"/>
  <c r="G22" i="31" s="1"/>
  <c r="F47" i="31"/>
  <c r="F48" i="31" s="1"/>
  <c r="G48" i="31" s="1"/>
  <c r="F12" i="31"/>
  <c r="F5" i="31"/>
  <c r="F6" i="31" s="1"/>
  <c r="H34" i="29"/>
  <c r="H35" i="29" s="1"/>
  <c r="H36" i="29" s="1"/>
  <c r="H37" i="29" s="1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G44" i="31" l="1"/>
  <c r="H43" i="31"/>
  <c r="I43" i="31"/>
  <c r="G34" i="31"/>
  <c r="H32" i="31"/>
  <c r="H33" i="31" s="1"/>
  <c r="H26" i="31"/>
  <c r="H27" i="31" s="1"/>
  <c r="G49" i="31"/>
  <c r="I48" i="31"/>
  <c r="H48" i="31"/>
  <c r="H38" i="31"/>
  <c r="G39" i="31"/>
  <c r="I38" i="31"/>
  <c r="I20" i="31"/>
  <c r="I21" i="31" s="1"/>
  <c r="H20" i="31"/>
  <c r="H21" i="31" s="1"/>
  <c r="G6" i="31"/>
  <c r="I6" i="31" s="1"/>
  <c r="I7" i="31" s="1"/>
  <c r="F7" i="31"/>
  <c r="F13" i="31"/>
  <c r="CU25" i="15"/>
  <c r="CT20" i="15"/>
  <c r="CT21" i="15"/>
  <c r="CT22" i="15"/>
  <c r="CT23" i="15"/>
  <c r="CT24" i="15"/>
  <c r="G13" i="31" l="1"/>
  <c r="H13" i="31" s="1"/>
  <c r="H14" i="31" s="1"/>
  <c r="G8" i="31"/>
  <c r="H6" i="31"/>
  <c r="H7" i="31" s="1"/>
  <c r="CV20" i="15"/>
  <c r="CV22" i="15"/>
  <c r="CX22" i="15"/>
  <c r="CV24" i="15"/>
  <c r="CX24" i="15"/>
  <c r="CV21" i="15"/>
  <c r="CX21" i="15"/>
  <c r="CV23" i="15"/>
  <c r="CX23" i="15"/>
  <c r="AN10" i="1"/>
  <c r="AN12" i="1"/>
  <c r="N13" i="22"/>
  <c r="P12" i="22"/>
  <c r="P11" i="22"/>
  <c r="BV260" i="14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Z25" i="15"/>
  <c r="BC25" i="15"/>
  <c r="BF25" i="15"/>
  <c r="BI25" i="15"/>
  <c r="BL25" i="15"/>
  <c r="BO25" i="15"/>
  <c r="BR25" i="15"/>
  <c r="BU25" i="15"/>
  <c r="BX25" i="15"/>
  <c r="CA25" i="15"/>
  <c r="CD25" i="15"/>
  <c r="CG25" i="15"/>
  <c r="CJ25" i="15"/>
  <c r="CM25" i="15"/>
  <c r="CP25" i="15"/>
  <c r="CS25" i="15"/>
  <c r="R11" i="22"/>
  <c r="R12" i="22"/>
  <c r="BH19" i="11"/>
  <c r="BH11" i="11"/>
  <c r="BH12" i="11"/>
  <c r="BH13" i="11"/>
  <c r="BH14" i="11"/>
  <c r="BH15" i="11"/>
  <c r="BH16" i="11"/>
  <c r="BH17" i="11"/>
  <c r="BH18" i="11"/>
  <c r="BH10" i="11"/>
  <c r="BE11" i="11"/>
  <c r="N281" i="14"/>
  <c r="P281" i="14"/>
  <c r="Q281" i="14"/>
  <c r="S281" i="14"/>
  <c r="T281" i="14"/>
  <c r="V281" i="14"/>
  <c r="W281" i="14"/>
  <c r="Y281" i="14"/>
  <c r="Z281" i="14"/>
  <c r="AC281" i="14"/>
  <c r="AF281" i="14"/>
  <c r="AI281" i="14"/>
  <c r="AL281" i="14"/>
  <c r="AO281" i="14"/>
  <c r="AR281" i="14"/>
  <c r="AU281" i="14"/>
  <c r="AX281" i="14"/>
  <c r="BA281" i="14"/>
  <c r="BD281" i="14"/>
  <c r="BG281" i="14"/>
  <c r="BJ281" i="14"/>
  <c r="BM281" i="14"/>
  <c r="BV280" i="14"/>
  <c r="BV258" i="14"/>
  <c r="BV259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P13" i="22" l="1"/>
  <c r="G15" i="31"/>
  <c r="I13" i="31"/>
  <c r="I14" i="31" s="1"/>
  <c r="R13" i="22"/>
  <c r="O13" i="22"/>
  <c r="K266" i="14"/>
  <c r="L266" i="14" s="1"/>
  <c r="K265" i="14"/>
  <c r="L265" i="14" s="1"/>
  <c r="K262" i="14"/>
  <c r="L262" i="14" s="1"/>
  <c r="K263" i="14"/>
  <c r="L263" i="14" s="1"/>
  <c r="K264" i="14"/>
  <c r="L264" i="14" s="1"/>
  <c r="K261" i="14"/>
  <c r="L261" i="14" s="1"/>
  <c r="K260" i="14"/>
  <c r="L260" i="14" s="1"/>
  <c r="K259" i="14"/>
  <c r="L259" i="14" s="1"/>
  <c r="K258" i="14"/>
  <c r="L258" i="14" s="1"/>
  <c r="K268" i="14"/>
  <c r="L268" i="14" s="1"/>
  <c r="K269" i="14"/>
  <c r="L269" i="14" s="1"/>
  <c r="K270" i="14"/>
  <c r="L270" i="14" s="1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 s="1"/>
  <c r="K279" i="14"/>
  <c r="L279" i="14" s="1"/>
  <c r="K280" i="14"/>
  <c r="L280" i="14" s="1"/>
  <c r="M280" i="14" s="1"/>
  <c r="K267" i="14"/>
  <c r="L267" i="14" s="1"/>
  <c r="BW268" i="14" s="1"/>
  <c r="M276" i="14" l="1"/>
  <c r="BW277" i="14"/>
  <c r="M277" i="14"/>
  <c r="BW278" i="14"/>
  <c r="M272" i="14"/>
  <c r="BW273" i="14"/>
  <c r="M261" i="14"/>
  <c r="BW262" i="14"/>
  <c r="M262" i="14"/>
  <c r="BW263" i="14"/>
  <c r="M269" i="14"/>
  <c r="BW270" i="14"/>
  <c r="M275" i="14"/>
  <c r="BW276" i="14"/>
  <c r="M263" i="14"/>
  <c r="BW264" i="14"/>
  <c r="M266" i="14"/>
  <c r="BW267" i="14"/>
  <c r="M268" i="14"/>
  <c r="BW269" i="14"/>
  <c r="M264" i="14"/>
  <c r="BW265" i="14"/>
  <c r="M265" i="14"/>
  <c r="BW266" i="14"/>
  <c r="M270" i="14"/>
  <c r="BW271" i="14"/>
  <c r="M258" i="14"/>
  <c r="BW259" i="14"/>
  <c r="M260" i="14"/>
  <c r="BW261" i="14"/>
  <c r="M274" i="14"/>
  <c r="BW275" i="14"/>
  <c r="M273" i="14"/>
  <c r="BW274" i="14"/>
  <c r="M271" i="14"/>
  <c r="BW272" i="14"/>
  <c r="M279" i="14"/>
  <c r="BW280" i="14"/>
  <c r="M278" i="14"/>
  <c r="BW279" i="14"/>
  <c r="M259" i="14"/>
  <c r="BW260" i="14"/>
  <c r="M267" i="14"/>
  <c r="BX59" i="5"/>
  <c r="BZ59" i="5" s="1"/>
  <c r="CB59" i="5" s="1"/>
  <c r="O51" i="5"/>
  <c r="BY19" i="5"/>
  <c r="R77" i="5"/>
  <c r="U77" i="5"/>
  <c r="X77" i="5"/>
  <c r="AA77" i="5"/>
  <c r="AD77" i="5"/>
  <c r="AG77" i="5"/>
  <c r="AJ77" i="5"/>
  <c r="AM77" i="5"/>
  <c r="AP77" i="5"/>
  <c r="AS77" i="5"/>
  <c r="AV77" i="5"/>
  <c r="AY77" i="5"/>
  <c r="BB77" i="5"/>
  <c r="BE77" i="5"/>
  <c r="BH77" i="5"/>
  <c r="BK77" i="5"/>
  <c r="BN77" i="5"/>
  <c r="BQ77" i="5"/>
  <c r="BT77" i="5"/>
  <c r="BW77" i="5"/>
  <c r="BT257" i="14"/>
  <c r="K257" i="14"/>
  <c r="L257" i="14" s="1"/>
  <c r="BT256" i="14"/>
  <c r="BV256" i="14" s="1"/>
  <c r="K256" i="14"/>
  <c r="L256" i="14" s="1"/>
  <c r="BT255" i="14"/>
  <c r="K255" i="14"/>
  <c r="L255" i="14" s="1"/>
  <c r="K254" i="14"/>
  <c r="L254" i="14" s="1"/>
  <c r="BW255" i="14" s="1"/>
  <c r="K252" i="14"/>
  <c r="L252" i="14" s="1"/>
  <c r="K253" i="14"/>
  <c r="L253" i="14" s="1"/>
  <c r="M253" i="14" s="1"/>
  <c r="BU253" i="14" s="1"/>
  <c r="K251" i="14"/>
  <c r="L251" i="14" s="1"/>
  <c r="M251" i="14" s="1"/>
  <c r="BU251" i="14" s="1"/>
  <c r="K250" i="14"/>
  <c r="L250" i="14" s="1"/>
  <c r="K249" i="14"/>
  <c r="L249" i="14" s="1"/>
  <c r="K248" i="14"/>
  <c r="L248" i="14" s="1"/>
  <c r="K247" i="14"/>
  <c r="L247" i="14" s="1"/>
  <c r="K246" i="14"/>
  <c r="L246" i="14" s="1"/>
  <c r="K245" i="14"/>
  <c r="L245" i="14" s="1"/>
  <c r="K244" i="14"/>
  <c r="L244" i="14" s="1"/>
  <c r="K243" i="14"/>
  <c r="L243" i="14" s="1"/>
  <c r="K242" i="14"/>
  <c r="L242" i="14" s="1"/>
  <c r="BW243" i="14" s="1"/>
  <c r="K241" i="14"/>
  <c r="L241" i="14" s="1"/>
  <c r="K240" i="14"/>
  <c r="L240" i="14" s="1"/>
  <c r="K239" i="14"/>
  <c r="L239" i="14" s="1"/>
  <c r="K238" i="14"/>
  <c r="L238" i="14" s="1"/>
  <c r="K237" i="14"/>
  <c r="L237" i="14" s="1"/>
  <c r="M237" i="14" s="1"/>
  <c r="BU237" i="14" s="1"/>
  <c r="K236" i="14"/>
  <c r="L236" i="14" s="1"/>
  <c r="K235" i="14"/>
  <c r="L235" i="14" s="1"/>
  <c r="K234" i="14"/>
  <c r="L234" i="14" s="1"/>
  <c r="K233" i="14"/>
  <c r="L233" i="14" s="1"/>
  <c r="K232" i="14"/>
  <c r="L232" i="14" s="1"/>
  <c r="K231" i="14"/>
  <c r="L231" i="14" s="1"/>
  <c r="K230" i="14"/>
  <c r="L230" i="14" s="1"/>
  <c r="K229" i="14"/>
  <c r="L229" i="14" s="1"/>
  <c r="M229" i="14" s="1"/>
  <c r="BU229" i="14" s="1"/>
  <c r="K228" i="14"/>
  <c r="L228" i="14" s="1"/>
  <c r="M228" i="14" s="1"/>
  <c r="BU228" i="14" s="1"/>
  <c r="K227" i="14"/>
  <c r="L227" i="14" s="1"/>
  <c r="K226" i="14"/>
  <c r="L226" i="14" s="1"/>
  <c r="M226" i="14" s="1"/>
  <c r="BU226" i="14" s="1"/>
  <c r="K225" i="14"/>
  <c r="L225" i="14" s="1"/>
  <c r="BW226" i="14" s="1"/>
  <c r="K224" i="14"/>
  <c r="L224" i="14" s="1"/>
  <c r="K223" i="14"/>
  <c r="L223" i="14" s="1"/>
  <c r="BW224" i="14" s="1"/>
  <c r="K222" i="14"/>
  <c r="L222" i="14" s="1"/>
  <c r="K221" i="14"/>
  <c r="L221" i="14" s="1"/>
  <c r="K220" i="14"/>
  <c r="L220" i="14" s="1"/>
  <c r="K219" i="14"/>
  <c r="L219" i="14" s="1"/>
  <c r="K218" i="14"/>
  <c r="L218" i="14" s="1"/>
  <c r="K217" i="14"/>
  <c r="L217" i="14" s="1"/>
  <c r="M217" i="14" s="1"/>
  <c r="BU217" i="14" s="1"/>
  <c r="K216" i="14"/>
  <c r="L216" i="14" s="1"/>
  <c r="K215" i="14"/>
  <c r="L215" i="14" s="1"/>
  <c r="K214" i="14"/>
  <c r="L214" i="14" s="1"/>
  <c r="M214" i="14" s="1"/>
  <c r="BU214" i="14" s="1"/>
  <c r="K213" i="14"/>
  <c r="L213" i="14" s="1"/>
  <c r="BW214" i="14" s="1"/>
  <c r="K212" i="14"/>
  <c r="L212" i="14" s="1"/>
  <c r="K211" i="14"/>
  <c r="L211" i="14" s="1"/>
  <c r="BW212" i="14" s="1"/>
  <c r="K210" i="14"/>
  <c r="L210" i="14" s="1"/>
  <c r="M210" i="14" s="1"/>
  <c r="BU210" i="14" s="1"/>
  <c r="K209" i="14"/>
  <c r="L209" i="14" s="1"/>
  <c r="K208" i="14"/>
  <c r="L208" i="14" s="1"/>
  <c r="K207" i="14"/>
  <c r="L207" i="14" s="1"/>
  <c r="K206" i="14"/>
  <c r="L206" i="14" s="1"/>
  <c r="K205" i="14"/>
  <c r="L205" i="14" s="1"/>
  <c r="M205" i="14" s="1"/>
  <c r="BU205" i="14" s="1"/>
  <c r="K204" i="14"/>
  <c r="L204" i="14" s="1"/>
  <c r="K203" i="14"/>
  <c r="L203" i="14" s="1"/>
  <c r="K202" i="14"/>
  <c r="L202" i="14" s="1"/>
  <c r="BW203" i="14" s="1"/>
  <c r="K201" i="14"/>
  <c r="L201" i="14" s="1"/>
  <c r="BW202" i="14" s="1"/>
  <c r="K200" i="14"/>
  <c r="L200" i="14" s="1"/>
  <c r="K199" i="14"/>
  <c r="L199" i="14" s="1"/>
  <c r="K198" i="14"/>
  <c r="L198" i="14" s="1"/>
  <c r="BW199" i="14" s="1"/>
  <c r="K197" i="14"/>
  <c r="L197" i="14" s="1"/>
  <c r="K196" i="14"/>
  <c r="L196" i="14" s="1"/>
  <c r="K195" i="14"/>
  <c r="L195" i="14" s="1"/>
  <c r="M195" i="14" s="1"/>
  <c r="BU195" i="14" s="1"/>
  <c r="K194" i="14"/>
  <c r="L194" i="14" s="1"/>
  <c r="BQ193" i="14"/>
  <c r="K193" i="14"/>
  <c r="L193" i="14" s="1"/>
  <c r="BS193" i="14" s="1"/>
  <c r="BQ192" i="14"/>
  <c r="K192" i="14"/>
  <c r="L192" i="14" s="1"/>
  <c r="M192" i="14" s="1"/>
  <c r="BU192" i="14" s="1"/>
  <c r="BQ191" i="14"/>
  <c r="K191" i="14"/>
  <c r="L191" i="14" s="1"/>
  <c r="BQ190" i="14"/>
  <c r="K190" i="14"/>
  <c r="L190" i="14" s="1"/>
  <c r="BQ189" i="14"/>
  <c r="K189" i="14"/>
  <c r="L189" i="14" s="1"/>
  <c r="M189" i="14" s="1"/>
  <c r="BU189" i="14" s="1"/>
  <c r="BQ188" i="14"/>
  <c r="K188" i="14"/>
  <c r="L188" i="14" s="1"/>
  <c r="BQ187" i="14"/>
  <c r="K187" i="14"/>
  <c r="L187" i="14" s="1"/>
  <c r="BQ186" i="14"/>
  <c r="K186" i="14"/>
  <c r="L186" i="14" s="1"/>
  <c r="BQ185" i="14"/>
  <c r="K185" i="14"/>
  <c r="L185" i="14" s="1"/>
  <c r="BS185" i="14" s="1"/>
  <c r="BQ184" i="14"/>
  <c r="K184" i="14"/>
  <c r="L184" i="14" s="1"/>
  <c r="BQ183" i="14"/>
  <c r="K183" i="14"/>
  <c r="L183" i="14" s="1"/>
  <c r="BS183" i="14" s="1"/>
  <c r="BQ182" i="14"/>
  <c r="K182" i="14"/>
  <c r="L182" i="14" s="1"/>
  <c r="BQ181" i="14"/>
  <c r="K181" i="14"/>
  <c r="L181" i="14" s="1"/>
  <c r="BQ180" i="14"/>
  <c r="K180" i="14"/>
  <c r="L180" i="14" s="1"/>
  <c r="M180" i="14" s="1"/>
  <c r="BU180" i="14" s="1"/>
  <c r="BQ179" i="14"/>
  <c r="K179" i="14"/>
  <c r="L179" i="14" s="1"/>
  <c r="BS179" i="14" s="1"/>
  <c r="BQ178" i="14"/>
  <c r="K178" i="14"/>
  <c r="L178" i="14" s="1"/>
  <c r="M178" i="14" s="1"/>
  <c r="BU178" i="14" s="1"/>
  <c r="BQ177" i="14"/>
  <c r="K177" i="14"/>
  <c r="L177" i="14" s="1"/>
  <c r="BS177" i="14" s="1"/>
  <c r="BQ176" i="14"/>
  <c r="K176" i="14"/>
  <c r="L176" i="14" s="1"/>
  <c r="BQ175" i="14"/>
  <c r="K175" i="14"/>
  <c r="L175" i="14" s="1"/>
  <c r="BS175" i="14" s="1"/>
  <c r="BQ174" i="14"/>
  <c r="K174" i="14"/>
  <c r="L174" i="14" s="1"/>
  <c r="BS174" i="14" s="1"/>
  <c r="BQ173" i="14"/>
  <c r="K173" i="14"/>
  <c r="L173" i="14" s="1"/>
  <c r="BS173" i="14" s="1"/>
  <c r="BQ172" i="14"/>
  <c r="K172" i="14"/>
  <c r="L172" i="14" s="1"/>
  <c r="M172" i="14" s="1"/>
  <c r="BU172" i="14" s="1"/>
  <c r="BQ171" i="14"/>
  <c r="K171" i="14"/>
  <c r="L171" i="14" s="1"/>
  <c r="BQ170" i="14"/>
  <c r="K170" i="14"/>
  <c r="L170" i="14" s="1"/>
  <c r="BS170" i="14" s="1"/>
  <c r="BQ169" i="14"/>
  <c r="K169" i="14"/>
  <c r="L169" i="14" s="1"/>
  <c r="M169" i="14" s="1"/>
  <c r="BU169" i="14" s="1"/>
  <c r="BQ168" i="14"/>
  <c r="K168" i="14"/>
  <c r="L168" i="14" s="1"/>
  <c r="BQ167" i="14"/>
  <c r="BR167" i="14" s="1"/>
  <c r="K167" i="14"/>
  <c r="L167" i="14" s="1"/>
  <c r="BQ166" i="14"/>
  <c r="BR166" i="14" s="1"/>
  <c r="K166" i="14"/>
  <c r="L166" i="14" s="1"/>
  <c r="M166" i="14" s="1"/>
  <c r="BU166" i="14" s="1"/>
  <c r="BQ165" i="14"/>
  <c r="K165" i="14"/>
  <c r="L165" i="14" s="1"/>
  <c r="M165" i="14" s="1"/>
  <c r="BU165" i="14" s="1"/>
  <c r="BQ164" i="14"/>
  <c r="K164" i="14"/>
  <c r="L164" i="14" s="1"/>
  <c r="BQ163" i="14"/>
  <c r="BR163" i="14" s="1"/>
  <c r="K163" i="14"/>
  <c r="L163" i="14" s="1"/>
  <c r="BQ162" i="14"/>
  <c r="BR162" i="14" s="1"/>
  <c r="K162" i="14"/>
  <c r="L162" i="14" s="1"/>
  <c r="BS162" i="14" s="1"/>
  <c r="BQ161" i="14"/>
  <c r="K161" i="14"/>
  <c r="L161" i="14" s="1"/>
  <c r="M161" i="14" s="1"/>
  <c r="BU161" i="14" s="1"/>
  <c r="BQ160" i="14"/>
  <c r="K160" i="14"/>
  <c r="L160" i="14" s="1"/>
  <c r="BQ159" i="14"/>
  <c r="BR159" i="14" s="1"/>
  <c r="K159" i="14"/>
  <c r="L159" i="14" s="1"/>
  <c r="BQ158" i="14"/>
  <c r="K158" i="14"/>
  <c r="L158" i="14" s="1"/>
  <c r="M158" i="14" s="1"/>
  <c r="BU158" i="14" s="1"/>
  <c r="BQ157" i="14"/>
  <c r="K157" i="14"/>
  <c r="L157" i="14" s="1"/>
  <c r="M157" i="14" s="1"/>
  <c r="BU157" i="14" s="1"/>
  <c r="BQ156" i="14"/>
  <c r="K156" i="14"/>
  <c r="L156" i="14" s="1"/>
  <c r="BQ155" i="14"/>
  <c r="K155" i="14"/>
  <c r="L155" i="14" s="1"/>
  <c r="BQ154" i="14"/>
  <c r="K154" i="14"/>
  <c r="L154" i="14" s="1"/>
  <c r="M154" i="14" s="1"/>
  <c r="BU154" i="14" s="1"/>
  <c r="BQ153" i="14"/>
  <c r="BR153" i="14" s="1"/>
  <c r="K153" i="14"/>
  <c r="L153" i="14" s="1"/>
  <c r="M153" i="14" s="1"/>
  <c r="BU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BU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U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BU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U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BU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BU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K145" i="14"/>
  <c r="L145" i="14" s="1"/>
  <c r="M145" i="14" s="1"/>
  <c r="BU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BU144" i="14" s="1"/>
  <c r="AY143" i="14"/>
  <c r="BB143" i="14" s="1"/>
  <c r="BE143" i="14" s="1"/>
  <c r="BH143" i="14" s="1"/>
  <c r="BK143" i="14" s="1"/>
  <c r="BN143" i="14" s="1"/>
  <c r="O143" i="14"/>
  <c r="R143" i="14" s="1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K143" i="14"/>
  <c r="L143" i="14" s="1"/>
  <c r="M143" i="14" s="1"/>
  <c r="BU143" i="14" s="1"/>
  <c r="AY142" i="14"/>
  <c r="BB142" i="14" s="1"/>
  <c r="BE142" i="14" s="1"/>
  <c r="BH142" i="14" s="1"/>
  <c r="BK142" i="14" s="1"/>
  <c r="BN142" i="14" s="1"/>
  <c r="O142" i="14"/>
  <c r="R142" i="14" s="1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K142" i="14"/>
  <c r="L142" i="14" s="1"/>
  <c r="M142" i="14" s="1"/>
  <c r="BU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BU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BU140" i="14" s="1"/>
  <c r="R139" i="14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K139" i="14"/>
  <c r="L139" i="14" s="1"/>
  <c r="M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K138" i="14"/>
  <c r="L138" i="14" s="1"/>
  <c r="M138" i="14" s="1"/>
  <c r="BU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BN137" i="14" s="1"/>
  <c r="K137" i="14"/>
  <c r="L137" i="14" s="1"/>
  <c r="M137" i="14" s="1"/>
  <c r="BU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BN136" i="14" s="1"/>
  <c r="K136" i="14"/>
  <c r="L136" i="14" s="1"/>
  <c r="M136" i="14" s="1"/>
  <c r="BU136" i="14" s="1"/>
  <c r="R135" i="14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AV135" i="14" s="1"/>
  <c r="AY135" i="14" s="1"/>
  <c r="BB135" i="14" s="1"/>
  <c r="BE135" i="14" s="1"/>
  <c r="BH135" i="14" s="1"/>
  <c r="BK135" i="14" s="1"/>
  <c r="BN135" i="14" s="1"/>
  <c r="K135" i="14"/>
  <c r="L135" i="14" s="1"/>
  <c r="M135" i="14" s="1"/>
  <c r="BU135" i="14" s="1"/>
  <c r="R134" i="14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AV134" i="14" s="1"/>
  <c r="AY134" i="14" s="1"/>
  <c r="BB134" i="14" s="1"/>
  <c r="BE134" i="14" s="1"/>
  <c r="BH134" i="14" s="1"/>
  <c r="BK134" i="14" s="1"/>
  <c r="BN134" i="14" s="1"/>
  <c r="K134" i="14"/>
  <c r="L134" i="14" s="1"/>
  <c r="M134" i="14" s="1"/>
  <c r="BU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BN133" i="14" s="1"/>
  <c r="K133" i="14"/>
  <c r="L133" i="14" s="1"/>
  <c r="M133" i="14" s="1"/>
  <c r="BU133" i="14" s="1"/>
  <c r="R132" i="14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AV132" i="14" s="1"/>
  <c r="AY132" i="14" s="1"/>
  <c r="BB132" i="14" s="1"/>
  <c r="BE132" i="14" s="1"/>
  <c r="BH132" i="14" s="1"/>
  <c r="BK132" i="14" s="1"/>
  <c r="BN132" i="14" s="1"/>
  <c r="K132" i="14"/>
  <c r="L132" i="14" s="1"/>
  <c r="M132" i="14" s="1"/>
  <c r="BU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BN131" i="14" s="1"/>
  <c r="K131" i="14"/>
  <c r="L131" i="14" s="1"/>
  <c r="M131" i="14" s="1"/>
  <c r="BU131" i="14" s="1"/>
  <c r="R130" i="14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AV130" i="14" s="1"/>
  <c r="AY130" i="14" s="1"/>
  <c r="BB130" i="14" s="1"/>
  <c r="BE130" i="14" s="1"/>
  <c r="BH130" i="14" s="1"/>
  <c r="BK130" i="14" s="1"/>
  <c r="BN130" i="14" s="1"/>
  <c r="K130" i="14"/>
  <c r="L130" i="14" s="1"/>
  <c r="M130" i="14" s="1"/>
  <c r="BU130" i="14" s="1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AV129" i="14" s="1"/>
  <c r="AY129" i="14" s="1"/>
  <c r="BB129" i="14" s="1"/>
  <c r="BE129" i="14" s="1"/>
  <c r="BH129" i="14" s="1"/>
  <c r="BK129" i="14" s="1"/>
  <c r="BN129" i="14" s="1"/>
  <c r="K129" i="14"/>
  <c r="L129" i="14" s="1"/>
  <c r="M129" i="14" s="1"/>
  <c r="BU129" i="14" s="1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BN128" i="14" s="1"/>
  <c r="K128" i="14"/>
  <c r="L128" i="14" s="1"/>
  <c r="M128" i="14" s="1"/>
  <c r="BU128" i="14" s="1"/>
  <c r="R127" i="14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AV127" i="14" s="1"/>
  <c r="AY127" i="14" s="1"/>
  <c r="BB127" i="14" s="1"/>
  <c r="BE127" i="14" s="1"/>
  <c r="BH127" i="14" s="1"/>
  <c r="BK127" i="14" s="1"/>
  <c r="BN127" i="14" s="1"/>
  <c r="K127" i="14"/>
  <c r="L127" i="14" s="1"/>
  <c r="M127" i="14" s="1"/>
  <c r="BU127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BN126" i="14" s="1"/>
  <c r="BO126" i="14" s="1"/>
  <c r="K126" i="14"/>
  <c r="L126" i="14" s="1"/>
  <c r="M126" i="14" s="1"/>
  <c r="BU126" i="14" s="1"/>
  <c r="R125" i="14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AV125" i="14" s="1"/>
  <c r="AY125" i="14" s="1"/>
  <c r="BB125" i="14" s="1"/>
  <c r="BE125" i="14" s="1"/>
  <c r="BH125" i="14" s="1"/>
  <c r="BK125" i="14" s="1"/>
  <c r="BN125" i="14" s="1"/>
  <c r="K125" i="14"/>
  <c r="L125" i="14" s="1"/>
  <c r="M125" i="14" s="1"/>
  <c r="BU125" i="14" s="1"/>
  <c r="R124" i="14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AV124" i="14" s="1"/>
  <c r="AY124" i="14" s="1"/>
  <c r="BB124" i="14" s="1"/>
  <c r="BE124" i="14" s="1"/>
  <c r="BH124" i="14" s="1"/>
  <c r="BK124" i="14" s="1"/>
  <c r="BN124" i="14" s="1"/>
  <c r="K124" i="14"/>
  <c r="L124" i="14" s="1"/>
  <c r="M124" i="14" s="1"/>
  <c r="BU124" i="14" s="1"/>
  <c r="R123" i="14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AV123" i="14" s="1"/>
  <c r="AY123" i="14" s="1"/>
  <c r="BB123" i="14" s="1"/>
  <c r="BE123" i="14" s="1"/>
  <c r="BH123" i="14" s="1"/>
  <c r="BK123" i="14" s="1"/>
  <c r="BN123" i="14" s="1"/>
  <c r="K123" i="14"/>
  <c r="L123" i="14" s="1"/>
  <c r="M123" i="14" s="1"/>
  <c r="BU123" i="14" s="1"/>
  <c r="R122" i="14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AV122" i="14" s="1"/>
  <c r="AY122" i="14" s="1"/>
  <c r="BB122" i="14" s="1"/>
  <c r="BE122" i="14" s="1"/>
  <c r="BH122" i="14" s="1"/>
  <c r="BK122" i="14" s="1"/>
  <c r="BN122" i="14" s="1"/>
  <c r="K122" i="14"/>
  <c r="L122" i="14" s="1"/>
  <c r="M122" i="14" s="1"/>
  <c r="BU122" i="14" s="1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BN121" i="14" s="1"/>
  <c r="K121" i="14"/>
  <c r="L121" i="14" s="1"/>
  <c r="M121" i="14" s="1"/>
  <c r="BU121" i="14" s="1"/>
  <c r="R120" i="14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AV120" i="14" s="1"/>
  <c r="AY120" i="14" s="1"/>
  <c r="BB120" i="14" s="1"/>
  <c r="BE120" i="14" s="1"/>
  <c r="BH120" i="14" s="1"/>
  <c r="BK120" i="14" s="1"/>
  <c r="BN120" i="14" s="1"/>
  <c r="K120" i="14"/>
  <c r="L120" i="14" s="1"/>
  <c r="M120" i="14" s="1"/>
  <c r="BU120" i="14" s="1"/>
  <c r="AY119" i="14"/>
  <c r="BB119" i="14" s="1"/>
  <c r="BE119" i="14" s="1"/>
  <c r="BH119" i="14" s="1"/>
  <c r="BK119" i="14" s="1"/>
  <c r="BN119" i="14" s="1"/>
  <c r="O119" i="14"/>
  <c r="R119" i="14" s="1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BU119" i="14" s="1"/>
  <c r="BP118" i="14"/>
  <c r="AY118" i="14"/>
  <c r="BB118" i="14" s="1"/>
  <c r="BE118" i="14" s="1"/>
  <c r="BH118" i="14" s="1"/>
  <c r="BK118" i="14" s="1"/>
  <c r="BL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U118" i="14" s="1"/>
  <c r="BP117" i="14"/>
  <c r="R117" i="14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AV117" i="14" s="1"/>
  <c r="AY117" i="14" s="1"/>
  <c r="BB117" i="14" s="1"/>
  <c r="BE117" i="14" s="1"/>
  <c r="BH117" i="14" s="1"/>
  <c r="BK117" i="14" s="1"/>
  <c r="K117" i="14"/>
  <c r="L117" i="14" s="1"/>
  <c r="M117" i="14" s="1"/>
  <c r="BU117" i="14" s="1"/>
  <c r="BP116" i="14"/>
  <c r="AY116" i="14"/>
  <c r="BB116" i="14" s="1"/>
  <c r="BE116" i="14" s="1"/>
  <c r="BH116" i="14" s="1"/>
  <c r="BK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U116" i="14" s="1"/>
  <c r="BP115" i="14"/>
  <c r="R115" i="14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AV115" i="14" s="1"/>
  <c r="AY115" i="14" s="1"/>
  <c r="BB115" i="14" s="1"/>
  <c r="BE115" i="14" s="1"/>
  <c r="BH115" i="14" s="1"/>
  <c r="BK115" i="14" s="1"/>
  <c r="K115" i="14"/>
  <c r="L115" i="14" s="1"/>
  <c r="M115" i="14" s="1"/>
  <c r="BU115" i="14" s="1"/>
  <c r="BP114" i="14"/>
  <c r="AY114" i="14"/>
  <c r="BB114" i="14" s="1"/>
  <c r="BE114" i="14" s="1"/>
  <c r="BH114" i="14" s="1"/>
  <c r="BK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U114" i="14" s="1"/>
  <c r="BP113" i="14"/>
  <c r="R113" i="14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AV113" i="14" s="1"/>
  <c r="AY113" i="14" s="1"/>
  <c r="BB113" i="14" s="1"/>
  <c r="BE113" i="14" s="1"/>
  <c r="BH113" i="14" s="1"/>
  <c r="BK113" i="14" s="1"/>
  <c r="K113" i="14"/>
  <c r="L113" i="14" s="1"/>
  <c r="M113" i="14" s="1"/>
  <c r="BU113" i="14" s="1"/>
  <c r="BP112" i="14"/>
  <c r="R112" i="14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AV112" i="14" s="1"/>
  <c r="AY112" i="14" s="1"/>
  <c r="BB112" i="14" s="1"/>
  <c r="BE112" i="14" s="1"/>
  <c r="BH112" i="14" s="1"/>
  <c r="BK112" i="14" s="1"/>
  <c r="K112" i="14"/>
  <c r="L112" i="14" s="1"/>
  <c r="M112" i="14" s="1"/>
  <c r="BU112" i="14" s="1"/>
  <c r="BP111" i="14"/>
  <c r="AY111" i="14"/>
  <c r="BB111" i="14" s="1"/>
  <c r="BE111" i="14" s="1"/>
  <c r="BH111" i="14" s="1"/>
  <c r="BK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U111" i="14" s="1"/>
  <c r="BP110" i="14"/>
  <c r="R110" i="14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AV110" i="14" s="1"/>
  <c r="AY110" i="14" s="1"/>
  <c r="BB110" i="14" s="1"/>
  <c r="BE110" i="14" s="1"/>
  <c r="BH110" i="14" s="1"/>
  <c r="BK110" i="14" s="1"/>
  <c r="K110" i="14"/>
  <c r="L110" i="14" s="1"/>
  <c r="M110" i="14" s="1"/>
  <c r="BU110" i="14" s="1"/>
  <c r="BP109" i="14"/>
  <c r="R109" i="14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AV109" i="14" s="1"/>
  <c r="AY109" i="14" s="1"/>
  <c r="BB109" i="14" s="1"/>
  <c r="BE109" i="14" s="1"/>
  <c r="BH109" i="14" s="1"/>
  <c r="BK109" i="14" s="1"/>
  <c r="K109" i="14"/>
  <c r="L109" i="14" s="1"/>
  <c r="M109" i="14" s="1"/>
  <c r="BU109" i="14" s="1"/>
  <c r="BP108" i="14"/>
  <c r="R108" i="14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AV108" i="14" s="1"/>
  <c r="AY108" i="14" s="1"/>
  <c r="BB108" i="14" s="1"/>
  <c r="BE108" i="14" s="1"/>
  <c r="BH108" i="14" s="1"/>
  <c r="BK108" i="14" s="1"/>
  <c r="K108" i="14"/>
  <c r="L108" i="14" s="1"/>
  <c r="M108" i="14" s="1"/>
  <c r="BU108" i="14" s="1"/>
  <c r="BP107" i="14"/>
  <c r="AY107" i="14"/>
  <c r="BB107" i="14" s="1"/>
  <c r="BE107" i="14" s="1"/>
  <c r="BH107" i="14" s="1"/>
  <c r="BK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U107" i="14" s="1"/>
  <c r="BP106" i="14"/>
  <c r="R106" i="14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AV106" i="14" s="1"/>
  <c r="AY106" i="14" s="1"/>
  <c r="BB106" i="14" s="1"/>
  <c r="BE106" i="14" s="1"/>
  <c r="BH106" i="14" s="1"/>
  <c r="BK106" i="14" s="1"/>
  <c r="K106" i="14"/>
  <c r="L106" i="14" s="1"/>
  <c r="M106" i="14" s="1"/>
  <c r="BU106" i="14" s="1"/>
  <c r="BP105" i="14"/>
  <c r="R105" i="14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AV105" i="14" s="1"/>
  <c r="AY105" i="14" s="1"/>
  <c r="BB105" i="14" s="1"/>
  <c r="BE105" i="14" s="1"/>
  <c r="BH105" i="14" s="1"/>
  <c r="BK105" i="14" s="1"/>
  <c r="K105" i="14"/>
  <c r="L105" i="14" s="1"/>
  <c r="M105" i="14" s="1"/>
  <c r="BU105" i="14" s="1"/>
  <c r="BP104" i="14"/>
  <c r="R104" i="14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AV104" i="14" s="1"/>
  <c r="AY104" i="14" s="1"/>
  <c r="BB104" i="14" s="1"/>
  <c r="BE104" i="14" s="1"/>
  <c r="BH104" i="14" s="1"/>
  <c r="BK104" i="14" s="1"/>
  <c r="K104" i="14"/>
  <c r="L104" i="14" s="1"/>
  <c r="M104" i="14" s="1"/>
  <c r="BU104" i="14" s="1"/>
  <c r="BP103" i="14"/>
  <c r="AY103" i="14"/>
  <c r="BB103" i="14" s="1"/>
  <c r="BE103" i="14" s="1"/>
  <c r="BH103" i="14" s="1"/>
  <c r="BK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U103" i="14" s="1"/>
  <c r="BP102" i="14"/>
  <c r="AY102" i="14"/>
  <c r="BB102" i="14" s="1"/>
  <c r="BE102" i="14" s="1"/>
  <c r="BH102" i="14" s="1"/>
  <c r="BK102" i="14" s="1"/>
  <c r="R102" i="14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U102" i="14" s="1"/>
  <c r="BP101" i="14"/>
  <c r="AY101" i="14"/>
  <c r="BB101" i="14" s="1"/>
  <c r="BE101" i="14" s="1"/>
  <c r="BH101" i="14" s="1"/>
  <c r="BK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U101" i="14" s="1"/>
  <c r="BP100" i="14"/>
  <c r="AY100" i="14"/>
  <c r="BB100" i="14" s="1"/>
  <c r="BE100" i="14" s="1"/>
  <c r="BH100" i="14" s="1"/>
  <c r="BK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U100" i="14" s="1"/>
  <c r="BP99" i="14"/>
  <c r="AY99" i="14"/>
  <c r="BB99" i="14" s="1"/>
  <c r="BE99" i="14" s="1"/>
  <c r="BH99" i="14" s="1"/>
  <c r="BK99" i="14" s="1"/>
  <c r="R99" i="14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U99" i="14" s="1"/>
  <c r="BP98" i="14"/>
  <c r="AY98" i="14"/>
  <c r="BB98" i="14" s="1"/>
  <c r="BE98" i="14" s="1"/>
  <c r="BH98" i="14" s="1"/>
  <c r="BK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U98" i="14" s="1"/>
  <c r="BP97" i="14"/>
  <c r="AY97" i="14"/>
  <c r="BB97" i="14" s="1"/>
  <c r="BE97" i="14" s="1"/>
  <c r="BH97" i="14" s="1"/>
  <c r="BK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U97" i="14" s="1"/>
  <c r="BP96" i="14"/>
  <c r="AY96" i="14"/>
  <c r="BB96" i="14" s="1"/>
  <c r="BE96" i="14" s="1"/>
  <c r="BH96" i="14" s="1"/>
  <c r="BK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U96" i="14" s="1"/>
  <c r="BP95" i="14"/>
  <c r="AY95" i="14"/>
  <c r="BB95" i="14" s="1"/>
  <c r="BE95" i="14" s="1"/>
  <c r="BH95" i="14" s="1"/>
  <c r="BK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U95" i="14" s="1"/>
  <c r="BP94" i="14"/>
  <c r="AY94" i="14"/>
  <c r="BB94" i="14" s="1"/>
  <c r="BE94" i="14" s="1"/>
  <c r="BH94" i="14" s="1"/>
  <c r="BK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P93" i="14"/>
  <c r="AY93" i="14"/>
  <c r="BB93" i="14" s="1"/>
  <c r="BE93" i="14" s="1"/>
  <c r="BH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P92" i="14"/>
  <c r="AY92" i="14"/>
  <c r="BB92" i="14" s="1"/>
  <c r="BE92" i="14" s="1"/>
  <c r="BH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P91" i="14"/>
  <c r="AY91" i="14"/>
  <c r="BB91" i="14" s="1"/>
  <c r="BE91" i="14" s="1"/>
  <c r="BH91" i="14" s="1"/>
  <c r="BI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P90" i="14"/>
  <c r="AY90" i="14"/>
  <c r="BB90" i="14" s="1"/>
  <c r="BE90" i="14" s="1"/>
  <c r="BH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P89" i="14"/>
  <c r="AY89" i="14"/>
  <c r="BB89" i="14" s="1"/>
  <c r="BE89" i="14" s="1"/>
  <c r="BH89" i="14" s="1"/>
  <c r="BK89" i="14" s="1"/>
  <c r="BN89" i="14" s="1"/>
  <c r="BO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V88" i="14"/>
  <c r="BW88" i="14" s="1"/>
  <c r="BP88" i="14"/>
  <c r="AY88" i="14"/>
  <c r="BB88" i="14" s="1"/>
  <c r="BE88" i="14" s="1"/>
  <c r="BH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P87" i="14"/>
  <c r="AY87" i="14"/>
  <c r="BB87" i="14" s="1"/>
  <c r="BE87" i="14" s="1"/>
  <c r="BH87" i="14" s="1"/>
  <c r="BK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P86" i="14"/>
  <c r="AY86" i="14"/>
  <c r="BB86" i="14" s="1"/>
  <c r="BE86" i="14" s="1"/>
  <c r="BF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P85" i="14"/>
  <c r="AY85" i="14"/>
  <c r="BB85" i="14" s="1"/>
  <c r="BE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P84" i="14"/>
  <c r="AY84" i="14"/>
  <c r="BB84" i="14" s="1"/>
  <c r="BE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P83" i="14"/>
  <c r="AY83" i="14"/>
  <c r="BB83" i="14" s="1"/>
  <c r="BE83" i="14" s="1"/>
  <c r="BH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P82" i="14"/>
  <c r="AY82" i="14"/>
  <c r="BB82" i="14" s="1"/>
  <c r="BE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P81" i="14"/>
  <c r="AY81" i="14"/>
  <c r="BB81" i="14" s="1"/>
  <c r="BE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P80" i="14"/>
  <c r="AY80" i="14"/>
  <c r="BB80" i="14" s="1"/>
  <c r="BE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P79" i="14"/>
  <c r="AY79" i="14"/>
  <c r="BB79" i="14" s="1"/>
  <c r="BE79" i="14" s="1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P78" i="14"/>
  <c r="AY78" i="14"/>
  <c r="BB78" i="14" s="1"/>
  <c r="BE78" i="14" s="1"/>
  <c r="BH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P77" i="14"/>
  <c r="AY77" i="14"/>
  <c r="BB77" i="14" s="1"/>
  <c r="BE77" i="14" s="1"/>
  <c r="BH77" i="14" s="1"/>
  <c r="BK77" i="14" s="1"/>
  <c r="BN77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BP76" i="14"/>
  <c r="AY76" i="14"/>
  <c r="BB76" i="14" s="1"/>
  <c r="BE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BP75" i="14"/>
  <c r="AY75" i="14"/>
  <c r="BB75" i="14" s="1"/>
  <c r="BE75" i="14" s="1"/>
  <c r="BH75" i="14" s="1"/>
  <c r="BK75" i="14" s="1"/>
  <c r="BN75" i="14" s="1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K75" i="14"/>
  <c r="L75" i="14" s="1"/>
  <c r="M75" i="14" s="1"/>
  <c r="AY74" i="14"/>
  <c r="BB74" i="14" s="1"/>
  <c r="BE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AY73" i="14"/>
  <c r="BB73" i="14" s="1"/>
  <c r="BE73" i="14" s="1"/>
  <c r="BF73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BP72" i="14"/>
  <c r="AY72" i="14"/>
  <c r="BB72" i="14" s="1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BP71" i="14"/>
  <c r="AY71" i="14"/>
  <c r="BB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BP70" i="14"/>
  <c r="AY70" i="14"/>
  <c r="BB70" i="14" s="1"/>
  <c r="BE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AY69" i="14"/>
  <c r="BB69" i="14" s="1"/>
  <c r="BC69" i="14" s="1"/>
  <c r="K69" i="14"/>
  <c r="L69" i="14" s="1"/>
  <c r="M69" i="14" s="1"/>
  <c r="BP68" i="14"/>
  <c r="AY68" i="14"/>
  <c r="BB68" i="14" s="1"/>
  <c r="BE68" i="14" s="1"/>
  <c r="BH68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BP67" i="14"/>
  <c r="AY67" i="14"/>
  <c r="BB67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K67" i="14"/>
  <c r="L67" i="14" s="1"/>
  <c r="M67" i="14" s="1"/>
  <c r="AY66" i="14"/>
  <c r="BB66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K66" i="14"/>
  <c r="L66" i="14" s="1"/>
  <c r="M66" i="14" s="1"/>
  <c r="AY65" i="14"/>
  <c r="BB65" i="14" s="1"/>
  <c r="BE65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K65" i="14"/>
  <c r="L65" i="14" s="1"/>
  <c r="M65" i="14" s="1"/>
  <c r="AY64" i="14"/>
  <c r="BB64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K64" i="14"/>
  <c r="L64" i="14" s="1"/>
  <c r="M64" i="14" s="1"/>
  <c r="AY63" i="14"/>
  <c r="BB63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K63" i="14"/>
  <c r="L63" i="14" s="1"/>
  <c r="M63" i="14" s="1"/>
  <c r="AY62" i="14"/>
  <c r="BB62" i="14" s="1"/>
  <c r="O62" i="14"/>
  <c r="R62" i="14" s="1"/>
  <c r="U62" i="14" s="1"/>
  <c r="X62" i="14" s="1"/>
  <c r="AA62" i="14" s="1"/>
  <c r="AD62" i="14" s="1"/>
  <c r="AG62" i="14" s="1"/>
  <c r="AJ62" i="14" s="1"/>
  <c r="AM62" i="14" s="1"/>
  <c r="AP62" i="14" s="1"/>
  <c r="AS62" i="14" s="1"/>
  <c r="K62" i="14"/>
  <c r="L62" i="14" s="1"/>
  <c r="M62" i="14" s="1"/>
  <c r="AY61" i="14"/>
  <c r="AZ61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K61" i="14"/>
  <c r="L61" i="14" s="1"/>
  <c r="M61" i="14" s="1"/>
  <c r="AY60" i="14"/>
  <c r="BB60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K60" i="14"/>
  <c r="L60" i="14" s="1"/>
  <c r="M60" i="14" s="1"/>
  <c r="AY59" i="14"/>
  <c r="AZ59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K59" i="14"/>
  <c r="L59" i="14" s="1"/>
  <c r="M59" i="14" s="1"/>
  <c r="AY58" i="14"/>
  <c r="BB58" i="14" s="1"/>
  <c r="BC58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K58" i="14"/>
  <c r="L58" i="14" s="1"/>
  <c r="M58" i="14" s="1"/>
  <c r="AY57" i="14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K57" i="14"/>
  <c r="L57" i="14" s="1"/>
  <c r="M57" i="14" s="1"/>
  <c r="AY56" i="14"/>
  <c r="AZ56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AY55" i="14"/>
  <c r="AZ55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AY54" i="14"/>
  <c r="AZ54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AV53" i="14" s="1"/>
  <c r="K53" i="14"/>
  <c r="L53" i="14" s="1"/>
  <c r="M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AV52" i="14" s="1"/>
  <c r="K52" i="14"/>
  <c r="L52" i="14" s="1"/>
  <c r="M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AV51" i="14" s="1"/>
  <c r="K51" i="14"/>
  <c r="L51" i="14" s="1"/>
  <c r="M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AV50" i="14" s="1"/>
  <c r="K50" i="14"/>
  <c r="L50" i="14" s="1"/>
  <c r="M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AV49" i="14" s="1"/>
  <c r="K49" i="14"/>
  <c r="L49" i="14" s="1"/>
  <c r="M49" i="14" s="1"/>
  <c r="R48" i="14"/>
  <c r="U48" i="14" s="1"/>
  <c r="X48" i="14" s="1"/>
  <c r="AA48" i="14" s="1"/>
  <c r="AD48" i="14" s="1"/>
  <c r="AG48" i="14" s="1"/>
  <c r="AJ48" i="14" s="1"/>
  <c r="AM48" i="14" s="1"/>
  <c r="AP48" i="14" s="1"/>
  <c r="AS48" i="14" s="1"/>
  <c r="AV48" i="14" s="1"/>
  <c r="K48" i="14"/>
  <c r="L48" i="14" s="1"/>
  <c r="M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AV47" i="14" s="1"/>
  <c r="K47" i="14"/>
  <c r="L47" i="14" s="1"/>
  <c r="M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AV46" i="14" s="1"/>
  <c r="K46" i="14"/>
  <c r="L46" i="14" s="1"/>
  <c r="M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AV45" i="14" s="1"/>
  <c r="K45" i="14"/>
  <c r="L45" i="14" s="1"/>
  <c r="M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AV44" i="14" s="1"/>
  <c r="K44" i="14"/>
  <c r="L44" i="14" s="1"/>
  <c r="M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AS37" i="14" s="1"/>
  <c r="K37" i="14"/>
  <c r="L37" i="14" s="1"/>
  <c r="M37" i="14" s="1"/>
  <c r="O36" i="14"/>
  <c r="R36" i="14" s="1"/>
  <c r="U36" i="14" s="1"/>
  <c r="X36" i="14" s="1"/>
  <c r="AA36" i="14" s="1"/>
  <c r="AD36" i="14" s="1"/>
  <c r="AG36" i="14" s="1"/>
  <c r="AJ36" i="14" s="1"/>
  <c r="AM36" i="14" s="1"/>
  <c r="AP36" i="14" s="1"/>
  <c r="AS36" i="14" s="1"/>
  <c r="K36" i="14"/>
  <c r="L36" i="14" s="1"/>
  <c r="M36" i="14" s="1"/>
  <c r="O35" i="14"/>
  <c r="R35" i="14" s="1"/>
  <c r="U35" i="14" s="1"/>
  <c r="X35" i="14" s="1"/>
  <c r="AA35" i="14" s="1"/>
  <c r="AD35" i="14" s="1"/>
  <c r="AG35" i="14" s="1"/>
  <c r="AJ35" i="14" s="1"/>
  <c r="AM35" i="14" s="1"/>
  <c r="AP35" i="14" s="1"/>
  <c r="AS35" i="14" s="1"/>
  <c r="K35" i="14"/>
  <c r="L35" i="14" s="1"/>
  <c r="M35" i="14" s="1"/>
  <c r="O34" i="14"/>
  <c r="R34" i="14" s="1"/>
  <c r="U34" i="14" s="1"/>
  <c r="X34" i="14" s="1"/>
  <c r="AA34" i="14" s="1"/>
  <c r="AD34" i="14" s="1"/>
  <c r="AG34" i="14" s="1"/>
  <c r="AJ34" i="14" s="1"/>
  <c r="AM34" i="14" s="1"/>
  <c r="AP34" i="14" s="1"/>
  <c r="AS34" i="14" s="1"/>
  <c r="K34" i="14"/>
  <c r="L34" i="14" s="1"/>
  <c r="M34" i="14" s="1"/>
  <c r="O33" i="14"/>
  <c r="R33" i="14" s="1"/>
  <c r="U33" i="14" s="1"/>
  <c r="X33" i="14" s="1"/>
  <c r="AA33" i="14" s="1"/>
  <c r="AD33" i="14" s="1"/>
  <c r="AG33" i="14" s="1"/>
  <c r="AJ33" i="14" s="1"/>
  <c r="AM33" i="14" s="1"/>
  <c r="AP33" i="14" s="1"/>
  <c r="AS33" i="14" s="1"/>
  <c r="K33" i="14"/>
  <c r="L33" i="14" s="1"/>
  <c r="M33" i="14" s="1"/>
  <c r="O32" i="14"/>
  <c r="R32" i="14" s="1"/>
  <c r="U32" i="14" s="1"/>
  <c r="X32" i="14" s="1"/>
  <c r="AA32" i="14" s="1"/>
  <c r="AD32" i="14" s="1"/>
  <c r="AG32" i="14" s="1"/>
  <c r="AJ32" i="14" s="1"/>
  <c r="AM32" i="14" s="1"/>
  <c r="AP32" i="14" s="1"/>
  <c r="AS32" i="14" s="1"/>
  <c r="K32" i="14"/>
  <c r="L32" i="14" s="1"/>
  <c r="M32" i="14" s="1"/>
  <c r="O31" i="14"/>
  <c r="R31" i="14" s="1"/>
  <c r="U31" i="14" s="1"/>
  <c r="X31" i="14" s="1"/>
  <c r="AA31" i="14" s="1"/>
  <c r="AD31" i="14" s="1"/>
  <c r="AG31" i="14" s="1"/>
  <c r="AJ31" i="14" s="1"/>
  <c r="AM31" i="14" s="1"/>
  <c r="AP31" i="14" s="1"/>
  <c r="AS31" i="14" s="1"/>
  <c r="K31" i="14"/>
  <c r="L31" i="14" s="1"/>
  <c r="M31" i="14" s="1"/>
  <c r="O30" i="14"/>
  <c r="R30" i="14" s="1"/>
  <c r="U30" i="14" s="1"/>
  <c r="X30" i="14" s="1"/>
  <c r="AA30" i="14" s="1"/>
  <c r="AD30" i="14" s="1"/>
  <c r="AG30" i="14" s="1"/>
  <c r="AJ30" i="14" s="1"/>
  <c r="AM30" i="14" s="1"/>
  <c r="AP30" i="14" s="1"/>
  <c r="AS30" i="14" s="1"/>
  <c r="K30" i="14"/>
  <c r="L30" i="14" s="1"/>
  <c r="M30" i="14" s="1"/>
  <c r="O29" i="14"/>
  <c r="R29" i="14" s="1"/>
  <c r="U29" i="14" s="1"/>
  <c r="X29" i="14" s="1"/>
  <c r="AA29" i="14" s="1"/>
  <c r="AD29" i="14" s="1"/>
  <c r="AG29" i="14" s="1"/>
  <c r="AJ29" i="14" s="1"/>
  <c r="AM29" i="14" s="1"/>
  <c r="AP29" i="14" s="1"/>
  <c r="AS29" i="14" s="1"/>
  <c r="K29" i="14"/>
  <c r="L29" i="14" s="1"/>
  <c r="M29" i="14" s="1"/>
  <c r="O28" i="14"/>
  <c r="R28" i="14" s="1"/>
  <c r="U28" i="14" s="1"/>
  <c r="X28" i="14" s="1"/>
  <c r="AA28" i="14" s="1"/>
  <c r="AD28" i="14" s="1"/>
  <c r="AG28" i="14" s="1"/>
  <c r="AJ28" i="14" s="1"/>
  <c r="AM28" i="14" s="1"/>
  <c r="AP28" i="14" s="1"/>
  <c r="AS28" i="14" s="1"/>
  <c r="K28" i="14"/>
  <c r="L28" i="14" s="1"/>
  <c r="M28" i="14" s="1"/>
  <c r="O27" i="14"/>
  <c r="R27" i="14" s="1"/>
  <c r="U27" i="14" s="1"/>
  <c r="X27" i="14" s="1"/>
  <c r="AA27" i="14" s="1"/>
  <c r="AD27" i="14" s="1"/>
  <c r="AG27" i="14" s="1"/>
  <c r="AJ27" i="14" s="1"/>
  <c r="AM27" i="14" s="1"/>
  <c r="AP27" i="14" s="1"/>
  <c r="AS27" i="14" s="1"/>
  <c r="K27" i="14"/>
  <c r="L27" i="14" s="1"/>
  <c r="M27" i="14" s="1"/>
  <c r="O26" i="14"/>
  <c r="R26" i="14" s="1"/>
  <c r="U26" i="14" s="1"/>
  <c r="X26" i="14" s="1"/>
  <c r="AA26" i="14" s="1"/>
  <c r="AD26" i="14" s="1"/>
  <c r="AG26" i="14" s="1"/>
  <c r="AJ26" i="14" s="1"/>
  <c r="AM26" i="14" s="1"/>
  <c r="AP26" i="14" s="1"/>
  <c r="AS26" i="14" s="1"/>
  <c r="K26" i="14"/>
  <c r="L26" i="14" s="1"/>
  <c r="M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AS25" i="14" s="1"/>
  <c r="K25" i="14"/>
  <c r="L25" i="14" s="1"/>
  <c r="M25" i="14" s="1"/>
  <c r="O24" i="14"/>
  <c r="R24" i="14" s="1"/>
  <c r="U24" i="14" s="1"/>
  <c r="X24" i="14" s="1"/>
  <c r="AA24" i="14" s="1"/>
  <c r="AD24" i="14" s="1"/>
  <c r="AG24" i="14" s="1"/>
  <c r="AJ24" i="14" s="1"/>
  <c r="AM24" i="14" s="1"/>
  <c r="AP24" i="14" s="1"/>
  <c r="K24" i="14"/>
  <c r="L24" i="14" s="1"/>
  <c r="M24" i="14" s="1"/>
  <c r="O23" i="14"/>
  <c r="R23" i="14" s="1"/>
  <c r="U23" i="14" s="1"/>
  <c r="X23" i="14" s="1"/>
  <c r="AA23" i="14" s="1"/>
  <c r="AD23" i="14" s="1"/>
  <c r="AG23" i="14" s="1"/>
  <c r="AJ23" i="14" s="1"/>
  <c r="AM23" i="14" s="1"/>
  <c r="K23" i="14"/>
  <c r="L23" i="14" s="1"/>
  <c r="M23" i="14" s="1"/>
  <c r="O22" i="14"/>
  <c r="R22" i="14" s="1"/>
  <c r="U22" i="14" s="1"/>
  <c r="X22" i="14" s="1"/>
  <c r="AA22" i="14" s="1"/>
  <c r="AD22" i="14" s="1"/>
  <c r="AG22" i="14" s="1"/>
  <c r="AJ22" i="14" s="1"/>
  <c r="AM22" i="14" s="1"/>
  <c r="AN22" i="14" s="1"/>
  <c r="K22" i="14"/>
  <c r="L22" i="14" s="1"/>
  <c r="M22" i="14" s="1"/>
  <c r="O21" i="14"/>
  <c r="R21" i="14" s="1"/>
  <c r="U21" i="14" s="1"/>
  <c r="X21" i="14" s="1"/>
  <c r="AA21" i="14" s="1"/>
  <c r="AD21" i="14" s="1"/>
  <c r="AG21" i="14" s="1"/>
  <c r="AJ21" i="14" s="1"/>
  <c r="AM21" i="14" s="1"/>
  <c r="K21" i="14"/>
  <c r="L21" i="14" s="1"/>
  <c r="M21" i="14" s="1"/>
  <c r="O20" i="14"/>
  <c r="R20" i="14" s="1"/>
  <c r="U20" i="14" s="1"/>
  <c r="X20" i="14" s="1"/>
  <c r="AA20" i="14" s="1"/>
  <c r="AD20" i="14" s="1"/>
  <c r="AG20" i="14" s="1"/>
  <c r="K20" i="14"/>
  <c r="L20" i="14" s="1"/>
  <c r="M20" i="14" s="1"/>
  <c r="O19" i="14"/>
  <c r="R19" i="14" s="1"/>
  <c r="U19" i="14" s="1"/>
  <c r="X19" i="14" s="1"/>
  <c r="AA19" i="14" s="1"/>
  <c r="AD19" i="14" s="1"/>
  <c r="AG19" i="14" s="1"/>
  <c r="K19" i="14"/>
  <c r="L19" i="14" s="1"/>
  <c r="M19" i="14" s="1"/>
  <c r="O18" i="14"/>
  <c r="R18" i="14" s="1"/>
  <c r="U18" i="14" s="1"/>
  <c r="X18" i="14" s="1"/>
  <c r="AA18" i="14" s="1"/>
  <c r="AD18" i="14" s="1"/>
  <c r="AG18" i="14" s="1"/>
  <c r="AJ18" i="14" s="1"/>
  <c r="AM18" i="14" s="1"/>
  <c r="AP18" i="14" s="1"/>
  <c r="AS18" i="14" s="1"/>
  <c r="AV18" i="14" s="1"/>
  <c r="AY18" i="14" s="1"/>
  <c r="BB18" i="14" s="1"/>
  <c r="BE18" i="14" s="1"/>
  <c r="BH18" i="14" s="1"/>
  <c r="BK18" i="14" s="1"/>
  <c r="BN18" i="14" s="1"/>
  <c r="BQ18" i="14" s="1"/>
  <c r="J18" i="14"/>
  <c r="O17" i="14"/>
  <c r="R17" i="14" s="1"/>
  <c r="U17" i="14" s="1"/>
  <c r="X17" i="14" s="1"/>
  <c r="AA17" i="14" s="1"/>
  <c r="AD17" i="14" s="1"/>
  <c r="AG17" i="14" s="1"/>
  <c r="K17" i="14"/>
  <c r="L17" i="14" s="1"/>
  <c r="M17" i="14" s="1"/>
  <c r="O16" i="14"/>
  <c r="R16" i="14" s="1"/>
  <c r="U16" i="14" s="1"/>
  <c r="X16" i="14" s="1"/>
  <c r="AA16" i="14" s="1"/>
  <c r="AD16" i="14" s="1"/>
  <c r="AG16" i="14" s="1"/>
  <c r="K16" i="14"/>
  <c r="L16" i="14" s="1"/>
  <c r="M16" i="14" s="1"/>
  <c r="O15" i="14"/>
  <c r="R15" i="14" s="1"/>
  <c r="U15" i="14" s="1"/>
  <c r="X15" i="14" s="1"/>
  <c r="AA15" i="14" s="1"/>
  <c r="AD15" i="14" s="1"/>
  <c r="AG15" i="14" s="1"/>
  <c r="AJ15" i="14" s="1"/>
  <c r="AM15" i="14" s="1"/>
  <c r="K15" i="14"/>
  <c r="L15" i="14" s="1"/>
  <c r="M15" i="14" s="1"/>
  <c r="O14" i="14"/>
  <c r="R14" i="14" s="1"/>
  <c r="U14" i="14" s="1"/>
  <c r="X14" i="14" s="1"/>
  <c r="AA14" i="14" s="1"/>
  <c r="AD14" i="14" s="1"/>
  <c r="AG14" i="14" s="1"/>
  <c r="AK14" i="14" s="1"/>
  <c r="K14" i="14"/>
  <c r="L14" i="14" s="1"/>
  <c r="M14" i="14" s="1"/>
  <c r="O13" i="14"/>
  <c r="R13" i="14" s="1"/>
  <c r="U13" i="14" s="1"/>
  <c r="X13" i="14" s="1"/>
  <c r="AA13" i="14" s="1"/>
  <c r="AD13" i="14" s="1"/>
  <c r="AG13" i="14" s="1"/>
  <c r="K13" i="14"/>
  <c r="L13" i="14" s="1"/>
  <c r="M13" i="14" s="1"/>
  <c r="O12" i="14"/>
  <c r="R12" i="14" s="1"/>
  <c r="U12" i="14" s="1"/>
  <c r="X12" i="14" s="1"/>
  <c r="AA12" i="14" s="1"/>
  <c r="AD12" i="14" s="1"/>
  <c r="AG12" i="14" s="1"/>
  <c r="AJ12" i="14" s="1"/>
  <c r="AM12" i="14" s="1"/>
  <c r="AP12" i="14" s="1"/>
  <c r="AS12" i="14" s="1"/>
  <c r="AV12" i="14" s="1"/>
  <c r="J12" i="14"/>
  <c r="J281" i="14" s="1"/>
  <c r="O11" i="14"/>
  <c r="R11" i="14" s="1"/>
  <c r="U11" i="14" s="1"/>
  <c r="X11" i="14" s="1"/>
  <c r="AA11" i="14" s="1"/>
  <c r="AD11" i="14" s="1"/>
  <c r="K11" i="14"/>
  <c r="L11" i="14" s="1"/>
  <c r="M11" i="14" s="1"/>
  <c r="O10" i="14"/>
  <c r="R10" i="14" s="1"/>
  <c r="U10" i="14" s="1"/>
  <c r="X10" i="14" s="1"/>
  <c r="AA10" i="14" s="1"/>
  <c r="K10" i="14"/>
  <c r="L10" i="14" s="1"/>
  <c r="M10" i="14" s="1"/>
  <c r="O9" i="14"/>
  <c r="K9" i="14"/>
  <c r="N76" i="5"/>
  <c r="CE76" i="5" s="1"/>
  <c r="N75" i="5"/>
  <c r="N74" i="5"/>
  <c r="BX73" i="5"/>
  <c r="BZ73" i="5" s="1"/>
  <c r="CB73" i="5" s="1"/>
  <c r="CD73" i="5" s="1"/>
  <c r="CE73" i="5" s="1"/>
  <c r="O73" i="5"/>
  <c r="P73" i="5" s="1"/>
  <c r="Q73" i="5" s="1"/>
  <c r="O72" i="5"/>
  <c r="P72" i="5" s="1"/>
  <c r="Q72" i="5" s="1"/>
  <c r="O71" i="5"/>
  <c r="O70" i="5"/>
  <c r="P70" i="5" s="1"/>
  <c r="Q70" i="5" s="1"/>
  <c r="P22" i="15"/>
  <c r="Q22" i="15" s="1"/>
  <c r="R22" i="15" s="1"/>
  <c r="P23" i="15"/>
  <c r="Q23" i="15" s="1"/>
  <c r="R23" i="15" s="1"/>
  <c r="P24" i="15"/>
  <c r="Q24" i="15" s="1"/>
  <c r="R24" i="15" s="1"/>
  <c r="O25" i="15"/>
  <c r="O75" i="5" l="1"/>
  <c r="CE75" i="5"/>
  <c r="P71" i="5"/>
  <c r="Q71" i="5" s="1"/>
  <c r="N77" i="5"/>
  <c r="CE74" i="5"/>
  <c r="L9" i="14"/>
  <c r="R9" i="14"/>
  <c r="O281" i="14"/>
  <c r="BP149" i="14"/>
  <c r="BQ149" i="14" s="1"/>
  <c r="BU149" i="14"/>
  <c r="M257" i="14"/>
  <c r="BW258" i="14"/>
  <c r="BP139" i="14"/>
  <c r="BQ139" i="14" s="1"/>
  <c r="BU139" i="14"/>
  <c r="CY23" i="15"/>
  <c r="CY24" i="15"/>
  <c r="CY22" i="15"/>
  <c r="BB54" i="14"/>
  <c r="BC54" i="14" s="1"/>
  <c r="BV257" i="14"/>
  <c r="M211" i="14"/>
  <c r="M175" i="14"/>
  <c r="BU175" i="14" s="1"/>
  <c r="M194" i="14"/>
  <c r="BU194" i="14" s="1"/>
  <c r="BT175" i="14"/>
  <c r="BW175" i="14" s="1"/>
  <c r="AP22" i="14"/>
  <c r="AS22" i="14" s="1"/>
  <c r="BS180" i="14"/>
  <c r="BT180" i="14" s="1"/>
  <c r="BW180" i="14" s="1"/>
  <c r="BS165" i="14"/>
  <c r="BT165" i="14" s="1"/>
  <c r="AZ69" i="14"/>
  <c r="BB56" i="14"/>
  <c r="BC56" i="14" s="1"/>
  <c r="BK91" i="14"/>
  <c r="BN91" i="14" s="1"/>
  <c r="BS189" i="14"/>
  <c r="BT189" i="14" s="1"/>
  <c r="BE71" i="14"/>
  <c r="BH71" i="14" s="1"/>
  <c r="BK71" i="14" s="1"/>
  <c r="BN71" i="14" s="1"/>
  <c r="BC71" i="14"/>
  <c r="BC70" i="14"/>
  <c r="BS158" i="14"/>
  <c r="BT158" i="14" s="1"/>
  <c r="BT162" i="14"/>
  <c r="BW162" i="14" s="1"/>
  <c r="AZ62" i="14"/>
  <c r="BI89" i="14"/>
  <c r="M170" i="14"/>
  <c r="BU170" i="14" s="1"/>
  <c r="AQ18" i="14"/>
  <c r="BW218" i="14"/>
  <c r="AZ60" i="14"/>
  <c r="BE69" i="14"/>
  <c r="BH69" i="14" s="1"/>
  <c r="BE58" i="14"/>
  <c r="BF58" i="14" s="1"/>
  <c r="M183" i="14"/>
  <c r="BU183" i="14" s="1"/>
  <c r="BE60" i="14"/>
  <c r="BC60" i="14"/>
  <c r="BP124" i="14"/>
  <c r="BQ124" i="14" s="1"/>
  <c r="BW217" i="14"/>
  <c r="M216" i="14"/>
  <c r="BW250" i="14"/>
  <c r="M249" i="14"/>
  <c r="BF85" i="14"/>
  <c r="BH85" i="14"/>
  <c r="BI85" i="14" s="1"/>
  <c r="M219" i="14"/>
  <c r="BU219" i="14" s="1"/>
  <c r="BW220" i="14"/>
  <c r="BW256" i="14"/>
  <c r="M255" i="14"/>
  <c r="BU255" i="14" s="1"/>
  <c r="M222" i="14"/>
  <c r="BW223" i="14"/>
  <c r="BF70" i="14"/>
  <c r="BH70" i="14"/>
  <c r="BK70" i="14" s="1"/>
  <c r="BP134" i="14"/>
  <c r="BQ134" i="14" s="1"/>
  <c r="BV228" i="14"/>
  <c r="M231" i="14"/>
  <c r="BU231" i="14" s="1"/>
  <c r="BW232" i="14"/>
  <c r="M207" i="14"/>
  <c r="BU207" i="14" s="1"/>
  <c r="BW208" i="14"/>
  <c r="BH80" i="14"/>
  <c r="BF80" i="14"/>
  <c r="BP126" i="14"/>
  <c r="BQ126" i="14" s="1"/>
  <c r="M234" i="14"/>
  <c r="BU234" i="14" s="1"/>
  <c r="BW235" i="14"/>
  <c r="BL102" i="14"/>
  <c r="BN102" i="14"/>
  <c r="BQ102" i="14" s="1"/>
  <c r="M240" i="14"/>
  <c r="BU240" i="14" s="1"/>
  <c r="BW241" i="14"/>
  <c r="M243" i="14"/>
  <c r="BU243" i="14" s="1"/>
  <c r="BW244" i="14"/>
  <c r="BW205" i="14"/>
  <c r="M204" i="14"/>
  <c r="BU204" i="14" s="1"/>
  <c r="M246" i="14"/>
  <c r="BU246" i="14" s="1"/>
  <c r="BW247" i="14"/>
  <c r="BB59" i="14"/>
  <c r="BE59" i="14" s="1"/>
  <c r="BS166" i="14"/>
  <c r="BT166" i="14" s="1"/>
  <c r="M202" i="14"/>
  <c r="BW230" i="14"/>
  <c r="BW238" i="14"/>
  <c r="AJ14" i="14"/>
  <c r="AM14" i="14" s="1"/>
  <c r="AP14" i="14" s="1"/>
  <c r="BF77" i="14"/>
  <c r="BL89" i="14"/>
  <c r="BP147" i="14"/>
  <c r="BQ147" i="14" s="1"/>
  <c r="M179" i="14"/>
  <c r="BU179" i="14" s="1"/>
  <c r="M193" i="14"/>
  <c r="BU193" i="14" s="1"/>
  <c r="M198" i="14"/>
  <c r="BI77" i="14"/>
  <c r="BT179" i="14"/>
  <c r="BW179" i="14" s="1"/>
  <c r="BW252" i="14"/>
  <c r="BL77" i="14"/>
  <c r="M162" i="14"/>
  <c r="BU162" i="14" s="1"/>
  <c r="BW206" i="14"/>
  <c r="BV229" i="14"/>
  <c r="BP136" i="14"/>
  <c r="BQ136" i="14" s="1"/>
  <c r="M174" i="14"/>
  <c r="BU174" i="14" s="1"/>
  <c r="BW229" i="14"/>
  <c r="AK15" i="14"/>
  <c r="M177" i="14"/>
  <c r="BU177" i="14" s="1"/>
  <c r="BW215" i="14"/>
  <c r="BV217" i="14"/>
  <c r="BB61" i="14"/>
  <c r="BV205" i="14"/>
  <c r="BF75" i="14"/>
  <c r="BI94" i="14"/>
  <c r="BS169" i="14"/>
  <c r="BT169" i="14" s="1"/>
  <c r="BS172" i="14"/>
  <c r="BT172" i="14" s="1"/>
  <c r="BS178" i="14"/>
  <c r="BT178" i="14" s="1"/>
  <c r="AV40" i="14"/>
  <c r="AT40" i="14"/>
  <c r="AV33" i="14"/>
  <c r="AT33" i="14"/>
  <c r="AK17" i="14"/>
  <c r="AJ17" i="14"/>
  <c r="AM17" i="14" s="1"/>
  <c r="AV26" i="14"/>
  <c r="AT26" i="14"/>
  <c r="AE11" i="14"/>
  <c r="AG11" i="14"/>
  <c r="AT43" i="14"/>
  <c r="AV43" i="14"/>
  <c r="AB10" i="14"/>
  <c r="AD10" i="14"/>
  <c r="AY12" i="14"/>
  <c r="BB12" i="14" s="1"/>
  <c r="BE12" i="14" s="1"/>
  <c r="BH12" i="14" s="1"/>
  <c r="BK12" i="14" s="1"/>
  <c r="BN12" i="14" s="1"/>
  <c r="BQ12" i="14" s="1"/>
  <c r="BR12" i="14" s="1"/>
  <c r="AW12" i="14"/>
  <c r="AN23" i="14"/>
  <c r="AP23" i="14"/>
  <c r="AV39" i="14"/>
  <c r="AT39" i="14"/>
  <c r="AN15" i="14"/>
  <c r="AP15" i="14"/>
  <c r="AT37" i="14"/>
  <c r="AV37" i="14"/>
  <c r="AY44" i="14"/>
  <c r="AW44" i="14"/>
  <c r="AP21" i="14"/>
  <c r="AN21" i="14"/>
  <c r="AV25" i="14"/>
  <c r="AT25" i="14"/>
  <c r="AT34" i="14"/>
  <c r="AV34" i="14"/>
  <c r="AV27" i="14"/>
  <c r="AT27" i="14"/>
  <c r="BT18" i="14"/>
  <c r="BV18" i="14" s="1"/>
  <c r="AV32" i="14"/>
  <c r="AT32" i="14"/>
  <c r="AY48" i="14"/>
  <c r="AW48" i="14"/>
  <c r="AW45" i="14"/>
  <c r="AY45" i="14"/>
  <c r="AK16" i="14"/>
  <c r="AJ16" i="14"/>
  <c r="AM16" i="14" s="1"/>
  <c r="AV35" i="14"/>
  <c r="AT35" i="14"/>
  <c r="AV30" i="14"/>
  <c r="AT30" i="14"/>
  <c r="AK20" i="14"/>
  <c r="AJ20" i="14"/>
  <c r="AM20" i="14" s="1"/>
  <c r="AN12" i="14"/>
  <c r="AT12" i="14"/>
  <c r="K12" i="14"/>
  <c r="L12" i="14" s="1"/>
  <c r="M12" i="14" s="1"/>
  <c r="AQ12" i="14"/>
  <c r="AS24" i="14"/>
  <c r="AQ24" i="14"/>
  <c r="AV38" i="14"/>
  <c r="AT38" i="14"/>
  <c r="AY46" i="14"/>
  <c r="AW46" i="14"/>
  <c r="AY49" i="14"/>
  <c r="AW49" i="14"/>
  <c r="AK13" i="14"/>
  <c r="AJ13" i="14"/>
  <c r="AM13" i="14" s="1"/>
  <c r="AK19" i="14"/>
  <c r="AJ19" i="14"/>
  <c r="AM19" i="14" s="1"/>
  <c r="AV28" i="14"/>
  <c r="AT28" i="14"/>
  <c r="AT41" i="14"/>
  <c r="AV41" i="14"/>
  <c r="AT31" i="14"/>
  <c r="AV31" i="14"/>
  <c r="AV36" i="14"/>
  <c r="AT36" i="14"/>
  <c r="AV29" i="14"/>
  <c r="AT29" i="14"/>
  <c r="BR18" i="14"/>
  <c r="AZ18" i="14"/>
  <c r="BL18" i="14"/>
  <c r="AN18" i="14"/>
  <c r="BI18" i="14"/>
  <c r="AK18" i="14"/>
  <c r="BF18" i="14"/>
  <c r="BC18" i="14"/>
  <c r="AW18" i="14"/>
  <c r="AT18" i="14"/>
  <c r="BO18" i="14"/>
  <c r="K18" i="14"/>
  <c r="L18" i="14" s="1"/>
  <c r="M18" i="14" s="1"/>
  <c r="AH12" i="14"/>
  <c r="AK12" i="14"/>
  <c r="AV42" i="14"/>
  <c r="AT42" i="14"/>
  <c r="AY47" i="14"/>
  <c r="AW47" i="14"/>
  <c r="AY50" i="14"/>
  <c r="AW50" i="14"/>
  <c r="BC67" i="14"/>
  <c r="BE67" i="14"/>
  <c r="BN106" i="14"/>
  <c r="BL106" i="14"/>
  <c r="BF81" i="14"/>
  <c r="BH81" i="14"/>
  <c r="BH65" i="14"/>
  <c r="BF65" i="14"/>
  <c r="BK93" i="14"/>
  <c r="BI93" i="14"/>
  <c r="AW53" i="14"/>
  <c r="AY53" i="14"/>
  <c r="BI88" i="14"/>
  <c r="BK88" i="14"/>
  <c r="AW51" i="14"/>
  <c r="AY51" i="14"/>
  <c r="BE63" i="14"/>
  <c r="BC63" i="14"/>
  <c r="BF84" i="14"/>
  <c r="BH84" i="14"/>
  <c r="AY52" i="14"/>
  <c r="AW52" i="14"/>
  <c r="BF68" i="14"/>
  <c r="BE72" i="14"/>
  <c r="BC72" i="14"/>
  <c r="BF76" i="14"/>
  <c r="BH76" i="14"/>
  <c r="BN104" i="14"/>
  <c r="BL104" i="14"/>
  <c r="BN116" i="14"/>
  <c r="BL116" i="14"/>
  <c r="BO119" i="14"/>
  <c r="BO137" i="14"/>
  <c r="BK90" i="14"/>
  <c r="BI90" i="14"/>
  <c r="AZ58" i="14"/>
  <c r="BL115" i="14"/>
  <c r="BN115" i="14"/>
  <c r="BE62" i="14"/>
  <c r="BC62" i="14"/>
  <c r="BO75" i="14"/>
  <c r="BQ75" i="14"/>
  <c r="BN95" i="14"/>
  <c r="BL95" i="14"/>
  <c r="BH74" i="14"/>
  <c r="BF74" i="14"/>
  <c r="BL75" i="14"/>
  <c r="BI83" i="14"/>
  <c r="BK83" i="14"/>
  <c r="BN87" i="14"/>
  <c r="BL87" i="14"/>
  <c r="BE64" i="14"/>
  <c r="BC64" i="14"/>
  <c r="BE66" i="14"/>
  <c r="BC66" i="14"/>
  <c r="BF83" i="14"/>
  <c r="BB55" i="14"/>
  <c r="BH73" i="14"/>
  <c r="BH79" i="14"/>
  <c r="BF79" i="14"/>
  <c r="BH82" i="14"/>
  <c r="BF82" i="14"/>
  <c r="BQ77" i="14"/>
  <c r="BO77" i="14"/>
  <c r="BB57" i="14"/>
  <c r="AZ57" i="14"/>
  <c r="BK68" i="14"/>
  <c r="BI68" i="14"/>
  <c r="BI78" i="14"/>
  <c r="BK78" i="14"/>
  <c r="BN113" i="14"/>
  <c r="BL113" i="14"/>
  <c r="BN100" i="14"/>
  <c r="BL100" i="14"/>
  <c r="BN107" i="14"/>
  <c r="BL107" i="14"/>
  <c r="BO124" i="14"/>
  <c r="BO130" i="14"/>
  <c r="BN99" i="14"/>
  <c r="BL99" i="14"/>
  <c r="AZ64" i="14"/>
  <c r="BC65" i="14"/>
  <c r="BF78" i="14"/>
  <c r="BL112" i="14"/>
  <c r="BN112" i="14"/>
  <c r="AZ63" i="14"/>
  <c r="BI87" i="14"/>
  <c r="BL94" i="14"/>
  <c r="BN94" i="14"/>
  <c r="BO122" i="14"/>
  <c r="BO128" i="14"/>
  <c r="BO133" i="14"/>
  <c r="BN109" i="14"/>
  <c r="BL109" i="14"/>
  <c r="BQ89" i="14"/>
  <c r="BN117" i="14"/>
  <c r="BL117" i="14"/>
  <c r="BO120" i="14"/>
  <c r="BI92" i="14"/>
  <c r="BK92" i="14"/>
  <c r="BN103" i="14"/>
  <c r="BL103" i="14"/>
  <c r="BN111" i="14"/>
  <c r="BL111" i="14"/>
  <c r="BN96" i="14"/>
  <c r="BL96" i="14"/>
  <c r="BL97" i="14"/>
  <c r="BN97" i="14"/>
  <c r="BN98" i="14"/>
  <c r="BL98" i="14"/>
  <c r="BO123" i="14"/>
  <c r="BO129" i="14"/>
  <c r="BC68" i="14"/>
  <c r="BI75" i="14"/>
  <c r="BH86" i="14"/>
  <c r="BN101" i="14"/>
  <c r="BL101" i="14"/>
  <c r="BL105" i="14"/>
  <c r="BN105" i="14"/>
  <c r="BL108" i="14"/>
  <c r="BN108" i="14"/>
  <c r="BL114" i="14"/>
  <c r="BN114" i="14"/>
  <c r="BL110" i="14"/>
  <c r="BN110" i="14"/>
  <c r="BP127" i="14"/>
  <c r="BQ127" i="14" s="1"/>
  <c r="BO146" i="14"/>
  <c r="BW225" i="14"/>
  <c r="M224" i="14"/>
  <c r="BU224" i="14" s="1"/>
  <c r="BP135" i="14"/>
  <c r="BQ135" i="14" s="1"/>
  <c r="BN118" i="14"/>
  <c r="BO140" i="14"/>
  <c r="BO131" i="14"/>
  <c r="BO142" i="14"/>
  <c r="BO144" i="14"/>
  <c r="BO147" i="14"/>
  <c r="BP121" i="14"/>
  <c r="BQ121" i="14" s="1"/>
  <c r="BO127" i="14"/>
  <c r="BP141" i="14"/>
  <c r="BQ141" i="14" s="1"/>
  <c r="BP123" i="14"/>
  <c r="BQ123" i="14" s="1"/>
  <c r="BO138" i="14"/>
  <c r="BO121" i="14"/>
  <c r="BO136" i="14"/>
  <c r="BO132" i="14"/>
  <c r="BO141" i="14"/>
  <c r="BP120" i="14"/>
  <c r="BQ120" i="14" s="1"/>
  <c r="BO134" i="14"/>
  <c r="BP137" i="14"/>
  <c r="BQ137" i="14" s="1"/>
  <c r="BO139" i="14"/>
  <c r="BP122" i="14"/>
  <c r="BQ122" i="14" s="1"/>
  <c r="BO125" i="14"/>
  <c r="BP133" i="14"/>
  <c r="BQ133" i="14" s="1"/>
  <c r="BO148" i="14"/>
  <c r="BP119" i="14"/>
  <c r="BQ119" i="14" s="1"/>
  <c r="BO149" i="14"/>
  <c r="BP152" i="14"/>
  <c r="BQ152" i="14" s="1"/>
  <c r="BP125" i="14"/>
  <c r="BQ125" i="14" s="1"/>
  <c r="BP129" i="14"/>
  <c r="BQ129" i="14" s="1"/>
  <c r="BP132" i="14"/>
  <c r="BQ132" i="14" s="1"/>
  <c r="BO152" i="14"/>
  <c r="BO135" i="14"/>
  <c r="BO143" i="14"/>
  <c r="BO145" i="14"/>
  <c r="BO150" i="14"/>
  <c r="BP128" i="14"/>
  <c r="BQ128" i="14" s="1"/>
  <c r="BP138" i="14"/>
  <c r="BQ138" i="14" s="1"/>
  <c r="BP140" i="14"/>
  <c r="BQ140" i="14" s="1"/>
  <c r="BP148" i="14"/>
  <c r="BQ148" i="14" s="1"/>
  <c r="BO151" i="14"/>
  <c r="BP130" i="14"/>
  <c r="BQ130" i="14" s="1"/>
  <c r="BP131" i="14"/>
  <c r="BQ131" i="14" s="1"/>
  <c r="M160" i="14"/>
  <c r="BU160" i="14" s="1"/>
  <c r="BS160" i="14"/>
  <c r="BT160" i="14" s="1"/>
  <c r="BV214" i="14"/>
  <c r="BS155" i="14"/>
  <c r="M155" i="14"/>
  <c r="BU155" i="14" s="1"/>
  <c r="BS163" i="14"/>
  <c r="M163" i="14"/>
  <c r="BU163" i="14" s="1"/>
  <c r="BS171" i="14"/>
  <c r="BT171" i="14" s="1"/>
  <c r="M171" i="14"/>
  <c r="BU171" i="14" s="1"/>
  <c r="BP142" i="14"/>
  <c r="BQ142" i="14" s="1"/>
  <c r="BP145" i="14"/>
  <c r="BQ145" i="14" s="1"/>
  <c r="BP150" i="14"/>
  <c r="BQ150" i="14" s="1"/>
  <c r="BT153" i="14"/>
  <c r="M156" i="14"/>
  <c r="BU156" i="14" s="1"/>
  <c r="BS156" i="14"/>
  <c r="BT156" i="14" s="1"/>
  <c r="BR156" i="14"/>
  <c r="BS159" i="14"/>
  <c r="BT159" i="14" s="1"/>
  <c r="M159" i="14"/>
  <c r="BU159" i="14" s="1"/>
  <c r="BP144" i="14"/>
  <c r="BQ144" i="14" s="1"/>
  <c r="M181" i="14"/>
  <c r="BU181" i="14" s="1"/>
  <c r="BS181" i="14"/>
  <c r="BP146" i="14"/>
  <c r="BQ146" i="14" s="1"/>
  <c r="BT174" i="14"/>
  <c r="BV210" i="14"/>
  <c r="BW213" i="14"/>
  <c r="M212" i="14"/>
  <c r="BU212" i="14" s="1"/>
  <c r="BP151" i="14"/>
  <c r="BQ151" i="14" s="1"/>
  <c r="BR160" i="14"/>
  <c r="BR174" i="14"/>
  <c r="M176" i="14"/>
  <c r="BU176" i="14" s="1"/>
  <c r="BS176" i="14"/>
  <c r="M168" i="14"/>
  <c r="BU168" i="14" s="1"/>
  <c r="BS168" i="14"/>
  <c r="BR171" i="14"/>
  <c r="BS187" i="14"/>
  <c r="M187" i="14"/>
  <c r="BU187" i="14" s="1"/>
  <c r="BR183" i="14"/>
  <c r="BT183" i="14"/>
  <c r="M185" i="14"/>
  <c r="BU185" i="14" s="1"/>
  <c r="BR187" i="14"/>
  <c r="BR189" i="14"/>
  <c r="BW198" i="14"/>
  <c r="M197" i="14"/>
  <c r="BU197" i="14" s="1"/>
  <c r="BR165" i="14"/>
  <c r="BR178" i="14"/>
  <c r="BR185" i="14"/>
  <c r="BT185" i="14"/>
  <c r="BW200" i="14"/>
  <c r="M199" i="14"/>
  <c r="BU199" i="14" s="1"/>
  <c r="M215" i="14"/>
  <c r="BU215" i="14" s="1"/>
  <c r="BW216" i="14"/>
  <c r="BP143" i="14"/>
  <c r="BQ143" i="14" s="1"/>
  <c r="BR155" i="14"/>
  <c r="M173" i="14"/>
  <c r="BU173" i="14" s="1"/>
  <c r="BT193" i="14"/>
  <c r="BW195" i="14"/>
  <c r="BV195" i="14"/>
  <c r="BS167" i="14"/>
  <c r="M167" i="14"/>
  <c r="BU167" i="14" s="1"/>
  <c r="BT170" i="14"/>
  <c r="BR170" i="14"/>
  <c r="BR173" i="14"/>
  <c r="BT173" i="14"/>
  <c r="BR180" i="14"/>
  <c r="BV237" i="14"/>
  <c r="BR175" i="14"/>
  <c r="BS182" i="14"/>
  <c r="BT182" i="14" s="1"/>
  <c r="M182" i="14"/>
  <c r="BU182" i="14" s="1"/>
  <c r="BW210" i="14"/>
  <c r="M209" i="14"/>
  <c r="BU209" i="14" s="1"/>
  <c r="BT154" i="14"/>
  <c r="BR161" i="14"/>
  <c r="M164" i="14"/>
  <c r="BU164" i="14" s="1"/>
  <c r="BS164" i="14"/>
  <c r="BR182" i="14"/>
  <c r="BS186" i="14"/>
  <c r="M186" i="14"/>
  <c r="BU186" i="14" s="1"/>
  <c r="M188" i="14"/>
  <c r="BU188" i="14" s="1"/>
  <c r="BS188" i="14"/>
  <c r="BT188" i="14" s="1"/>
  <c r="BR154" i="14"/>
  <c r="BS157" i="14"/>
  <c r="BS161" i="14"/>
  <c r="BT161" i="14" s="1"/>
  <c r="BR164" i="14"/>
  <c r="M184" i="14"/>
  <c r="BU184" i="14" s="1"/>
  <c r="BS184" i="14"/>
  <c r="BR188" i="14"/>
  <c r="BS190" i="14"/>
  <c r="BT190" i="14" s="1"/>
  <c r="M190" i="14"/>
  <c r="BU190" i="14" s="1"/>
  <c r="BR192" i="14"/>
  <c r="BW201" i="14"/>
  <c r="M200" i="14"/>
  <c r="BU200" i="14" s="1"/>
  <c r="BR190" i="14"/>
  <c r="BS192" i="14"/>
  <c r="BW197" i="14"/>
  <c r="M196" i="14"/>
  <c r="BU196" i="14" s="1"/>
  <c r="BV226" i="14"/>
  <c r="BR172" i="14"/>
  <c r="BR191" i="14"/>
  <c r="BW221" i="14"/>
  <c r="M220" i="14"/>
  <c r="BU220" i="14" s="1"/>
  <c r="M225" i="14"/>
  <c r="BU225" i="14" s="1"/>
  <c r="BW236" i="14"/>
  <c r="M235" i="14"/>
  <c r="BU235" i="14" s="1"/>
  <c r="M239" i="14"/>
  <c r="BU239" i="14" s="1"/>
  <c r="BW240" i="14"/>
  <c r="BW209" i="14"/>
  <c r="M208" i="14"/>
  <c r="BU208" i="14" s="1"/>
  <c r="M227" i="14"/>
  <c r="BU227" i="14" s="1"/>
  <c r="BW228" i="14"/>
  <c r="BW231" i="14"/>
  <c r="M230" i="14"/>
  <c r="BU230" i="14" s="1"/>
  <c r="M241" i="14"/>
  <c r="BU241" i="14" s="1"/>
  <c r="BW242" i="14"/>
  <c r="BR169" i="14"/>
  <c r="BR177" i="14"/>
  <c r="BW211" i="14"/>
  <c r="M213" i="14"/>
  <c r="BU213" i="14" s="1"/>
  <c r="BW246" i="14"/>
  <c r="M245" i="14"/>
  <c r="BU245" i="14" s="1"/>
  <c r="BW248" i="14"/>
  <c r="M247" i="14"/>
  <c r="BU247" i="14" s="1"/>
  <c r="M252" i="14"/>
  <c r="BU252" i="14" s="1"/>
  <c r="BW254" i="14"/>
  <c r="BR168" i="14"/>
  <c r="BR176" i="14"/>
  <c r="BT177" i="14"/>
  <c r="BR193" i="14"/>
  <c r="M201" i="14"/>
  <c r="BU201" i="14" s="1"/>
  <c r="BW227" i="14"/>
  <c r="BW233" i="14"/>
  <c r="M232" i="14"/>
  <c r="BU232" i="14" s="1"/>
  <c r="BV251" i="14"/>
  <c r="BR157" i="14"/>
  <c r="BR158" i="14"/>
  <c r="BR181" i="14"/>
  <c r="BR186" i="14"/>
  <c r="BW196" i="14"/>
  <c r="BW237" i="14"/>
  <c r="M236" i="14"/>
  <c r="BU236" i="14" s="1"/>
  <c r="BW239" i="14"/>
  <c r="M238" i="14"/>
  <c r="BU238" i="14" s="1"/>
  <c r="BW222" i="14"/>
  <c r="M221" i="14"/>
  <c r="BU221" i="14" s="1"/>
  <c r="BW219" i="14"/>
  <c r="M218" i="14"/>
  <c r="BU218" i="14" s="1"/>
  <c r="M256" i="14"/>
  <c r="BW257" i="14"/>
  <c r="M203" i="14"/>
  <c r="BU203" i="14" s="1"/>
  <c r="BW204" i="14"/>
  <c r="BW249" i="14"/>
  <c r="M248" i="14"/>
  <c r="BU248" i="14" s="1"/>
  <c r="BW251" i="14"/>
  <c r="M250" i="14"/>
  <c r="BU250" i="14" s="1"/>
  <c r="BW207" i="14"/>
  <c r="M206" i="14"/>
  <c r="BU206" i="14" s="1"/>
  <c r="BW234" i="14"/>
  <c r="M233" i="14"/>
  <c r="BU233" i="14" s="1"/>
  <c r="BW245" i="14"/>
  <c r="M244" i="14"/>
  <c r="BU244" i="14" s="1"/>
  <c r="BR179" i="14"/>
  <c r="BR184" i="14"/>
  <c r="BS191" i="14"/>
  <c r="M191" i="14"/>
  <c r="BU191" i="14" s="1"/>
  <c r="M223" i="14"/>
  <c r="BU223" i="14" s="1"/>
  <c r="BV253" i="14"/>
  <c r="BW253" i="14"/>
  <c r="M242" i="14"/>
  <c r="BU242" i="14" s="1"/>
  <c r="M254" i="14"/>
  <c r="BU254" i="14" s="1"/>
  <c r="O74" i="5"/>
  <c r="P74" i="5" s="1"/>
  <c r="P75" i="5"/>
  <c r="Q75" i="5" s="1"/>
  <c r="O76" i="5"/>
  <c r="P76" i="5" s="1"/>
  <c r="Q76" i="5" s="1"/>
  <c r="Q74" i="5" l="1"/>
  <c r="BU202" i="14"/>
  <c r="BV202" i="14" s="1"/>
  <c r="BU216" i="14"/>
  <c r="BV216" i="14" s="1"/>
  <c r="BU198" i="14"/>
  <c r="BU222" i="14"/>
  <c r="BV222" i="14" s="1"/>
  <c r="BU211" i="14"/>
  <c r="BV211" i="14" s="1"/>
  <c r="U9" i="14"/>
  <c r="R281" i="14"/>
  <c r="K281" i="14"/>
  <c r="BS281" i="14"/>
  <c r="M9" i="14"/>
  <c r="M281" i="14" s="1"/>
  <c r="L281" i="14"/>
  <c r="BP281" i="14"/>
  <c r="BU249" i="14"/>
  <c r="BV249" i="14" s="1"/>
  <c r="BF69" i="14"/>
  <c r="BI71" i="14"/>
  <c r="BL71" i="14"/>
  <c r="BF71" i="14"/>
  <c r="BE54" i="14"/>
  <c r="BF54" i="14" s="1"/>
  <c r="BL91" i="14"/>
  <c r="BO102" i="14"/>
  <c r="BC59" i="14"/>
  <c r="BV158" i="14"/>
  <c r="BW158" i="14"/>
  <c r="BV240" i="14"/>
  <c r="BL12" i="14"/>
  <c r="BI70" i="14"/>
  <c r="BV180" i="14"/>
  <c r="BV162" i="14"/>
  <c r="BK85" i="14"/>
  <c r="BN85" i="14" s="1"/>
  <c r="BV246" i="14"/>
  <c r="BV255" i="14"/>
  <c r="BV175" i="14"/>
  <c r="BV179" i="14"/>
  <c r="AQ22" i="14"/>
  <c r="BV207" i="14"/>
  <c r="BV231" i="14"/>
  <c r="AN14" i="14"/>
  <c r="BH58" i="14"/>
  <c r="BK58" i="14" s="1"/>
  <c r="BE56" i="14"/>
  <c r="BH56" i="14" s="1"/>
  <c r="BK56" i="14" s="1"/>
  <c r="BL56" i="14" s="1"/>
  <c r="AZ12" i="14"/>
  <c r="BC12" i="14"/>
  <c r="BW18" i="14"/>
  <c r="BV219" i="14"/>
  <c r="BE61" i="14"/>
  <c r="BC61" i="14"/>
  <c r="BK80" i="14"/>
  <c r="BI80" i="14"/>
  <c r="BV204" i="14"/>
  <c r="BV234" i="14"/>
  <c r="BV243" i="14"/>
  <c r="BF60" i="14"/>
  <c r="BH60" i="14"/>
  <c r="BT125" i="14"/>
  <c r="BR125" i="14"/>
  <c r="BR152" i="14"/>
  <c r="BT152" i="14"/>
  <c r="BT141" i="14"/>
  <c r="BR141" i="14"/>
  <c r="BT122" i="14"/>
  <c r="BR122" i="14"/>
  <c r="BR150" i="14"/>
  <c r="BT150" i="14"/>
  <c r="BT120" i="14"/>
  <c r="BR120" i="14"/>
  <c r="BW156" i="14"/>
  <c r="BR128" i="14"/>
  <c r="BT128" i="14"/>
  <c r="BT119" i="14"/>
  <c r="BR119" i="14"/>
  <c r="BT132" i="14"/>
  <c r="BR132" i="14"/>
  <c r="BW182" i="14"/>
  <c r="BT143" i="14"/>
  <c r="BR143" i="14"/>
  <c r="BR142" i="14"/>
  <c r="BT142" i="14"/>
  <c r="BR148" i="14"/>
  <c r="BT148" i="14"/>
  <c r="BR140" i="14"/>
  <c r="BT140" i="14"/>
  <c r="BT123" i="14"/>
  <c r="BR123" i="14"/>
  <c r="BT137" i="14"/>
  <c r="BR137" i="14"/>
  <c r="BT127" i="14"/>
  <c r="BR127" i="14"/>
  <c r="BR146" i="14"/>
  <c r="BT146" i="14"/>
  <c r="BV242" i="14"/>
  <c r="BT192" i="14"/>
  <c r="BV209" i="14"/>
  <c r="BV250" i="14"/>
  <c r="BV208" i="14"/>
  <c r="BW190" i="14"/>
  <c r="BT157" i="14"/>
  <c r="BT167" i="14"/>
  <c r="BV215" i="14"/>
  <c r="BV218" i="14"/>
  <c r="BV182" i="14"/>
  <c r="BV165" i="14"/>
  <c r="BW165" i="14"/>
  <c r="BV199" i="14"/>
  <c r="BV185" i="14"/>
  <c r="BT163" i="14"/>
  <c r="BT149" i="14"/>
  <c r="BR149" i="14"/>
  <c r="BT126" i="14"/>
  <c r="BR126" i="14"/>
  <c r="BR136" i="14"/>
  <c r="BT136" i="14"/>
  <c r="BQ108" i="14"/>
  <c r="BO108" i="14"/>
  <c r="BT102" i="14"/>
  <c r="BR102" i="14"/>
  <c r="BN92" i="14"/>
  <c r="BL92" i="14"/>
  <c r="BQ109" i="14"/>
  <c r="BO109" i="14"/>
  <c r="BN70" i="14"/>
  <c r="BL70" i="14"/>
  <c r="BO115" i="14"/>
  <c r="BQ115" i="14"/>
  <c r="AY41" i="14"/>
  <c r="AW41" i="14"/>
  <c r="AN20" i="14"/>
  <c r="AP20" i="14"/>
  <c r="AY25" i="14"/>
  <c r="AW25" i="14"/>
  <c r="BI12" i="14"/>
  <c r="AJ11" i="14"/>
  <c r="AM11" i="14" s="1"/>
  <c r="AH11" i="14"/>
  <c r="AK11" i="14"/>
  <c r="BO107" i="14"/>
  <c r="BQ107" i="14"/>
  <c r="BQ104" i="14"/>
  <c r="BO104" i="14"/>
  <c r="BW185" i="14"/>
  <c r="BW171" i="14"/>
  <c r="BW160" i="14"/>
  <c r="BT155" i="14"/>
  <c r="BT121" i="14"/>
  <c r="BR121" i="14"/>
  <c r="BQ105" i="14"/>
  <c r="BO105" i="14"/>
  <c r="BO98" i="14"/>
  <c r="BQ98" i="14"/>
  <c r="BO91" i="14"/>
  <c r="BQ91" i="14"/>
  <c r="BQ94" i="14"/>
  <c r="BO94" i="14"/>
  <c r="BK76" i="14"/>
  <c r="BI76" i="14"/>
  <c r="AZ51" i="14"/>
  <c r="BB51" i="14"/>
  <c r="BV174" i="14"/>
  <c r="BW174" i="14"/>
  <c r="BV194" i="14"/>
  <c r="BW194" i="14"/>
  <c r="BV172" i="14"/>
  <c r="BW172" i="14"/>
  <c r="BV160" i="14"/>
  <c r="BT131" i="14"/>
  <c r="BR131" i="14"/>
  <c r="BQ97" i="14"/>
  <c r="BO97" i="14"/>
  <c r="BQ100" i="14"/>
  <c r="BO100" i="14"/>
  <c r="BN78" i="14"/>
  <c r="BL78" i="14"/>
  <c r="BO87" i="14"/>
  <c r="BQ87" i="14"/>
  <c r="BO95" i="14"/>
  <c r="BQ95" i="14"/>
  <c r="AY28" i="14"/>
  <c r="AW28" i="14"/>
  <c r="AY38" i="14"/>
  <c r="AW38" i="14"/>
  <c r="AW30" i="14"/>
  <c r="AY30" i="14"/>
  <c r="BB48" i="14"/>
  <c r="AZ48" i="14"/>
  <c r="AY39" i="14"/>
  <c r="AW39" i="14"/>
  <c r="AY26" i="14"/>
  <c r="AW26" i="14"/>
  <c r="BV245" i="14"/>
  <c r="BV239" i="14"/>
  <c r="BV241" i="14"/>
  <c r="BV156" i="14"/>
  <c r="BT145" i="14"/>
  <c r="BR145" i="14"/>
  <c r="BT133" i="14"/>
  <c r="BR133" i="14"/>
  <c r="BK69" i="14"/>
  <c r="BI69" i="14"/>
  <c r="BL83" i="14"/>
  <c r="BN83" i="14"/>
  <c r="BI81" i="14"/>
  <c r="BK81" i="14"/>
  <c r="BB50" i="14"/>
  <c r="AZ50" i="14"/>
  <c r="AW29" i="14"/>
  <c r="AY29" i="14"/>
  <c r="AP19" i="14"/>
  <c r="AN19" i="14"/>
  <c r="AS21" i="14"/>
  <c r="AQ21" i="14"/>
  <c r="AS23" i="14"/>
  <c r="AQ23" i="14"/>
  <c r="BV248" i="14"/>
  <c r="BW169" i="14"/>
  <c r="BV169" i="14"/>
  <c r="BV223" i="14"/>
  <c r="BV235" i="14"/>
  <c r="BV188" i="14"/>
  <c r="BW173" i="14"/>
  <c r="BW153" i="14"/>
  <c r="BV153" i="14"/>
  <c r="BT139" i="14"/>
  <c r="BR139" i="14"/>
  <c r="BO101" i="14"/>
  <c r="BQ101" i="14"/>
  <c r="BT129" i="14"/>
  <c r="BR129" i="14"/>
  <c r="BQ117" i="14"/>
  <c r="BO117" i="14"/>
  <c r="BE55" i="14"/>
  <c r="BC55" i="14"/>
  <c r="BL90" i="14"/>
  <c r="BN90" i="14"/>
  <c r="BF72" i="14"/>
  <c r="BH72" i="14"/>
  <c r="BL88" i="14"/>
  <c r="BN88" i="14"/>
  <c r="AT24" i="14"/>
  <c r="AV24" i="14"/>
  <c r="AY32" i="14"/>
  <c r="AW32" i="14"/>
  <c r="AY43" i="14"/>
  <c r="AW43" i="14"/>
  <c r="AE10" i="14"/>
  <c r="AG10" i="14"/>
  <c r="BV244" i="14"/>
  <c r="BW161" i="14"/>
  <c r="BV161" i="14"/>
  <c r="BV193" i="14"/>
  <c r="BW193" i="14"/>
  <c r="BV189" i="14"/>
  <c r="BW189" i="14"/>
  <c r="BV203" i="14"/>
  <c r="BV221" i="14"/>
  <c r="BV230" i="14"/>
  <c r="BV225" i="14"/>
  <c r="BV196" i="14"/>
  <c r="BT186" i="14"/>
  <c r="BV154" i="14"/>
  <c r="BW154" i="14"/>
  <c r="BV173" i="14"/>
  <c r="BQ110" i="14"/>
  <c r="BO110" i="14"/>
  <c r="BQ96" i="14"/>
  <c r="BO96" i="14"/>
  <c r="BQ99" i="14"/>
  <c r="BO99" i="14"/>
  <c r="BN68" i="14"/>
  <c r="BL68" i="14"/>
  <c r="BK82" i="14"/>
  <c r="BI82" i="14"/>
  <c r="BT75" i="14"/>
  <c r="BR75" i="14"/>
  <c r="BB47" i="14"/>
  <c r="AZ47" i="14"/>
  <c r="AP13" i="14"/>
  <c r="AN13" i="14"/>
  <c r="BO12" i="14"/>
  <c r="AZ44" i="14"/>
  <c r="BB44" i="14"/>
  <c r="BW183" i="14"/>
  <c r="BV183" i="14"/>
  <c r="AY33" i="14"/>
  <c r="AW33" i="14"/>
  <c r="BV232" i="14"/>
  <c r="BV197" i="14"/>
  <c r="BV233" i="14"/>
  <c r="BT184" i="14"/>
  <c r="BT168" i="14"/>
  <c r="BV178" i="14"/>
  <c r="BW178" i="14"/>
  <c r="BT191" i="14"/>
  <c r="BV206" i="14"/>
  <c r="BV201" i="14"/>
  <c r="BV252" i="14"/>
  <c r="BV200" i="14"/>
  <c r="BT164" i="14"/>
  <c r="BV171" i="14"/>
  <c r="BQ112" i="14"/>
  <c r="BO112" i="14"/>
  <c r="BN93" i="14"/>
  <c r="BL93" i="14"/>
  <c r="BO106" i="14"/>
  <c r="BQ106" i="14"/>
  <c r="AT22" i="14"/>
  <c r="AV22" i="14"/>
  <c r="AW35" i="14"/>
  <c r="AY35" i="14"/>
  <c r="AY37" i="14"/>
  <c r="AW37" i="14"/>
  <c r="BW188" i="14"/>
  <c r="BH63" i="14"/>
  <c r="BF63" i="14"/>
  <c r="BV220" i="14"/>
  <c r="BV170" i="14"/>
  <c r="BW170" i="14"/>
  <c r="BR135" i="14"/>
  <c r="BT135" i="14"/>
  <c r="BR138" i="14"/>
  <c r="BT138" i="14"/>
  <c r="BK86" i="14"/>
  <c r="BI86" i="14"/>
  <c r="BE57" i="14"/>
  <c r="BC57" i="14"/>
  <c r="BK79" i="14"/>
  <c r="BI79" i="14"/>
  <c r="BK74" i="14"/>
  <c r="BI74" i="14"/>
  <c r="AZ52" i="14"/>
  <c r="BB52" i="14"/>
  <c r="BK84" i="14"/>
  <c r="BI84" i="14"/>
  <c r="BH67" i="14"/>
  <c r="BF67" i="14"/>
  <c r="AW42" i="14"/>
  <c r="AY42" i="14"/>
  <c r="AW36" i="14"/>
  <c r="AY36" i="14"/>
  <c r="AN16" i="14"/>
  <c r="AP16" i="14"/>
  <c r="AY27" i="14"/>
  <c r="AW27" i="14"/>
  <c r="AP17" i="14"/>
  <c r="AN17" i="14"/>
  <c r="BB53" i="14"/>
  <c r="AZ53" i="14"/>
  <c r="BV238" i="14"/>
  <c r="BT176" i="14"/>
  <c r="BV212" i="14"/>
  <c r="BT181" i="14"/>
  <c r="BT151" i="14"/>
  <c r="BR151" i="14"/>
  <c r="BT147" i="14"/>
  <c r="BR147" i="14"/>
  <c r="BO111" i="14"/>
  <c r="BQ111" i="14"/>
  <c r="BT89" i="14"/>
  <c r="BR89" i="14"/>
  <c r="BT130" i="14"/>
  <c r="BR130" i="14"/>
  <c r="BI73" i="14"/>
  <c r="BK73" i="14"/>
  <c r="BH62" i="14"/>
  <c r="BF62" i="14"/>
  <c r="BK65" i="14"/>
  <c r="BI65" i="14"/>
  <c r="AY31" i="14"/>
  <c r="AW31" i="14"/>
  <c r="AW34" i="14"/>
  <c r="AY34" i="14"/>
  <c r="BT12" i="14"/>
  <c r="BH64" i="14"/>
  <c r="BF64" i="14"/>
  <c r="BV213" i="14"/>
  <c r="BV224" i="14"/>
  <c r="BQ114" i="14"/>
  <c r="BO114" i="14"/>
  <c r="BT124" i="14"/>
  <c r="BR124" i="14"/>
  <c r="BO113" i="14"/>
  <c r="BQ113" i="14"/>
  <c r="BT77" i="14"/>
  <c r="BR77" i="14"/>
  <c r="BQ71" i="14"/>
  <c r="BO71" i="14"/>
  <c r="BB45" i="14"/>
  <c r="AZ45" i="14"/>
  <c r="BV247" i="14"/>
  <c r="AZ46" i="14"/>
  <c r="BB46" i="14"/>
  <c r="BV254" i="14"/>
  <c r="BW159" i="14"/>
  <c r="BV159" i="14"/>
  <c r="BV227" i="14"/>
  <c r="BT187" i="14"/>
  <c r="BV236" i="14"/>
  <c r="BV177" i="14"/>
  <c r="BW177" i="14"/>
  <c r="BV190" i="14"/>
  <c r="BV166" i="14"/>
  <c r="BW166" i="14"/>
  <c r="BR134" i="14"/>
  <c r="BT134" i="14"/>
  <c r="BR144" i="14"/>
  <c r="BT144" i="14"/>
  <c r="BQ118" i="14"/>
  <c r="BO118" i="14"/>
  <c r="BO103" i="14"/>
  <c r="BQ103" i="14"/>
  <c r="BH66" i="14"/>
  <c r="BF66" i="14"/>
  <c r="BH59" i="14"/>
  <c r="BF59" i="14"/>
  <c r="BQ116" i="14"/>
  <c r="BO116" i="14"/>
  <c r="AZ49" i="14"/>
  <c r="BB49" i="14"/>
  <c r="AS14" i="14"/>
  <c r="AQ14" i="14"/>
  <c r="BF12" i="14"/>
  <c r="AS15" i="14"/>
  <c r="AQ15" i="14"/>
  <c r="AY40" i="14"/>
  <c r="AW40" i="14"/>
  <c r="BU281" i="14" l="1"/>
  <c r="X9" i="14"/>
  <c r="U281" i="14"/>
  <c r="BV198" i="14"/>
  <c r="BH54" i="14"/>
  <c r="BI54" i="14" s="1"/>
  <c r="BN56" i="14"/>
  <c r="BO56" i="14" s="1"/>
  <c r="BI56" i="14"/>
  <c r="BL85" i="14"/>
  <c r="BI58" i="14"/>
  <c r="BF56" i="14"/>
  <c r="BI60" i="14"/>
  <c r="BK60" i="14"/>
  <c r="BL80" i="14"/>
  <c r="BN80" i="14"/>
  <c r="BH61" i="14"/>
  <c r="BF61" i="14"/>
  <c r="BT107" i="14"/>
  <c r="BR107" i="14"/>
  <c r="BC49" i="14"/>
  <c r="BE49" i="14"/>
  <c r="BR111" i="14"/>
  <c r="BT111" i="14"/>
  <c r="BN65" i="14"/>
  <c r="BL65" i="14"/>
  <c r="BL86" i="14"/>
  <c r="BN86" i="14"/>
  <c r="BE47" i="14"/>
  <c r="BC47" i="14"/>
  <c r="BW133" i="14"/>
  <c r="BV133" i="14"/>
  <c r="BK64" i="14"/>
  <c r="BI64" i="14"/>
  <c r="BK63" i="14"/>
  <c r="BI63" i="14"/>
  <c r="BW168" i="14"/>
  <c r="BV168" i="14"/>
  <c r="BT110" i="14"/>
  <c r="BR110" i="14"/>
  <c r="BT103" i="14"/>
  <c r="BR103" i="14"/>
  <c r="BW187" i="14"/>
  <c r="BV187" i="14"/>
  <c r="BW124" i="14"/>
  <c r="BV124" i="14"/>
  <c r="BI62" i="14"/>
  <c r="BK62" i="14"/>
  <c r="BV147" i="14"/>
  <c r="BW147" i="14"/>
  <c r="BB27" i="14"/>
  <c r="AZ27" i="14"/>
  <c r="BN84" i="14"/>
  <c r="BL84" i="14"/>
  <c r="BW138" i="14"/>
  <c r="BV138" i="14"/>
  <c r="BV75" i="14"/>
  <c r="BW75" i="14"/>
  <c r="BT117" i="14"/>
  <c r="BR117" i="14"/>
  <c r="BE50" i="14"/>
  <c r="BC50" i="14"/>
  <c r="BR100" i="14"/>
  <c r="BT100" i="14"/>
  <c r="BT104" i="14"/>
  <c r="BR104" i="14"/>
  <c r="BW126" i="14"/>
  <c r="BV126" i="14"/>
  <c r="BW157" i="14"/>
  <c r="BV157" i="14"/>
  <c r="BV137" i="14"/>
  <c r="BW137" i="14"/>
  <c r="BW142" i="14"/>
  <c r="BV142" i="14"/>
  <c r="BE53" i="14"/>
  <c r="BC53" i="14"/>
  <c r="BV135" i="14"/>
  <c r="BW135" i="14"/>
  <c r="BO93" i="14"/>
  <c r="BQ93" i="14"/>
  <c r="AV23" i="14"/>
  <c r="AT23" i="14"/>
  <c r="AZ38" i="14"/>
  <c r="BB38" i="14"/>
  <c r="BT97" i="14"/>
  <c r="BR97" i="14"/>
  <c r="BT94" i="14"/>
  <c r="BV94" i="14" s="1"/>
  <c r="BW94" i="14" s="1"/>
  <c r="BR94" i="14"/>
  <c r="BR115" i="14"/>
  <c r="BT115" i="14"/>
  <c r="BV149" i="14"/>
  <c r="BW149" i="14"/>
  <c r="BW122" i="14"/>
  <c r="BV122" i="14"/>
  <c r="BT118" i="14"/>
  <c r="BR118" i="14"/>
  <c r="BO88" i="14"/>
  <c r="BQ88" i="14"/>
  <c r="BW129" i="14"/>
  <c r="BV129" i="14"/>
  <c r="BN58" i="14"/>
  <c r="BL58" i="14"/>
  <c r="BQ83" i="14"/>
  <c r="BO83" i="14"/>
  <c r="BR91" i="14"/>
  <c r="BT91" i="14"/>
  <c r="BV91" i="14" s="1"/>
  <c r="BW91" i="14" s="1"/>
  <c r="BV143" i="14"/>
  <c r="BW143" i="14"/>
  <c r="BE52" i="14"/>
  <c r="BC52" i="14"/>
  <c r="BQ85" i="14"/>
  <c r="BO85" i="14"/>
  <c r="BN82" i="14"/>
  <c r="BL82" i="14"/>
  <c r="BT101" i="14"/>
  <c r="BR101" i="14"/>
  <c r="BW102" i="14"/>
  <c r="BV102" i="14"/>
  <c r="BW163" i="14"/>
  <c r="BV163" i="14"/>
  <c r="BW146" i="14"/>
  <c r="BV146" i="14"/>
  <c r="BW123" i="14"/>
  <c r="BV123" i="14"/>
  <c r="BV141" i="14"/>
  <c r="BW141" i="14"/>
  <c r="AV14" i="14"/>
  <c r="AT14" i="14"/>
  <c r="AS16" i="14"/>
  <c r="AQ16" i="14"/>
  <c r="BQ92" i="14"/>
  <c r="BO92" i="14"/>
  <c r="BV151" i="14"/>
  <c r="BW151" i="14"/>
  <c r="BV144" i="14"/>
  <c r="BW144" i="14"/>
  <c r="BR112" i="14"/>
  <c r="BT112" i="14"/>
  <c r="BT71" i="14"/>
  <c r="BR71" i="14"/>
  <c r="BB34" i="14"/>
  <c r="AZ34" i="14"/>
  <c r="BW181" i="14"/>
  <c r="BV181" i="14"/>
  <c r="BB36" i="14"/>
  <c r="AZ36" i="14"/>
  <c r="BB37" i="14"/>
  <c r="AZ37" i="14"/>
  <c r="BW191" i="14"/>
  <c r="BV191" i="14"/>
  <c r="BV186" i="14"/>
  <c r="BW186" i="14"/>
  <c r="AK10" i="14"/>
  <c r="AJ10" i="14"/>
  <c r="AM10" i="14" s="1"/>
  <c r="AH10" i="14"/>
  <c r="BK72" i="14"/>
  <c r="BI72" i="14"/>
  <c r="BT95" i="14"/>
  <c r="BR95" i="14"/>
  <c r="BW131" i="14"/>
  <c r="BV131" i="14"/>
  <c r="BT98" i="14"/>
  <c r="BR98" i="14"/>
  <c r="AP11" i="14"/>
  <c r="AN11" i="14"/>
  <c r="BQ70" i="14"/>
  <c r="BO70" i="14"/>
  <c r="BE45" i="14"/>
  <c r="BC45" i="14"/>
  <c r="BE44" i="14"/>
  <c r="BC44" i="14"/>
  <c r="BL74" i="14"/>
  <c r="BN74" i="14"/>
  <c r="AV21" i="14"/>
  <c r="AT21" i="14"/>
  <c r="BB28" i="14"/>
  <c r="AZ28" i="14"/>
  <c r="BR114" i="14"/>
  <c r="BT114" i="14"/>
  <c r="BV130" i="14"/>
  <c r="BW130" i="14"/>
  <c r="BN69" i="14"/>
  <c r="BL69" i="14"/>
  <c r="BB26" i="14"/>
  <c r="AZ26" i="14"/>
  <c r="BT108" i="14"/>
  <c r="BR108" i="14"/>
  <c r="BW140" i="14"/>
  <c r="BV140" i="14"/>
  <c r="BV12" i="14"/>
  <c r="BW12" i="14"/>
  <c r="BV145" i="14"/>
  <c r="BW145" i="14"/>
  <c r="BQ68" i="14"/>
  <c r="BO68" i="14"/>
  <c r="BN79" i="14"/>
  <c r="BL79" i="14"/>
  <c r="AZ35" i="14"/>
  <c r="BB35" i="14"/>
  <c r="BT116" i="14"/>
  <c r="BR116" i="14"/>
  <c r="BC46" i="14"/>
  <c r="BE46" i="14"/>
  <c r="BW77" i="14"/>
  <c r="BV77" i="14"/>
  <c r="BB42" i="14"/>
  <c r="AZ42" i="14"/>
  <c r="BR99" i="14"/>
  <c r="BT99" i="14"/>
  <c r="BO90" i="14"/>
  <c r="BQ90" i="14"/>
  <c r="BR87" i="14"/>
  <c r="BT87" i="14"/>
  <c r="BV87" i="14" s="1"/>
  <c r="BW87" i="14" s="1"/>
  <c r="BE51" i="14"/>
  <c r="BC51" i="14"/>
  <c r="BV136" i="14"/>
  <c r="BW136" i="14"/>
  <c r="BW152" i="14"/>
  <c r="BV152" i="14"/>
  <c r="BN81" i="14"/>
  <c r="BL81" i="14"/>
  <c r="BW128" i="14"/>
  <c r="BV128" i="14"/>
  <c r="BV134" i="14"/>
  <c r="BW134" i="14"/>
  <c r="BB31" i="14"/>
  <c r="AZ31" i="14"/>
  <c r="AQ17" i="14"/>
  <c r="AS17" i="14"/>
  <c r="BH57" i="14"/>
  <c r="BF57" i="14"/>
  <c r="AY22" i="14"/>
  <c r="AW22" i="14"/>
  <c r="BV164" i="14"/>
  <c r="BW164" i="14"/>
  <c r="AS13" i="14"/>
  <c r="AQ13" i="14"/>
  <c r="BB43" i="14"/>
  <c r="AZ43" i="14"/>
  <c r="BV139" i="14"/>
  <c r="BW139" i="14"/>
  <c r="AS19" i="14"/>
  <c r="AQ19" i="14"/>
  <c r="BB39" i="14"/>
  <c r="AZ39" i="14"/>
  <c r="BT105" i="14"/>
  <c r="BR105" i="14"/>
  <c r="BB25" i="14"/>
  <c r="AZ25" i="14"/>
  <c r="BW148" i="14"/>
  <c r="BV148" i="14"/>
  <c r="BW132" i="14"/>
  <c r="BV132" i="14"/>
  <c r="BW120" i="14"/>
  <c r="BV120" i="14"/>
  <c r="BB40" i="14"/>
  <c r="AZ40" i="14"/>
  <c r="BT113" i="14"/>
  <c r="BR113" i="14"/>
  <c r="BT96" i="14"/>
  <c r="BR96" i="14"/>
  <c r="AZ29" i="14"/>
  <c r="BB29" i="14"/>
  <c r="AS20" i="14"/>
  <c r="AQ20" i="14"/>
  <c r="BW167" i="14"/>
  <c r="BV167" i="14"/>
  <c r="BW150" i="14"/>
  <c r="BV150" i="14"/>
  <c r="BN73" i="14"/>
  <c r="BL73" i="14"/>
  <c r="BV155" i="14"/>
  <c r="BW155" i="14"/>
  <c r="AZ41" i="14"/>
  <c r="BB41" i="14"/>
  <c r="BW176" i="14"/>
  <c r="BV176" i="14"/>
  <c r="AV15" i="14"/>
  <c r="AT15" i="14"/>
  <c r="BB33" i="14"/>
  <c r="AZ33" i="14"/>
  <c r="BH55" i="14"/>
  <c r="BF55" i="14"/>
  <c r="BE48" i="14"/>
  <c r="BC48" i="14"/>
  <c r="BO78" i="14"/>
  <c r="BQ78" i="14"/>
  <c r="BN76" i="14"/>
  <c r="BL76" i="14"/>
  <c r="BW127" i="14"/>
  <c r="BV127" i="14"/>
  <c r="BW184" i="14"/>
  <c r="BV184" i="14"/>
  <c r="BK59" i="14"/>
  <c r="BI59" i="14"/>
  <c r="BK67" i="14"/>
  <c r="BI67" i="14"/>
  <c r="BB32" i="14"/>
  <c r="AZ32" i="14"/>
  <c r="BK66" i="14"/>
  <c r="BI66" i="14"/>
  <c r="BR106" i="14"/>
  <c r="BT106" i="14"/>
  <c r="AY24" i="14"/>
  <c r="AW24" i="14"/>
  <c r="BB30" i="14"/>
  <c r="AZ30" i="14"/>
  <c r="BW121" i="14"/>
  <c r="BV121" i="14"/>
  <c r="BT109" i="14"/>
  <c r="BR109" i="14"/>
  <c r="BV192" i="14"/>
  <c r="BW192" i="14"/>
  <c r="BW119" i="14"/>
  <c r="BV119" i="14"/>
  <c r="BW125" i="14"/>
  <c r="BV125" i="14"/>
  <c r="AA9" i="14" l="1"/>
  <c r="X281" i="14"/>
  <c r="BK54" i="14"/>
  <c r="BL54" i="14" s="1"/>
  <c r="BQ56" i="14"/>
  <c r="BR56" i="14" s="1"/>
  <c r="BN60" i="14"/>
  <c r="BL60" i="14"/>
  <c r="BK61" i="14"/>
  <c r="BI61" i="14"/>
  <c r="BQ80" i="14"/>
  <c r="BO80" i="14"/>
  <c r="BC34" i="14"/>
  <c r="BE34" i="14"/>
  <c r="BE38" i="14"/>
  <c r="BC38" i="14"/>
  <c r="BF53" i="14"/>
  <c r="BH53" i="14"/>
  <c r="BO65" i="14"/>
  <c r="BQ65" i="14"/>
  <c r="BV109" i="14"/>
  <c r="BW109" i="14"/>
  <c r="AV17" i="14"/>
  <c r="AT17" i="14"/>
  <c r="BV116" i="14"/>
  <c r="BW116" i="14"/>
  <c r="BW114" i="14"/>
  <c r="BV114" i="14"/>
  <c r="BH45" i="14"/>
  <c r="BF45" i="14"/>
  <c r="BR85" i="14"/>
  <c r="BT85" i="14"/>
  <c r="BT83" i="14"/>
  <c r="BR83" i="14"/>
  <c r="BC39" i="14"/>
  <c r="BE39" i="14"/>
  <c r="BW104" i="14"/>
  <c r="BV104" i="14"/>
  <c r="AY15" i="14"/>
  <c r="AW15" i="14"/>
  <c r="BK57" i="14"/>
  <c r="BI57" i="14"/>
  <c r="BE35" i="14"/>
  <c r="BC35" i="14"/>
  <c r="BN63" i="14"/>
  <c r="BL63" i="14"/>
  <c r="BW111" i="14"/>
  <c r="BV111" i="14"/>
  <c r="BN59" i="14"/>
  <c r="BL59" i="14"/>
  <c r="AP10" i="14"/>
  <c r="AN10" i="14"/>
  <c r="BO82" i="14"/>
  <c r="BQ82" i="14"/>
  <c r="BN66" i="14"/>
  <c r="BL66" i="14"/>
  <c r="BT90" i="14"/>
  <c r="BV90" i="14" s="1"/>
  <c r="BW90" i="14" s="1"/>
  <c r="BR90" i="14"/>
  <c r="BR78" i="14"/>
  <c r="BT78" i="14"/>
  <c r="BE25" i="14"/>
  <c r="BC25" i="14"/>
  <c r="BW99" i="14"/>
  <c r="BV99" i="14"/>
  <c r="BW71" i="14"/>
  <c r="BV71" i="14"/>
  <c r="BF52" i="14"/>
  <c r="BH52" i="14"/>
  <c r="BQ58" i="14"/>
  <c r="BO58" i="14"/>
  <c r="BW100" i="14"/>
  <c r="BV100" i="14"/>
  <c r="BH48" i="14"/>
  <c r="BF48" i="14"/>
  <c r="BK55" i="14"/>
  <c r="BI55" i="14"/>
  <c r="BF44" i="14"/>
  <c r="BH44" i="14"/>
  <c r="BW97" i="14"/>
  <c r="BV97" i="14"/>
  <c r="BC32" i="14"/>
  <c r="BE32" i="14"/>
  <c r="BE41" i="14"/>
  <c r="BC41" i="14"/>
  <c r="BN67" i="14"/>
  <c r="BL67" i="14"/>
  <c r="AV20" i="14"/>
  <c r="AT20" i="14"/>
  <c r="BC43" i="14"/>
  <c r="BE43" i="14"/>
  <c r="BC31" i="14"/>
  <c r="BE31" i="14"/>
  <c r="BH51" i="14"/>
  <c r="BF51" i="14"/>
  <c r="BV108" i="14"/>
  <c r="BW108" i="14"/>
  <c r="BV95" i="14"/>
  <c r="BW95" i="14"/>
  <c r="BT92" i="14"/>
  <c r="BV92" i="14" s="1"/>
  <c r="BW92" i="14" s="1"/>
  <c r="BR92" i="14"/>
  <c r="BW115" i="14"/>
  <c r="BV115" i="14"/>
  <c r="BQ84" i="14"/>
  <c r="BO84" i="14"/>
  <c r="BL64" i="14"/>
  <c r="BN64" i="14"/>
  <c r="BQ73" i="14"/>
  <c r="BO73" i="14"/>
  <c r="BQ76" i="14"/>
  <c r="BO76" i="14"/>
  <c r="BW113" i="14"/>
  <c r="BV113" i="14"/>
  <c r="BE30" i="14"/>
  <c r="BC30" i="14"/>
  <c r="BE29" i="14"/>
  <c r="BC29" i="14"/>
  <c r="BC40" i="14"/>
  <c r="BE40" i="14"/>
  <c r="BW105" i="14"/>
  <c r="BV105" i="14"/>
  <c r="BQ79" i="14"/>
  <c r="BO79" i="14"/>
  <c r="BC28" i="14"/>
  <c r="BE28" i="14"/>
  <c r="BT70" i="14"/>
  <c r="BR70" i="14"/>
  <c r="BV103" i="14"/>
  <c r="BW103" i="14"/>
  <c r="AV13" i="14"/>
  <c r="AT13" i="14"/>
  <c r="BE42" i="14"/>
  <c r="BC42" i="14"/>
  <c r="BE37" i="14"/>
  <c r="BC37" i="14"/>
  <c r="BV112" i="14"/>
  <c r="BW112" i="14"/>
  <c r="AT16" i="14"/>
  <c r="AV16" i="14"/>
  <c r="BR88" i="14"/>
  <c r="AY23" i="14"/>
  <c r="AW23" i="14"/>
  <c r="BC27" i="14"/>
  <c r="BE27" i="14"/>
  <c r="BH49" i="14"/>
  <c r="BF49" i="14"/>
  <c r="BB24" i="14"/>
  <c r="AZ24" i="14"/>
  <c r="AY21" i="14"/>
  <c r="AW21" i="14"/>
  <c r="AQ11" i="14"/>
  <c r="AS11" i="14"/>
  <c r="BR93" i="14"/>
  <c r="BT93" i="14"/>
  <c r="BV93" i="14" s="1"/>
  <c r="BW93" i="14" s="1"/>
  <c r="BH50" i="14"/>
  <c r="BF50" i="14"/>
  <c r="BE26" i="14"/>
  <c r="BC26" i="14"/>
  <c r="BQ74" i="14"/>
  <c r="BO74" i="14"/>
  <c r="BE36" i="14"/>
  <c r="BC36" i="14"/>
  <c r="AY14" i="14"/>
  <c r="AW14" i="14"/>
  <c r="BW101" i="14"/>
  <c r="BV101" i="14"/>
  <c r="BF47" i="14"/>
  <c r="BH47" i="14"/>
  <c r="BW96" i="14"/>
  <c r="BV96" i="14"/>
  <c r="BF46" i="14"/>
  <c r="BH46" i="14"/>
  <c r="BT68" i="14"/>
  <c r="BR68" i="14"/>
  <c r="BN72" i="14"/>
  <c r="BL72" i="14"/>
  <c r="BN62" i="14"/>
  <c r="BL62" i="14"/>
  <c r="BV110" i="14"/>
  <c r="BW110" i="14"/>
  <c r="BO86" i="14"/>
  <c r="BQ86" i="14"/>
  <c r="BW106" i="14"/>
  <c r="BV106" i="14"/>
  <c r="BE33" i="14"/>
  <c r="BC33" i="14"/>
  <c r="AV19" i="14"/>
  <c r="AT19" i="14"/>
  <c r="BB22" i="14"/>
  <c r="AZ22" i="14"/>
  <c r="BQ81" i="14"/>
  <c r="BO81" i="14"/>
  <c r="BQ69" i="14"/>
  <c r="BO69" i="14"/>
  <c r="BV98" i="14"/>
  <c r="BW98" i="14"/>
  <c r="BV118" i="14"/>
  <c r="BW118" i="14"/>
  <c r="BW117" i="14"/>
  <c r="BV117" i="14"/>
  <c r="BV107" i="14"/>
  <c r="BW107" i="14"/>
  <c r="AA281" i="14" l="1"/>
  <c r="AD9" i="14"/>
  <c r="AB9" i="14"/>
  <c r="AB281" i="14" s="1"/>
  <c r="BN54" i="14"/>
  <c r="BQ54" i="14" s="1"/>
  <c r="BT56" i="14"/>
  <c r="BV56" i="14" s="1"/>
  <c r="BN61" i="14"/>
  <c r="BL61" i="14"/>
  <c r="BQ60" i="14"/>
  <c r="BO60" i="14"/>
  <c r="BT80" i="14"/>
  <c r="BR80" i="14"/>
  <c r="BH41" i="14"/>
  <c r="BF41" i="14"/>
  <c r="BH25" i="14"/>
  <c r="BF25" i="14"/>
  <c r="BT65" i="14"/>
  <c r="BR65" i="14"/>
  <c r="BQ66" i="14"/>
  <c r="BO66" i="14"/>
  <c r="BV78" i="14"/>
  <c r="BW78" i="14"/>
  <c r="BT82" i="14"/>
  <c r="BR82" i="14"/>
  <c r="BK53" i="14"/>
  <c r="BI53" i="14"/>
  <c r="BF33" i="14"/>
  <c r="BH33" i="14"/>
  <c r="BO72" i="14"/>
  <c r="BQ72" i="14"/>
  <c r="BH31" i="14"/>
  <c r="BF31" i="14"/>
  <c r="BH35" i="14"/>
  <c r="BF35" i="14"/>
  <c r="BT84" i="14"/>
  <c r="BR84" i="14"/>
  <c r="BQ62" i="14"/>
  <c r="BO62" i="14"/>
  <c r="BH32" i="14"/>
  <c r="BF32" i="14"/>
  <c r="BF39" i="14"/>
  <c r="BH39" i="14"/>
  <c r="BE24" i="14"/>
  <c r="BC24" i="14"/>
  <c r="BT79" i="14"/>
  <c r="BR79" i="14"/>
  <c r="BR76" i="14"/>
  <c r="BT76" i="14"/>
  <c r="BH43" i="14"/>
  <c r="BF43" i="14"/>
  <c r="BI44" i="14"/>
  <c r="BK44" i="14"/>
  <c r="BK52" i="14"/>
  <c r="BI52" i="14"/>
  <c r="AQ10" i="14"/>
  <c r="AS10" i="14"/>
  <c r="BH38" i="14"/>
  <c r="BF38" i="14"/>
  <c r="BE22" i="14"/>
  <c r="BC22" i="14"/>
  <c r="BH30" i="14"/>
  <c r="BF30" i="14"/>
  <c r="AZ14" i="14"/>
  <c r="BB14" i="14"/>
  <c r="AY13" i="14"/>
  <c r="AW13" i="14"/>
  <c r="BT58" i="14"/>
  <c r="BR58" i="14"/>
  <c r="BV68" i="14"/>
  <c r="BW68" i="14"/>
  <c r="BH36" i="14"/>
  <c r="BF36" i="14"/>
  <c r="BH34" i="14"/>
  <c r="BF34" i="14"/>
  <c r="BK47" i="14"/>
  <c r="BI47" i="14"/>
  <c r="BH42" i="14"/>
  <c r="BF42" i="14"/>
  <c r="BT69" i="14"/>
  <c r="BR69" i="14"/>
  <c r="BQ59" i="14"/>
  <c r="BO59" i="14"/>
  <c r="BN57" i="14"/>
  <c r="BL57" i="14"/>
  <c r="BV83" i="14"/>
  <c r="BW83" i="14"/>
  <c r="BB23" i="14"/>
  <c r="AZ23" i="14"/>
  <c r="BK46" i="14"/>
  <c r="BI46" i="14"/>
  <c r="AW19" i="14"/>
  <c r="AY19" i="14"/>
  <c r="BW70" i="14"/>
  <c r="BV70" i="14"/>
  <c r="BI50" i="14"/>
  <c r="BK50" i="14"/>
  <c r="BK51" i="14"/>
  <c r="BI51" i="14"/>
  <c r="AY16" i="14"/>
  <c r="AW16" i="14"/>
  <c r="BT86" i="14"/>
  <c r="BR86" i="14"/>
  <c r="BT74" i="14"/>
  <c r="BR74" i="14"/>
  <c r="AT11" i="14"/>
  <c r="AV11" i="14"/>
  <c r="BH40" i="14"/>
  <c r="BF40" i="14"/>
  <c r="AY20" i="14"/>
  <c r="AW20" i="14"/>
  <c r="BL55" i="14"/>
  <c r="BN55" i="14"/>
  <c r="BR81" i="14"/>
  <c r="BT81" i="14"/>
  <c r="BK49" i="14"/>
  <c r="BI49" i="14"/>
  <c r="BH37" i="14"/>
  <c r="BF37" i="14"/>
  <c r="BT73" i="14"/>
  <c r="BR73" i="14"/>
  <c r="BB15" i="14"/>
  <c r="AZ15" i="14"/>
  <c r="AY17" i="14"/>
  <c r="AW17" i="14"/>
  <c r="BK45" i="14"/>
  <c r="BI45" i="14"/>
  <c r="BH28" i="14"/>
  <c r="BF28" i="14"/>
  <c r="BF26" i="14"/>
  <c r="BH26" i="14"/>
  <c r="BH27" i="14"/>
  <c r="BF27" i="14"/>
  <c r="BQ64" i="14"/>
  <c r="BO64" i="14"/>
  <c r="BQ67" i="14"/>
  <c r="BO67" i="14"/>
  <c r="BK48" i="14"/>
  <c r="BI48" i="14"/>
  <c r="BV85" i="14"/>
  <c r="BW85" i="14"/>
  <c r="AZ21" i="14"/>
  <c r="BB21" i="14"/>
  <c r="BH29" i="14"/>
  <c r="BF29" i="14"/>
  <c r="BQ63" i="14"/>
  <c r="BO63" i="14"/>
  <c r="AD281" i="14" l="1"/>
  <c r="AE9" i="14"/>
  <c r="AE281" i="14" s="1"/>
  <c r="AG9" i="14"/>
  <c r="BO54" i="14"/>
  <c r="BW56" i="14"/>
  <c r="BT60" i="14"/>
  <c r="BR60" i="14"/>
  <c r="BQ61" i="14"/>
  <c r="BO61" i="14"/>
  <c r="BV80" i="14"/>
  <c r="BW80" i="14"/>
  <c r="BN49" i="14"/>
  <c r="BL49" i="14"/>
  <c r="BK26" i="14"/>
  <c r="BI26" i="14"/>
  <c r="BC14" i="14"/>
  <c r="BE14" i="14"/>
  <c r="BV69" i="14"/>
  <c r="BW69" i="14"/>
  <c r="AT10" i="14"/>
  <c r="AV10" i="14"/>
  <c r="BI32" i="14"/>
  <c r="BK32" i="14"/>
  <c r="BW82" i="14"/>
  <c r="BV82" i="14"/>
  <c r="BT67" i="14"/>
  <c r="BR67" i="14"/>
  <c r="BI28" i="14"/>
  <c r="BK28" i="14"/>
  <c r="BK40" i="14"/>
  <c r="BI40" i="14"/>
  <c r="BB16" i="14"/>
  <c r="AZ16" i="14"/>
  <c r="BN46" i="14"/>
  <c r="BL46" i="14"/>
  <c r="BK36" i="14"/>
  <c r="BI36" i="14"/>
  <c r="BN50" i="14"/>
  <c r="BL50" i="14"/>
  <c r="BL48" i="14"/>
  <c r="BN48" i="14"/>
  <c r="BW76" i="14"/>
  <c r="BV76" i="14"/>
  <c r="BK41" i="14"/>
  <c r="BI41" i="14"/>
  <c r="BK37" i="14"/>
  <c r="BI37" i="14"/>
  <c r="BK30" i="14"/>
  <c r="BI30" i="14"/>
  <c r="BT62" i="14"/>
  <c r="BR62" i="14"/>
  <c r="BT72" i="14"/>
  <c r="BR72" i="14"/>
  <c r="BB20" i="14"/>
  <c r="AZ20" i="14"/>
  <c r="BK31" i="14"/>
  <c r="BI31" i="14"/>
  <c r="AY11" i="14"/>
  <c r="AW11" i="14"/>
  <c r="BI42" i="14"/>
  <c r="BK42" i="14"/>
  <c r="BK29" i="14"/>
  <c r="BI29" i="14"/>
  <c r="BT64" i="14"/>
  <c r="BR64" i="14"/>
  <c r="BL45" i="14"/>
  <c r="BN45" i="14"/>
  <c r="BN51" i="14"/>
  <c r="BL51" i="14"/>
  <c r="BE23" i="14"/>
  <c r="BC23" i="14"/>
  <c r="BW79" i="14"/>
  <c r="BV79" i="14"/>
  <c r="BK33" i="14"/>
  <c r="BI33" i="14"/>
  <c r="BR66" i="14"/>
  <c r="BT66" i="14"/>
  <c r="BE21" i="14"/>
  <c r="BC21" i="14"/>
  <c r="BW81" i="14"/>
  <c r="BV81" i="14"/>
  <c r="BW74" i="14"/>
  <c r="BV74" i="14"/>
  <c r="BH22" i="14"/>
  <c r="BF22" i="14"/>
  <c r="BN52" i="14"/>
  <c r="BL52" i="14"/>
  <c r="BW84" i="14"/>
  <c r="BV84" i="14"/>
  <c r="BW65" i="14"/>
  <c r="BV65" i="14"/>
  <c r="BB17" i="14"/>
  <c r="AZ17" i="14"/>
  <c r="BQ57" i="14"/>
  <c r="BO57" i="14"/>
  <c r="BL47" i="14"/>
  <c r="BN47" i="14"/>
  <c r="BN44" i="14"/>
  <c r="BL44" i="14"/>
  <c r="BT54" i="14"/>
  <c r="BR54" i="14"/>
  <c r="BO55" i="14"/>
  <c r="BQ55" i="14"/>
  <c r="AZ19" i="14"/>
  <c r="BB19" i="14"/>
  <c r="BV58" i="14"/>
  <c r="BW58" i="14"/>
  <c r="BI38" i="14"/>
  <c r="BK38" i="14"/>
  <c r="BH24" i="14"/>
  <c r="BF24" i="14"/>
  <c r="BT63" i="14"/>
  <c r="BR63" i="14"/>
  <c r="BK27" i="14"/>
  <c r="BI27" i="14"/>
  <c r="BE15" i="14"/>
  <c r="BC15" i="14"/>
  <c r="BV86" i="14"/>
  <c r="BW86" i="14"/>
  <c r="BR59" i="14"/>
  <c r="BT59" i="14"/>
  <c r="BK34" i="14"/>
  <c r="BI34" i="14"/>
  <c r="BK39" i="14"/>
  <c r="BI39" i="14"/>
  <c r="BI35" i="14"/>
  <c r="BK35" i="14"/>
  <c r="BL53" i="14"/>
  <c r="BN53" i="14"/>
  <c r="BI25" i="14"/>
  <c r="BK25" i="14"/>
  <c r="BB13" i="14"/>
  <c r="AZ13" i="14"/>
  <c r="BK43" i="14"/>
  <c r="BI43" i="14"/>
  <c r="BW73" i="14"/>
  <c r="BV73" i="14"/>
  <c r="AG281" i="14" l="1"/>
  <c r="AJ9" i="14"/>
  <c r="AK9" i="14"/>
  <c r="AK281" i="14" s="1"/>
  <c r="AH9" i="14"/>
  <c r="AH281" i="14" s="1"/>
  <c r="BW60" i="14"/>
  <c r="BV60" i="14"/>
  <c r="BT61" i="14"/>
  <c r="BR61" i="14"/>
  <c r="BW63" i="14"/>
  <c r="BV63" i="14"/>
  <c r="BO53" i="14"/>
  <c r="BQ53" i="14"/>
  <c r="BW54" i="14"/>
  <c r="BV54" i="14"/>
  <c r="BB11" i="14"/>
  <c r="AZ11" i="14"/>
  <c r="BE16" i="14"/>
  <c r="BC16" i="14"/>
  <c r="BN32" i="14"/>
  <c r="BL32" i="14"/>
  <c r="BO51" i="14"/>
  <c r="BQ51" i="14"/>
  <c r="BW62" i="14"/>
  <c r="BV62" i="14"/>
  <c r="BQ48" i="14"/>
  <c r="BO48" i="14"/>
  <c r="BO49" i="14"/>
  <c r="BQ49" i="14"/>
  <c r="BN35" i="14"/>
  <c r="BL35" i="14"/>
  <c r="BF15" i="14"/>
  <c r="BH15" i="14"/>
  <c r="BE19" i="14"/>
  <c r="BC19" i="14"/>
  <c r="BN33" i="14"/>
  <c r="BL33" i="14"/>
  <c r="BO45" i="14"/>
  <c r="BQ45" i="14"/>
  <c r="BL31" i="14"/>
  <c r="BN31" i="14"/>
  <c r="BN40" i="14"/>
  <c r="BL40" i="14"/>
  <c r="AY10" i="14"/>
  <c r="AW10" i="14"/>
  <c r="BO47" i="14"/>
  <c r="BQ47" i="14"/>
  <c r="BL28" i="14"/>
  <c r="BN28" i="14"/>
  <c r="BN27" i="14"/>
  <c r="BL27" i="14"/>
  <c r="BR55" i="14"/>
  <c r="BT55" i="14"/>
  <c r="BN30" i="14"/>
  <c r="BL30" i="14"/>
  <c r="BQ50" i="14"/>
  <c r="BO50" i="14"/>
  <c r="BL43" i="14"/>
  <c r="BN43" i="14"/>
  <c r="BN39" i="14"/>
  <c r="BL39" i="14"/>
  <c r="BQ44" i="14"/>
  <c r="BO44" i="14"/>
  <c r="BQ52" i="14"/>
  <c r="BO52" i="14"/>
  <c r="BW64" i="14"/>
  <c r="BV64" i="14"/>
  <c r="BE20" i="14"/>
  <c r="BC20" i="14"/>
  <c r="BF14" i="14"/>
  <c r="BH14" i="14"/>
  <c r="BL37" i="14"/>
  <c r="BN37" i="14"/>
  <c r="BC13" i="14"/>
  <c r="BE13" i="14"/>
  <c r="BN34" i="14"/>
  <c r="BL34" i="14"/>
  <c r="BK22" i="14"/>
  <c r="BI22" i="14"/>
  <c r="BH21" i="14"/>
  <c r="BF21" i="14"/>
  <c r="BW67" i="14"/>
  <c r="BV67" i="14"/>
  <c r="BW59" i="14"/>
  <c r="BV59" i="14"/>
  <c r="BN29" i="14"/>
  <c r="BL29" i="14"/>
  <c r="BN41" i="14"/>
  <c r="BL41" i="14"/>
  <c r="BL36" i="14"/>
  <c r="BN36" i="14"/>
  <c r="BK24" i="14"/>
  <c r="BI24" i="14"/>
  <c r="BT57" i="14"/>
  <c r="BR57" i="14"/>
  <c r="BN42" i="14"/>
  <c r="BL42" i="14"/>
  <c r="BN25" i="14"/>
  <c r="BL25" i="14"/>
  <c r="BN38" i="14"/>
  <c r="BL38" i="14"/>
  <c r="BW66" i="14"/>
  <c r="BV66" i="14"/>
  <c r="BW72" i="14"/>
  <c r="BV72" i="14"/>
  <c r="BQ46" i="14"/>
  <c r="BO46" i="14"/>
  <c r="BC17" i="14"/>
  <c r="BE17" i="14"/>
  <c r="BF23" i="14"/>
  <c r="BH23" i="14"/>
  <c r="BN26" i="14"/>
  <c r="BL26" i="14"/>
  <c r="AM9" i="14" l="1"/>
  <c r="AJ281" i="14"/>
  <c r="BW61" i="14"/>
  <c r="BV61" i="14"/>
  <c r="BT52" i="14"/>
  <c r="BR52" i="14"/>
  <c r="BI15" i="14"/>
  <c r="BK15" i="14"/>
  <c r="BQ26" i="14"/>
  <c r="BO26" i="14"/>
  <c r="BO29" i="14"/>
  <c r="BQ29" i="14"/>
  <c r="BQ38" i="14"/>
  <c r="BO38" i="14"/>
  <c r="BK23" i="14"/>
  <c r="BI23" i="14"/>
  <c r="BW57" i="14"/>
  <c r="BV57" i="14"/>
  <c r="BK21" i="14"/>
  <c r="BI21" i="14"/>
  <c r="BO39" i="14"/>
  <c r="BQ39" i="14"/>
  <c r="BQ31" i="14"/>
  <c r="BO31" i="14"/>
  <c r="BR49" i="14"/>
  <c r="BT49" i="14"/>
  <c r="BF16" i="14"/>
  <c r="BH16" i="14"/>
  <c r="BH17" i="14"/>
  <c r="BF17" i="14"/>
  <c r="BF20" i="14"/>
  <c r="BH20" i="14"/>
  <c r="BT45" i="14"/>
  <c r="BR45" i="14"/>
  <c r="BQ27" i="14"/>
  <c r="BO27" i="14"/>
  <c r="BT48" i="14"/>
  <c r="BR48" i="14"/>
  <c r="BE11" i="14"/>
  <c r="BC11" i="14"/>
  <c r="BL24" i="14"/>
  <c r="BN24" i="14"/>
  <c r="BQ34" i="14"/>
  <c r="BO34" i="14"/>
  <c r="BT50" i="14"/>
  <c r="BR50" i="14"/>
  <c r="BQ28" i="14"/>
  <c r="BO28" i="14"/>
  <c r="BT46" i="14"/>
  <c r="BR46" i="14"/>
  <c r="BO36" i="14"/>
  <c r="BQ36" i="14"/>
  <c r="BH13" i="14"/>
  <c r="BF13" i="14"/>
  <c r="BQ33" i="14"/>
  <c r="BO33" i="14"/>
  <c r="BQ41" i="14"/>
  <c r="BO41" i="14"/>
  <c r="BQ25" i="14"/>
  <c r="BO25" i="14"/>
  <c r="BQ43" i="14"/>
  <c r="BO43" i="14"/>
  <c r="BL22" i="14"/>
  <c r="BN22" i="14"/>
  <c r="BO30" i="14"/>
  <c r="BQ30" i="14"/>
  <c r="BT47" i="14"/>
  <c r="BR47" i="14"/>
  <c r="BR51" i="14"/>
  <c r="BT51" i="14"/>
  <c r="BT53" i="14"/>
  <c r="BR53" i="14"/>
  <c r="BO42" i="14"/>
  <c r="BQ42" i="14"/>
  <c r="BQ37" i="14"/>
  <c r="BO37" i="14"/>
  <c r="BW55" i="14"/>
  <c r="BV55" i="14"/>
  <c r="BH19" i="14"/>
  <c r="BF19" i="14"/>
  <c r="BK14" i="14"/>
  <c r="BI14" i="14"/>
  <c r="BB10" i="14"/>
  <c r="AZ10" i="14"/>
  <c r="BR44" i="14"/>
  <c r="BT44" i="14"/>
  <c r="BQ40" i="14"/>
  <c r="BO40" i="14"/>
  <c r="BQ35" i="14"/>
  <c r="BO35" i="14"/>
  <c r="BQ32" i="14"/>
  <c r="BO32" i="14"/>
  <c r="AM281" i="14" l="1"/>
  <c r="AN9" i="14"/>
  <c r="AN281" i="14" s="1"/>
  <c r="AP9" i="14"/>
  <c r="BN14" i="14"/>
  <c r="BL14" i="14"/>
  <c r="BV50" i="14"/>
  <c r="BW50" i="14"/>
  <c r="BT27" i="14"/>
  <c r="BR27" i="14"/>
  <c r="BN21" i="14"/>
  <c r="BL21" i="14"/>
  <c r="BR40" i="14"/>
  <c r="BT40" i="14"/>
  <c r="BW53" i="14"/>
  <c r="BV53" i="14"/>
  <c r="BK13" i="14"/>
  <c r="BI13" i="14"/>
  <c r="BW51" i="14"/>
  <c r="BV51" i="14"/>
  <c r="BT34" i="14"/>
  <c r="BR34" i="14"/>
  <c r="BK19" i="14"/>
  <c r="BI19" i="14"/>
  <c r="BQ24" i="14"/>
  <c r="BO24" i="14"/>
  <c r="BW45" i="14"/>
  <c r="BV45" i="14"/>
  <c r="BT43" i="14"/>
  <c r="BR43" i="14"/>
  <c r="BT26" i="14"/>
  <c r="BR26" i="14"/>
  <c r="BK20" i="14"/>
  <c r="BI20" i="14"/>
  <c r="BT31" i="14"/>
  <c r="BR31" i="14"/>
  <c r="BN23" i="14"/>
  <c r="BL23" i="14"/>
  <c r="BN15" i="14"/>
  <c r="BL15" i="14"/>
  <c r="BW47" i="14"/>
  <c r="BV47" i="14"/>
  <c r="BT25" i="14"/>
  <c r="BR25" i="14"/>
  <c r="BV46" i="14"/>
  <c r="BW46" i="14"/>
  <c r="BH11" i="14"/>
  <c r="BF11" i="14"/>
  <c r="BT39" i="14"/>
  <c r="BR39" i="14"/>
  <c r="BW44" i="14"/>
  <c r="BV44" i="14"/>
  <c r="BQ22" i="14"/>
  <c r="BO22" i="14"/>
  <c r="BT36" i="14"/>
  <c r="BR36" i="14"/>
  <c r="BV49" i="14"/>
  <c r="BW49" i="14"/>
  <c r="BT37" i="14"/>
  <c r="BR37" i="14"/>
  <c r="BT30" i="14"/>
  <c r="BR30" i="14"/>
  <c r="BT38" i="14"/>
  <c r="BR38" i="14"/>
  <c r="BT32" i="14"/>
  <c r="BR32" i="14"/>
  <c r="BT42" i="14"/>
  <c r="BR42" i="14"/>
  <c r="BR41" i="14"/>
  <c r="BT41" i="14"/>
  <c r="BI17" i="14"/>
  <c r="BK17" i="14"/>
  <c r="BW52" i="14"/>
  <c r="BV52" i="14"/>
  <c r="BC10" i="14"/>
  <c r="BE10" i="14"/>
  <c r="BT28" i="14"/>
  <c r="BR28" i="14"/>
  <c r="BW48" i="14"/>
  <c r="BV48" i="14"/>
  <c r="BK16" i="14"/>
  <c r="BI16" i="14"/>
  <c r="BR35" i="14"/>
  <c r="BT35" i="14"/>
  <c r="BT33" i="14"/>
  <c r="BR33" i="14"/>
  <c r="BR29" i="14"/>
  <c r="BT29" i="14"/>
  <c r="AP281" i="14" l="1"/>
  <c r="AQ9" i="14"/>
  <c r="AQ281" i="14" s="1"/>
  <c r="AS9" i="14"/>
  <c r="BQ14" i="14"/>
  <c r="BO14" i="14"/>
  <c r="BW32" i="14"/>
  <c r="BV32" i="14"/>
  <c r="BI11" i="14"/>
  <c r="BK11" i="14"/>
  <c r="BW26" i="14"/>
  <c r="BV26" i="14"/>
  <c r="BN19" i="14"/>
  <c r="BL19" i="14"/>
  <c r="BQ15" i="14"/>
  <c r="BO15" i="14"/>
  <c r="BW29" i="14"/>
  <c r="BV29" i="14"/>
  <c r="BV34" i="14"/>
  <c r="BW34" i="14"/>
  <c r="BQ23" i="14"/>
  <c r="BO23" i="14"/>
  <c r="BW36" i="14"/>
  <c r="BV36" i="14"/>
  <c r="BH10" i="14"/>
  <c r="BF10" i="14"/>
  <c r="BN16" i="14"/>
  <c r="BL16" i="14"/>
  <c r="BN17" i="14"/>
  <c r="BL17" i="14"/>
  <c r="BW38" i="14"/>
  <c r="BV38" i="14"/>
  <c r="BV25" i="14"/>
  <c r="BW25" i="14"/>
  <c r="BW31" i="14"/>
  <c r="BV31" i="14"/>
  <c r="BQ21" i="14"/>
  <c r="BO21" i="14"/>
  <c r="BW41" i="14"/>
  <c r="BV41" i="14"/>
  <c r="BT22" i="14"/>
  <c r="BR22" i="14"/>
  <c r="BN13" i="14"/>
  <c r="BL13" i="14"/>
  <c r="BW43" i="14"/>
  <c r="BV43" i="14"/>
  <c r="BW30" i="14"/>
  <c r="BV30" i="14"/>
  <c r="BV27" i="14"/>
  <c r="BW27" i="14"/>
  <c r="BV28" i="14"/>
  <c r="BW28" i="14"/>
  <c r="BW39" i="14"/>
  <c r="BV39" i="14"/>
  <c r="BW33" i="14"/>
  <c r="BV33" i="14"/>
  <c r="BN20" i="14"/>
  <c r="BL20" i="14"/>
  <c r="BW35" i="14"/>
  <c r="BV35" i="14"/>
  <c r="BW42" i="14"/>
  <c r="BV42" i="14"/>
  <c r="BW37" i="14"/>
  <c r="BV37" i="14"/>
  <c r="BT24" i="14"/>
  <c r="BR24" i="14"/>
  <c r="BV40" i="14"/>
  <c r="BW40" i="14"/>
  <c r="AS281" i="14" l="1"/>
  <c r="AV9" i="14"/>
  <c r="AT9" i="14"/>
  <c r="AT281" i="14" s="1"/>
  <c r="BN11" i="14"/>
  <c r="BL11" i="14"/>
  <c r="BQ20" i="14"/>
  <c r="BO20" i="14"/>
  <c r="BK10" i="14"/>
  <c r="BI10" i="14"/>
  <c r="BQ19" i="14"/>
  <c r="BO19" i="14"/>
  <c r="BQ16" i="14"/>
  <c r="BO16" i="14"/>
  <c r="BQ13" i="14"/>
  <c r="BO13" i="14"/>
  <c r="BW24" i="14"/>
  <c r="BV24" i="14"/>
  <c r="BT15" i="14"/>
  <c r="BR15" i="14"/>
  <c r="BT14" i="14"/>
  <c r="BR14" i="14"/>
  <c r="BT23" i="14"/>
  <c r="BR23" i="14"/>
  <c r="BW22" i="14"/>
  <c r="BV22" i="14"/>
  <c r="BR21" i="14"/>
  <c r="BT21" i="14"/>
  <c r="BQ17" i="14"/>
  <c r="BO17" i="14"/>
  <c r="AV281" i="14" l="1"/>
  <c r="AW9" i="14"/>
  <c r="AW281" i="14" s="1"/>
  <c r="AY9" i="14"/>
  <c r="BR19" i="14"/>
  <c r="BT19" i="14"/>
  <c r="BV23" i="14"/>
  <c r="BW23" i="14"/>
  <c r="BW21" i="14"/>
  <c r="BV21" i="14"/>
  <c r="BT20" i="14"/>
  <c r="BR20" i="14"/>
  <c r="BW15" i="14"/>
  <c r="BV15" i="14"/>
  <c r="BO11" i="14"/>
  <c r="BQ11" i="14"/>
  <c r="BT16" i="14"/>
  <c r="BR16" i="14"/>
  <c r="BN10" i="14"/>
  <c r="BL10" i="14"/>
  <c r="BV14" i="14"/>
  <c r="BW14" i="14"/>
  <c r="BT17" i="14"/>
  <c r="BR17" i="14"/>
  <c r="BT13" i="14"/>
  <c r="BR13" i="14"/>
  <c r="AY281" i="14" l="1"/>
  <c r="AZ9" i="14"/>
  <c r="AZ281" i="14" s="1"/>
  <c r="BB9" i="14"/>
  <c r="BV13" i="14"/>
  <c r="BW13" i="14"/>
  <c r="BW20" i="14"/>
  <c r="BV20" i="14"/>
  <c r="BV19" i="14"/>
  <c r="BW19" i="14"/>
  <c r="BW16" i="14"/>
  <c r="BV16" i="14"/>
  <c r="BT11" i="14"/>
  <c r="BR11" i="14"/>
  <c r="BW17" i="14"/>
  <c r="BV17" i="14"/>
  <c r="BQ10" i="14"/>
  <c r="BO10" i="14"/>
  <c r="BB281" i="14" l="1"/>
  <c r="BE9" i="14"/>
  <c r="BC9" i="14"/>
  <c r="BC281" i="14" s="1"/>
  <c r="BT10" i="14"/>
  <c r="BR10" i="14"/>
  <c r="BW11" i="14"/>
  <c r="BV11" i="14"/>
  <c r="BE281" i="14" l="1"/>
  <c r="BF9" i="14"/>
  <c r="BF281" i="14" s="1"/>
  <c r="BH9" i="14"/>
  <c r="BV10" i="14"/>
  <c r="BW10" i="14"/>
  <c r="BH281" i="14" l="1"/>
  <c r="BI9" i="14"/>
  <c r="BI281" i="14" s="1"/>
  <c r="BK9" i="14"/>
  <c r="T9" i="9"/>
  <c r="BK281" i="14" l="1"/>
  <c r="BL9" i="14"/>
  <c r="BL281" i="14" s="1"/>
  <c r="BN9" i="14"/>
  <c r="M10" i="11"/>
  <c r="BI10" i="11" s="1"/>
  <c r="BN281" i="14" l="1"/>
  <c r="BQ9" i="14"/>
  <c r="BO9" i="14"/>
  <c r="BO281" i="14" s="1"/>
  <c r="P20" i="15"/>
  <c r="Q20" i="15" s="1"/>
  <c r="R20" i="15" s="1"/>
  <c r="CX20" i="15" s="1"/>
  <c r="P21" i="15"/>
  <c r="Q21" i="15" s="1"/>
  <c r="R21" i="15" s="1"/>
  <c r="BQ281" i="14" l="1"/>
  <c r="BT9" i="14"/>
  <c r="BT281" i="14" s="1"/>
  <c r="BR9" i="14"/>
  <c r="BR281" i="14" s="1"/>
  <c r="CY21" i="15"/>
  <c r="CY20" i="15"/>
  <c r="BV9" i="14" l="1"/>
  <c r="BW9" i="14"/>
  <c r="P13" i="15"/>
  <c r="Q13" i="15" s="1"/>
  <c r="R13" i="15" s="1"/>
  <c r="AX13" i="15"/>
  <c r="BA13" i="15" s="1"/>
  <c r="BD13" i="15" s="1"/>
  <c r="BG13" i="15" s="1"/>
  <c r="BJ13" i="15" s="1"/>
  <c r="BP13" i="15"/>
  <c r="BS13" i="15" s="1"/>
  <c r="BV13" i="15" s="1"/>
  <c r="P14" i="15"/>
  <c r="Q14" i="15" s="1"/>
  <c r="R14" i="15" s="1"/>
  <c r="CW14" i="15" s="1"/>
  <c r="AX14" i="15"/>
  <c r="BA14" i="15" s="1"/>
  <c r="BD14" i="15" s="1"/>
  <c r="BG14" i="15" s="1"/>
  <c r="BJ14" i="15" s="1"/>
  <c r="BM14" i="15" s="1"/>
  <c r="BP14" i="15" s="1"/>
  <c r="BS14" i="15" s="1"/>
  <c r="BV14" i="15" s="1"/>
  <c r="BY14" i="15" s="1"/>
  <c r="P15" i="15"/>
  <c r="Q15" i="15" s="1"/>
  <c r="R15" i="15" s="1"/>
  <c r="CW15" i="15" s="1"/>
  <c r="AX15" i="15"/>
  <c r="BA15" i="15" s="1"/>
  <c r="BD15" i="15" s="1"/>
  <c r="BG15" i="15" s="1"/>
  <c r="BM15" i="15"/>
  <c r="BP15" i="15" s="1"/>
  <c r="BS15" i="15" s="1"/>
  <c r="BV15" i="15" s="1"/>
  <c r="BY15" i="15" s="1"/>
  <c r="P16" i="15"/>
  <c r="Q16" i="15" s="1"/>
  <c r="R16" i="15" s="1"/>
  <c r="CW16" i="15" s="1"/>
  <c r="AX16" i="15"/>
  <c r="BA16" i="15" s="1"/>
  <c r="BD16" i="15" s="1"/>
  <c r="BJ16" i="15"/>
  <c r="BM16" i="15" s="1"/>
  <c r="BP16" i="15" s="1"/>
  <c r="BV16" i="15"/>
  <c r="CB16" i="15"/>
  <c r="CC16" i="15" s="1"/>
  <c r="P17" i="15"/>
  <c r="Q17" i="15" s="1"/>
  <c r="R17" i="15" s="1"/>
  <c r="CW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CW18" i="15" s="1"/>
  <c r="AX18" i="15"/>
  <c r="BA18" i="15" s="1"/>
  <c r="BD18" i="15" s="1"/>
  <c r="BG18" i="15" s="1"/>
  <c r="BJ18" i="15" s="1"/>
  <c r="BM18" i="15" s="1"/>
  <c r="BP18" i="15" s="1"/>
  <c r="BS18" i="15" s="1"/>
  <c r="BV18" i="15" s="1"/>
  <c r="BY18" i="15" s="1"/>
  <c r="P19" i="15"/>
  <c r="Q19" i="15" s="1"/>
  <c r="R19" i="15" s="1"/>
  <c r="CW19" i="15" s="1"/>
  <c r="AX19" i="15"/>
  <c r="BA19" i="15" s="1"/>
  <c r="BD19" i="15" s="1"/>
  <c r="BG19" i="15" s="1"/>
  <c r="BJ19" i="15" s="1"/>
  <c r="BM19" i="15" s="1"/>
  <c r="BP19" i="15" s="1"/>
  <c r="BS19" i="15" s="1"/>
  <c r="BV19" i="15" s="1"/>
  <c r="BY19" i="15" s="1"/>
  <c r="CE16" i="15" l="1"/>
  <c r="CF16" i="15" s="1"/>
  <c r="CB17" i="15"/>
  <c r="CE17" i="15" s="1"/>
  <c r="CH17" i="15" s="1"/>
  <c r="BZ17" i="15"/>
  <c r="BY13" i="15"/>
  <c r="BW13" i="15"/>
  <c r="CB18" i="15"/>
  <c r="CE18" i="15" s="1"/>
  <c r="CH18" i="15" s="1"/>
  <c r="BZ18" i="15"/>
  <c r="CB15" i="15"/>
  <c r="BZ15" i="15"/>
  <c r="BZ14" i="15"/>
  <c r="CB14" i="15"/>
  <c r="CB19" i="15"/>
  <c r="CE19" i="15" s="1"/>
  <c r="CH19" i="15" s="1"/>
  <c r="BZ19" i="15"/>
  <c r="CH16" i="15"/>
  <c r="CK16" i="15" l="1"/>
  <c r="CI16" i="15"/>
  <c r="CC15" i="15"/>
  <c r="CE15" i="15"/>
  <c r="BZ13" i="15"/>
  <c r="CB13" i="15"/>
  <c r="CC14" i="15"/>
  <c r="CE14" i="15"/>
  <c r="CK19" i="15"/>
  <c r="CI19" i="15"/>
  <c r="CK18" i="15"/>
  <c r="CI18" i="15"/>
  <c r="CK17" i="15"/>
  <c r="CI17" i="15"/>
  <c r="CH15" i="15" l="1"/>
  <c r="CF15" i="15"/>
  <c r="CH14" i="15"/>
  <c r="CF14" i="15"/>
  <c r="CL17" i="15"/>
  <c r="CN17" i="15"/>
  <c r="CC13" i="15"/>
  <c r="CE13" i="15"/>
  <c r="CL19" i="15"/>
  <c r="CN19" i="15"/>
  <c r="CL18" i="15"/>
  <c r="CN18" i="15"/>
  <c r="CL16" i="15"/>
  <c r="CN16" i="15"/>
  <c r="CI14" i="15" l="1"/>
  <c r="CK14" i="15"/>
  <c r="CQ16" i="15"/>
  <c r="CT16" i="15" s="1"/>
  <c r="CO16" i="15"/>
  <c r="CF13" i="15"/>
  <c r="CH13" i="15"/>
  <c r="CQ19" i="15"/>
  <c r="CO19" i="15"/>
  <c r="CQ17" i="15"/>
  <c r="CT17" i="15" s="1"/>
  <c r="CO17" i="15"/>
  <c r="CQ18" i="15"/>
  <c r="CT18" i="15" s="1"/>
  <c r="CO18" i="15"/>
  <c r="CI15" i="15"/>
  <c r="CK15" i="15"/>
  <c r="CX18" i="15" l="1"/>
  <c r="CY18" i="15" s="1"/>
  <c r="CV18" i="15"/>
  <c r="CX17" i="15"/>
  <c r="CY17" i="15" s="1"/>
  <c r="CV17" i="15"/>
  <c r="CX16" i="15"/>
  <c r="CY16" i="15" s="1"/>
  <c r="CV16" i="15"/>
  <c r="CT19" i="15"/>
  <c r="CR17" i="15"/>
  <c r="CR16" i="15"/>
  <c r="CN15" i="15"/>
  <c r="CL15" i="15"/>
  <c r="CK13" i="15"/>
  <c r="CI13" i="15"/>
  <c r="CL14" i="15"/>
  <c r="CN14" i="15"/>
  <c r="CR18" i="15"/>
  <c r="CX19" i="15" l="1"/>
  <c r="CY19" i="15" s="1"/>
  <c r="CV19" i="15"/>
  <c r="CO14" i="15"/>
  <c r="CQ14" i="15"/>
  <c r="CT14" i="15" s="1"/>
  <c r="CL13" i="15"/>
  <c r="CN13" i="15"/>
  <c r="CO15" i="15"/>
  <c r="CQ15" i="15"/>
  <c r="CT15" i="15" s="1"/>
  <c r="CX15" i="15" l="1"/>
  <c r="CY15" i="15" s="1"/>
  <c r="CV15" i="15"/>
  <c r="CX14" i="15"/>
  <c r="CY14" i="15" s="1"/>
  <c r="CV14" i="15"/>
  <c r="CR14" i="15"/>
  <c r="CQ13" i="15"/>
  <c r="CT13" i="15" s="1"/>
  <c r="CO13" i="15"/>
  <c r="CR15" i="15"/>
  <c r="CV13" i="15" l="1"/>
  <c r="CX13" i="15"/>
  <c r="CY13" i="15" s="1"/>
  <c r="CR13" i="15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O9" i="9"/>
  <c r="U9" i="9" s="1"/>
  <c r="O10" i="9" l="1"/>
  <c r="Z10" i="12"/>
  <c r="AA10" i="12"/>
  <c r="AD9" i="12"/>
  <c r="AD10" i="12" s="1"/>
  <c r="AF9" i="12"/>
  <c r="AC10" i="12"/>
  <c r="AF10" i="12" l="1"/>
  <c r="AI9" i="12"/>
  <c r="AG9" i="12"/>
  <c r="AJ9" i="12" l="1"/>
  <c r="AL9" i="12"/>
  <c r="AG10" i="12"/>
  <c r="AI10" i="12"/>
  <c r="AJ10" i="12"/>
  <c r="AO9" i="12" l="1"/>
  <c r="AL10" i="12"/>
  <c r="AM9" i="12"/>
  <c r="AM10" i="12" s="1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Z55" i="5" s="1"/>
  <c r="CB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S77" i="5" s="1"/>
  <c r="BV55" i="5" l="1"/>
  <c r="BV58" i="5"/>
  <c r="BX58" i="5"/>
  <c r="BZ58" i="5" s="1"/>
  <c r="CB58" i="5" s="1"/>
  <c r="BV54" i="5"/>
  <c r="BX54" i="5"/>
  <c r="BZ54" i="5" s="1"/>
  <c r="CB54" i="5" s="1"/>
  <c r="BV57" i="5"/>
  <c r="BX57" i="5"/>
  <c r="BZ57" i="5" s="1"/>
  <c r="CB57" i="5" s="1"/>
  <c r="BV56" i="5"/>
  <c r="BX56" i="5"/>
  <c r="BZ56" i="5" s="1"/>
  <c r="CB56" i="5" s="1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U22" i="5" l="1"/>
  <c r="BX22" i="5" s="1"/>
  <c r="BV30" i="5"/>
  <c r="BX30" i="5"/>
  <c r="BV22" i="5"/>
  <c r="BS30" i="5"/>
  <c r="BV47" i="5"/>
  <c r="BX47" i="5"/>
  <c r="BZ47" i="5" s="1"/>
  <c r="CB47" i="5" s="1"/>
  <c r="CD47" i="5" s="1"/>
  <c r="CE47" i="5" s="1"/>
  <c r="BV53" i="5"/>
  <c r="BX53" i="5"/>
  <c r="BZ53" i="5" s="1"/>
  <c r="CB53" i="5" s="1"/>
  <c r="BV48" i="5"/>
  <c r="BX48" i="5"/>
  <c r="BZ48" i="5" s="1"/>
  <c r="CB48" i="5" s="1"/>
  <c r="CD48" i="5" s="1"/>
  <c r="CE48" i="5" s="1"/>
  <c r="BV26" i="5"/>
  <c r="BX26" i="5"/>
  <c r="BZ26" i="5" s="1"/>
  <c r="CB26" i="5" s="1"/>
  <c r="CD26" i="5" s="1"/>
  <c r="CE26" i="5" s="1"/>
  <c r="BV50" i="5"/>
  <c r="BX50" i="5"/>
  <c r="BZ50" i="5" s="1"/>
  <c r="CB50" i="5" s="1"/>
  <c r="CD50" i="5" s="1"/>
  <c r="CE50" i="5" s="1"/>
  <c r="BP30" i="5"/>
  <c r="BV51" i="5"/>
  <c r="BX51" i="5"/>
  <c r="BZ51" i="5" s="1"/>
  <c r="CB51" i="5" s="1"/>
  <c r="BV52" i="5"/>
  <c r="BX52" i="5"/>
  <c r="BZ52" i="5" s="1"/>
  <c r="CB52" i="5" s="1"/>
  <c r="BV42" i="5"/>
  <c r="BX42" i="5"/>
  <c r="BZ42" i="5" s="1"/>
  <c r="CB42" i="5" s="1"/>
  <c r="CD42" i="5" s="1"/>
  <c r="CE42" i="5" s="1"/>
  <c r="BV40" i="5"/>
  <c r="BX40" i="5"/>
  <c r="BZ40" i="5" s="1"/>
  <c r="CB40" i="5" s="1"/>
  <c r="CD40" i="5" s="1"/>
  <c r="CE40" i="5" s="1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U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Z46" i="5" s="1"/>
  <c r="CB46" i="5" s="1"/>
  <c r="CD46" i="5" s="1"/>
  <c r="CE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T77" i="5" s="1"/>
  <c r="V9" i="5"/>
  <c r="V77" i="5" s="1"/>
  <c r="Y14" i="5"/>
  <c r="AQ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M24" i="2" l="1"/>
  <c r="BV25" i="5"/>
  <c r="BX25" i="5"/>
  <c r="BV32" i="5"/>
  <c r="BX32" i="5"/>
  <c r="BV27" i="5"/>
  <c r="BX27" i="5"/>
  <c r="BZ27" i="5" s="1"/>
  <c r="CB27" i="5" s="1"/>
  <c r="CD27" i="5" s="1"/>
  <c r="CE27" i="5" s="1"/>
  <c r="BV37" i="5"/>
  <c r="BX37" i="5"/>
  <c r="BZ37" i="5" s="1"/>
  <c r="CB37" i="5" s="1"/>
  <c r="CD37" i="5" s="1"/>
  <c r="CE37" i="5" s="1"/>
  <c r="BV49" i="5"/>
  <c r="BX49" i="5"/>
  <c r="BZ49" i="5" s="1"/>
  <c r="CB49" i="5" s="1"/>
  <c r="CD49" i="5" s="1"/>
  <c r="CE49" i="5" s="1"/>
  <c r="BV35" i="5"/>
  <c r="BX35" i="5"/>
  <c r="BZ35" i="5" s="1"/>
  <c r="CB35" i="5" s="1"/>
  <c r="CD35" i="5" s="1"/>
  <c r="CE35" i="5" s="1"/>
  <c r="BV43" i="5"/>
  <c r="BX43" i="5"/>
  <c r="BV23" i="5"/>
  <c r="BX23" i="5"/>
  <c r="BZ23" i="5" s="1"/>
  <c r="CB23" i="5" s="1"/>
  <c r="CD23" i="5" s="1"/>
  <c r="CE23" i="5" s="1"/>
  <c r="BV39" i="5"/>
  <c r="BX39" i="5"/>
  <c r="BZ39" i="5" s="1"/>
  <c r="CB39" i="5" s="1"/>
  <c r="CD39" i="5" s="1"/>
  <c r="CE39" i="5" s="1"/>
  <c r="BV31" i="5"/>
  <c r="BX31" i="5"/>
  <c r="BV29" i="5"/>
  <c r="BX29" i="5"/>
  <c r="BV24" i="5"/>
  <c r="BX24" i="5"/>
  <c r="BZ24" i="5" s="1"/>
  <c r="CB24" i="5" s="1"/>
  <c r="CD24" i="5" s="1"/>
  <c r="CE24" i="5" s="1"/>
  <c r="BU36" i="5"/>
  <c r="BS49" i="5"/>
  <c r="BU33" i="5"/>
  <c r="BU41" i="5"/>
  <c r="BS32" i="5"/>
  <c r="N19" i="2"/>
  <c r="O19" i="2" s="1"/>
  <c r="N15" i="2"/>
  <c r="O15" i="2" s="1"/>
  <c r="N11" i="2"/>
  <c r="O11" i="2" s="1"/>
  <c r="N16" i="2"/>
  <c r="O16" i="2" s="1"/>
  <c r="N14" i="2"/>
  <c r="O14" i="2" s="1"/>
  <c r="BS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S24" i="5"/>
  <c r="M12" i="1"/>
  <c r="N10" i="1"/>
  <c r="O10" i="1" s="1"/>
  <c r="AO10" i="1" s="1"/>
  <c r="X12" i="2"/>
  <c r="BU45" i="5"/>
  <c r="BS46" i="5"/>
  <c r="BV46" i="5"/>
  <c r="BS21" i="5"/>
  <c r="BU21" i="5"/>
  <c r="BS38" i="5"/>
  <c r="BU38" i="5"/>
  <c r="T9" i="2"/>
  <c r="U9" i="2" s="1"/>
  <c r="Q24" i="2"/>
  <c r="Y9" i="5"/>
  <c r="Y77" i="5" s="1"/>
  <c r="W9" i="5"/>
  <c r="W77" i="5" s="1"/>
  <c r="AW19" i="5"/>
  <c r="AE16" i="5"/>
  <c r="AT20" i="5"/>
  <c r="AK13" i="5"/>
  <c r="AN13" i="5" s="1"/>
  <c r="AB12" i="5"/>
  <c r="AE12" i="5" s="1"/>
  <c r="AB14" i="5"/>
  <c r="AE14" i="5" s="1"/>
  <c r="AT18" i="5"/>
  <c r="AE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AT10" i="1" l="1"/>
  <c r="P15" i="1"/>
  <c r="N24" i="2"/>
  <c r="BV21" i="5"/>
  <c r="BX21" i="5"/>
  <c r="BZ21" i="5" s="1"/>
  <c r="CB21" i="5" s="1"/>
  <c r="CD21" i="5" s="1"/>
  <c r="CE21" i="5" s="1"/>
  <c r="BV45" i="5"/>
  <c r="BX45" i="5"/>
  <c r="BV41" i="5"/>
  <c r="BX41" i="5"/>
  <c r="BZ41" i="5" s="1"/>
  <c r="CB41" i="5" s="1"/>
  <c r="CD41" i="5" s="1"/>
  <c r="CE41" i="5" s="1"/>
  <c r="BV33" i="5"/>
  <c r="BX33" i="5"/>
  <c r="BZ33" i="5" s="1"/>
  <c r="CB33" i="5" s="1"/>
  <c r="CD33" i="5" s="1"/>
  <c r="CE33" i="5" s="1"/>
  <c r="BV38" i="5"/>
  <c r="BX38" i="5"/>
  <c r="BZ38" i="5" s="1"/>
  <c r="CB38" i="5" s="1"/>
  <c r="CD38" i="5" s="1"/>
  <c r="CE38" i="5" s="1"/>
  <c r="BV36" i="5"/>
  <c r="BX36" i="5"/>
  <c r="BZ36" i="5" s="1"/>
  <c r="CB36" i="5" s="1"/>
  <c r="CD36" i="5" s="1"/>
  <c r="CE36" i="5" s="1"/>
  <c r="W9" i="2"/>
  <c r="W24" i="2" s="1"/>
  <c r="N12" i="1"/>
  <c r="Z10" i="2"/>
  <c r="AC10" i="2" s="1"/>
  <c r="T24" i="2"/>
  <c r="AW20" i="5"/>
  <c r="AW18" i="5"/>
  <c r="AQ13" i="5"/>
  <c r="AH16" i="5"/>
  <c r="AH10" i="5"/>
  <c r="AB9" i="5"/>
  <c r="AB77" i="5" s="1"/>
  <c r="Z9" i="5"/>
  <c r="Z77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AA10" i="2" l="1"/>
  <c r="X9" i="2"/>
  <c r="X24" i="2" s="1"/>
  <c r="Z9" i="2"/>
  <c r="AA9" i="2" s="1"/>
  <c r="AE9" i="5"/>
  <c r="AE77" i="5" s="1"/>
  <c r="AH12" i="5"/>
  <c r="AC9" i="5"/>
  <c r="AC77" i="5" s="1"/>
  <c r="AZ20" i="5"/>
  <c r="AK10" i="5"/>
  <c r="AK11" i="5"/>
  <c r="AN11" i="5" s="1"/>
  <c r="AH14" i="5"/>
  <c r="AK16" i="5"/>
  <c r="AN16" i="5" s="1"/>
  <c r="BF17" i="5"/>
  <c r="BI17" i="5" s="1"/>
  <c r="BJ17" i="5" s="1"/>
  <c r="AT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F77" i="5" s="1"/>
  <c r="AH9" i="5"/>
  <c r="AH77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Q10" i="5"/>
  <c r="AR10" i="5" s="1"/>
  <c r="AR11" i="5"/>
  <c r="AT11" i="5"/>
  <c r="AT16" i="5"/>
  <c r="BF20" i="5"/>
  <c r="BF18" i="5"/>
  <c r="AQ14" i="5"/>
  <c r="BL17" i="5"/>
  <c r="AQ12" i="5"/>
  <c r="AK9" i="5"/>
  <c r="AK77" i="5" s="1"/>
  <c r="AI9" i="5"/>
  <c r="AI77" i="5" s="1"/>
  <c r="AL9" i="5"/>
  <c r="AL77" i="5" s="1"/>
  <c r="AZ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T10" i="5"/>
  <c r="AW10" i="5" s="1"/>
  <c r="AT12" i="5"/>
  <c r="BI18" i="5"/>
  <c r="AN9" i="5"/>
  <c r="AN77" i="5" s="1"/>
  <c r="BI20" i="5"/>
  <c r="BL20" i="5" s="1"/>
  <c r="BM20" i="5" s="1"/>
  <c r="AU11" i="5"/>
  <c r="AW11" i="5"/>
  <c r="AT14" i="5"/>
  <c r="AW16" i="5"/>
  <c r="BC13" i="5"/>
  <c r="BA13" i="5"/>
  <c r="BO17" i="5"/>
  <c r="BM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AL9" i="2" l="1"/>
  <c r="AM9" i="2"/>
  <c r="AM24" i="2" s="1"/>
  <c r="AI24" i="2"/>
  <c r="AJ9" i="2"/>
  <c r="AJ24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Q77" i="5" s="1"/>
  <c r="AO9" i="5"/>
  <c r="AO77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AL24" i="2" l="1"/>
  <c r="AO9" i="2"/>
  <c r="BP19" i="5"/>
  <c r="BR19" i="5"/>
  <c r="BU17" i="5"/>
  <c r="BS17" i="5"/>
  <c r="BO18" i="5"/>
  <c r="BM18" i="5"/>
  <c r="BI13" i="5"/>
  <c r="BG13" i="5"/>
  <c r="AR9" i="5"/>
  <c r="AR77" i="5" s="1"/>
  <c r="AT9" i="5"/>
  <c r="AT77" i="5" s="1"/>
  <c r="AZ12" i="5"/>
  <c r="BO20" i="5"/>
  <c r="AZ14" i="5"/>
  <c r="BC14" i="5" s="1"/>
  <c r="BC10" i="5"/>
  <c r="BA10" i="5"/>
  <c r="BA11" i="5"/>
  <c r="BC11" i="5"/>
  <c r="BY20" i="2"/>
  <c r="BW20" i="2"/>
  <c r="BQ21" i="2"/>
  <c r="BS21" i="2"/>
  <c r="BV19" i="2"/>
  <c r="BT19" i="2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V17" i="5" l="1"/>
  <c r="BX17" i="5"/>
  <c r="AO24" i="2"/>
  <c r="AR9" i="2"/>
  <c r="AP9" i="2"/>
  <c r="AP24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W77" i="5" s="1"/>
  <c r="AU9" i="5"/>
  <c r="AU77" i="5" s="1"/>
  <c r="BF10" i="5"/>
  <c r="BD10" i="5"/>
  <c r="BD11" i="5"/>
  <c r="BF11" i="5"/>
  <c r="BJ13" i="5"/>
  <c r="BL13" i="5"/>
  <c r="BV21" i="2"/>
  <c r="BT21" i="2"/>
  <c r="BQ18" i="2"/>
  <c r="BS18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V19" i="5" l="1"/>
  <c r="BX19" i="5"/>
  <c r="BZ19" i="5" s="1"/>
  <c r="CB19" i="5" s="1"/>
  <c r="CD19" i="5" s="1"/>
  <c r="CE19" i="5" s="1"/>
  <c r="AR24" i="2"/>
  <c r="AS9" i="2"/>
  <c r="AS24" i="2" s="1"/>
  <c r="AU9" i="2"/>
  <c r="BU20" i="5"/>
  <c r="BS20" i="5"/>
  <c r="BS18" i="5"/>
  <c r="BU18" i="5"/>
  <c r="AZ9" i="5"/>
  <c r="AZ77" i="5" s="1"/>
  <c r="AX9" i="5"/>
  <c r="AX77" i="5" s="1"/>
  <c r="BF14" i="5"/>
  <c r="BD14" i="5"/>
  <c r="BI11" i="5"/>
  <c r="BG11" i="5"/>
  <c r="BI10" i="5"/>
  <c r="BG10" i="5"/>
  <c r="BD12" i="5"/>
  <c r="BF12" i="5"/>
  <c r="BO13" i="5"/>
  <c r="BM13" i="5"/>
  <c r="BI16" i="5"/>
  <c r="BT22" i="2"/>
  <c r="BV22" i="2"/>
  <c r="CE20" i="2"/>
  <c r="BT18" i="2"/>
  <c r="BV18" i="2"/>
  <c r="BZ19" i="2"/>
  <c r="CB19" i="2"/>
  <c r="CC19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V20" i="5" l="1"/>
  <c r="BX20" i="5"/>
  <c r="BV18" i="5"/>
  <c r="BX18" i="5"/>
  <c r="BZ18" i="5" s="1"/>
  <c r="CB18" i="5" s="1"/>
  <c r="CD18" i="5" s="1"/>
  <c r="CE18" i="5" s="1"/>
  <c r="AU24" i="2"/>
  <c r="AV9" i="2"/>
  <c r="AV24" i="2" s="1"/>
  <c r="AX9" i="2"/>
  <c r="BP13" i="5"/>
  <c r="BR13" i="5"/>
  <c r="CF20" i="2"/>
  <c r="CH20" i="2"/>
  <c r="BL16" i="5"/>
  <c r="BJ16" i="5"/>
  <c r="BL10" i="5"/>
  <c r="BJ10" i="5"/>
  <c r="BJ11" i="5"/>
  <c r="BL11" i="5"/>
  <c r="BG14" i="5"/>
  <c r="BI14" i="5"/>
  <c r="BC9" i="5"/>
  <c r="BA9" i="5"/>
  <c r="BA77" i="5" s="1"/>
  <c r="BG12" i="5"/>
  <c r="BI12" i="5"/>
  <c r="CB21" i="2"/>
  <c r="CC21" i="2" s="1"/>
  <c r="BZ21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CI20" i="2" l="1"/>
  <c r="CK20" i="2"/>
  <c r="CM20" i="2" s="1"/>
  <c r="AX24" i="2"/>
  <c r="BA9" i="2"/>
  <c r="AY9" i="2"/>
  <c r="AY24" i="2" s="1"/>
  <c r="BS13" i="5"/>
  <c r="BU13" i="5"/>
  <c r="CF19" i="2"/>
  <c r="CH19" i="2"/>
  <c r="CE22" i="2"/>
  <c r="CC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O20" i="2" l="1"/>
  <c r="CP20" i="2" s="1"/>
  <c r="CI19" i="2"/>
  <c r="CK19" i="2"/>
  <c r="CM19" i="2" s="1"/>
  <c r="BV13" i="5"/>
  <c r="BX13" i="5"/>
  <c r="BA24" i="2"/>
  <c r="BD9" i="2"/>
  <c r="BB9" i="2"/>
  <c r="BB24" i="2" s="1"/>
  <c r="BR11" i="5"/>
  <c r="BP11" i="5"/>
  <c r="BP10" i="5"/>
  <c r="BR10" i="5"/>
  <c r="BP16" i="5"/>
  <c r="BR16" i="5"/>
  <c r="BU16" i="5" s="1"/>
  <c r="BX16" i="5" s="1"/>
  <c r="CF21" i="2"/>
  <c r="CH21" i="2"/>
  <c r="CH22" i="2"/>
  <c r="CF22" i="2"/>
  <c r="BI9" i="5"/>
  <c r="BG9" i="5"/>
  <c r="BM14" i="5"/>
  <c r="BO14" i="5"/>
  <c r="BM12" i="5"/>
  <c r="BO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O19" i="2" l="1"/>
  <c r="CP19" i="2" s="1"/>
  <c r="BZ13" i="5"/>
  <c r="CB13" i="5" s="1"/>
  <c r="CD13" i="5" s="1"/>
  <c r="CE13" i="5" s="1"/>
  <c r="BZ16" i="5"/>
  <c r="CB16" i="5" s="1"/>
  <c r="CD16" i="5" s="1"/>
  <c r="CE16" i="5" s="1"/>
  <c r="CI22" i="2"/>
  <c r="CK22" i="2"/>
  <c r="CM22" i="2" s="1"/>
  <c r="CI21" i="2"/>
  <c r="CK21" i="2"/>
  <c r="CM21" i="2" s="1"/>
  <c r="BD24" i="2"/>
  <c r="BE9" i="2"/>
  <c r="BE24" i="2" s="1"/>
  <c r="BG9" i="2"/>
  <c r="BR14" i="5"/>
  <c r="BP14" i="5"/>
  <c r="BS10" i="5"/>
  <c r="BU10" i="5"/>
  <c r="BP12" i="5"/>
  <c r="BR12" i="5"/>
  <c r="BV16" i="5"/>
  <c r="BS16" i="5"/>
  <c r="BU11" i="5"/>
  <c r="BS11" i="5"/>
  <c r="CF18" i="2"/>
  <c r="CH18" i="2"/>
  <c r="BJ9" i="5"/>
  <c r="BL9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O22" i="2" l="1"/>
  <c r="CP22" i="2" s="1"/>
  <c r="CO21" i="2"/>
  <c r="CP21" i="2" s="1"/>
  <c r="CI18" i="2"/>
  <c r="CK18" i="2"/>
  <c r="CM18" i="2" s="1"/>
  <c r="BV11" i="5"/>
  <c r="BX11" i="5"/>
  <c r="BV10" i="5"/>
  <c r="BX10" i="5"/>
  <c r="BG24" i="2"/>
  <c r="BJ9" i="2"/>
  <c r="BH9" i="2"/>
  <c r="BH24" i="2" s="1"/>
  <c r="BS12" i="5"/>
  <c r="BU12" i="5"/>
  <c r="BU14" i="5"/>
  <c r="BS14" i="5"/>
  <c r="BO9" i="5"/>
  <c r="BM9" i="5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CO18" i="2" l="1"/>
  <c r="CP18" i="2" s="1"/>
  <c r="BZ10" i="5"/>
  <c r="CB10" i="5" s="1"/>
  <c r="CD10" i="5" s="1"/>
  <c r="CE10" i="5" s="1"/>
  <c r="BZ11" i="5"/>
  <c r="CB11" i="5" s="1"/>
  <c r="CD11" i="5" s="1"/>
  <c r="CE11" i="5" s="1"/>
  <c r="BV14" i="5"/>
  <c r="BX14" i="5"/>
  <c r="BV12" i="5"/>
  <c r="BX12" i="5"/>
  <c r="AI12" i="1"/>
  <c r="BJ24" i="2"/>
  <c r="BM9" i="2"/>
  <c r="BK9" i="2"/>
  <c r="BK24" i="2" s="1"/>
  <c r="BR9" i="5"/>
  <c r="BP9" i="5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BZ12" i="5" l="1"/>
  <c r="CB12" i="5" s="1"/>
  <c r="CD12" i="5" s="1"/>
  <c r="CE12" i="5" s="1"/>
  <c r="BZ14" i="5"/>
  <c r="CB14" i="5" s="1"/>
  <c r="CD14" i="5" s="1"/>
  <c r="CE14" i="5" s="1"/>
  <c r="AL12" i="1"/>
  <c r="BN9" i="2"/>
  <c r="BN24" i="2" s="1"/>
  <c r="BP9" i="2"/>
  <c r="BM24" i="2"/>
  <c r="CF17" i="2"/>
  <c r="CH17" i="2"/>
  <c r="BU9" i="5"/>
  <c r="BS9" i="5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CM17" i="2" s="1"/>
  <c r="BX9" i="5"/>
  <c r="BP24" i="2"/>
  <c r="BS9" i="2"/>
  <c r="BQ9" i="2"/>
  <c r="BQ24" i="2" s="1"/>
  <c r="CF12" i="2"/>
  <c r="CH12" i="2"/>
  <c r="BV9" i="5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O17" i="2" l="1"/>
  <c r="CP17" i="2" s="1"/>
  <c r="BZ9" i="5"/>
  <c r="CB9" i="5" s="1"/>
  <c r="CI12" i="2"/>
  <c r="CK12" i="2"/>
  <c r="CM12" i="2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D9" i="5" l="1"/>
  <c r="CO12" i="2"/>
  <c r="CP12" i="2" s="1"/>
  <c r="CI14" i="2"/>
  <c r="CK14" i="2"/>
  <c r="CM14" i="2" s="1"/>
  <c r="CI11" i="2"/>
  <c r="CK11" i="2"/>
  <c r="CM11" i="2" s="1"/>
  <c r="CI13" i="2"/>
  <c r="CK13" i="2"/>
  <c r="CM13" i="2" s="1"/>
  <c r="BW9" i="2"/>
  <c r="BY9" i="2"/>
  <c r="CF16" i="2"/>
  <c r="CH16" i="2"/>
  <c r="CF10" i="2"/>
  <c r="CH10" i="2"/>
  <c r="CF15" i="2"/>
  <c r="CH15" i="2"/>
  <c r="CE9" i="5" l="1"/>
  <c r="CO11" i="2"/>
  <c r="CP11" i="2" s="1"/>
  <c r="CO13" i="2"/>
  <c r="CP13" i="2" s="1"/>
  <c r="CO14" i="2"/>
  <c r="CP14" i="2" s="1"/>
  <c r="CI10" i="2"/>
  <c r="CK10" i="2"/>
  <c r="CM10" i="2" s="1"/>
  <c r="CI16" i="2"/>
  <c r="CK16" i="2"/>
  <c r="CM16" i="2" s="1"/>
  <c r="CI15" i="2"/>
  <c r="CK15" i="2"/>
  <c r="CM15" i="2" s="1"/>
  <c r="BZ9" i="2"/>
  <c r="CB9" i="2"/>
  <c r="CO10" i="2" l="1"/>
  <c r="CP10" i="2" s="1"/>
  <c r="CO15" i="2"/>
  <c r="CP15" i="2" s="1"/>
  <c r="CO16" i="2"/>
  <c r="CP16" i="2" s="1"/>
  <c r="CE9" i="2"/>
  <c r="CC9" i="2"/>
  <c r="CH9" i="2" l="1"/>
  <c r="CK9" i="2" s="1"/>
  <c r="CF9" i="2"/>
  <c r="CO9" i="2" l="1"/>
  <c r="CM9" i="2"/>
  <c r="CP9" i="2"/>
  <c r="CI9" i="2"/>
  <c r="N10" i="11" l="1"/>
  <c r="M11" i="11"/>
  <c r="BI11" i="11" s="1"/>
  <c r="M12" i="11"/>
  <c r="BI12" i="11" s="1"/>
  <c r="M13" i="11"/>
  <c r="BI13" i="11" s="1"/>
  <c r="M14" i="11"/>
  <c r="BI14" i="11" s="1"/>
  <c r="M15" i="11"/>
  <c r="BI15" i="11" s="1"/>
  <c r="M16" i="11"/>
  <c r="BI16" i="11" s="1"/>
  <c r="M17" i="11"/>
  <c r="BI17" i="11" s="1"/>
  <c r="M18" i="11"/>
  <c r="BI18" i="11" s="1"/>
  <c r="M19" i="11"/>
  <c r="BI19" i="11" s="1"/>
  <c r="O9" i="5"/>
  <c r="O10" i="5"/>
  <c r="P10" i="5" s="1"/>
  <c r="Q10" i="5" s="1"/>
  <c r="O11" i="5"/>
  <c r="P11" i="5" s="1"/>
  <c r="Q11" i="5" s="1"/>
  <c r="O12" i="5"/>
  <c r="P12" i="5" s="1"/>
  <c r="Q12" i="5" s="1"/>
  <c r="O13" i="5"/>
  <c r="P13" i="5" s="1"/>
  <c r="Q13" i="5" s="1"/>
  <c r="O14" i="5"/>
  <c r="P14" i="5" s="1"/>
  <c r="Q14" i="5" s="1"/>
  <c r="O15" i="5"/>
  <c r="P15" i="5" s="1"/>
  <c r="Q15" i="5" s="1"/>
  <c r="O16" i="5"/>
  <c r="P16" i="5" s="1"/>
  <c r="Q16" i="5" s="1"/>
  <c r="O17" i="5"/>
  <c r="P17" i="5" s="1"/>
  <c r="Q17" i="5" s="1"/>
  <c r="O18" i="5"/>
  <c r="P18" i="5" s="1"/>
  <c r="Q18" i="5" s="1"/>
  <c r="O19" i="5"/>
  <c r="P19" i="5" s="1"/>
  <c r="Q19" i="5" s="1"/>
  <c r="O20" i="5"/>
  <c r="P20" i="5" s="1"/>
  <c r="Q20" i="5" s="1"/>
  <c r="O21" i="5"/>
  <c r="P21" i="5" s="1"/>
  <c r="Q21" i="5" s="1"/>
  <c r="O22" i="5"/>
  <c r="P22" i="5" s="1"/>
  <c r="Q22" i="5" s="1"/>
  <c r="O23" i="5"/>
  <c r="P23" i="5" s="1"/>
  <c r="Q23" i="5" s="1"/>
  <c r="O24" i="5"/>
  <c r="P24" i="5" s="1"/>
  <c r="Q24" i="5" s="1"/>
  <c r="O25" i="5"/>
  <c r="P25" i="5" s="1"/>
  <c r="Q25" i="5" s="1"/>
  <c r="O26" i="5"/>
  <c r="P26" i="5" s="1"/>
  <c r="Q26" i="5" s="1"/>
  <c r="O27" i="5"/>
  <c r="P27" i="5" s="1"/>
  <c r="Q27" i="5" s="1"/>
  <c r="O28" i="5"/>
  <c r="P28" i="5" s="1"/>
  <c r="Q28" i="5" s="1"/>
  <c r="O29" i="5"/>
  <c r="P29" i="5" s="1"/>
  <c r="Q29" i="5" s="1"/>
  <c r="O30" i="5"/>
  <c r="P30" i="5" s="1"/>
  <c r="Q30" i="5" s="1"/>
  <c r="O31" i="5"/>
  <c r="P31" i="5" s="1"/>
  <c r="Q31" i="5" s="1"/>
  <c r="O32" i="5"/>
  <c r="P32" i="5" s="1"/>
  <c r="Q32" i="5" s="1"/>
  <c r="O33" i="5"/>
  <c r="P33" i="5" s="1"/>
  <c r="Q33" i="5" s="1"/>
  <c r="O34" i="5"/>
  <c r="P34" i="5" s="1"/>
  <c r="Q34" i="5" s="1"/>
  <c r="O35" i="5"/>
  <c r="P35" i="5" s="1"/>
  <c r="Q35" i="5" s="1"/>
  <c r="O36" i="5"/>
  <c r="P36" i="5" s="1"/>
  <c r="Q36" i="5" s="1"/>
  <c r="O37" i="5"/>
  <c r="P37" i="5" s="1"/>
  <c r="Q37" i="5" s="1"/>
  <c r="O38" i="5"/>
  <c r="P38" i="5" s="1"/>
  <c r="Q38" i="5" s="1"/>
  <c r="O39" i="5"/>
  <c r="P39" i="5" s="1"/>
  <c r="Q39" i="5" s="1"/>
  <c r="O40" i="5"/>
  <c r="P40" i="5" s="1"/>
  <c r="Q40" i="5" s="1"/>
  <c r="O41" i="5"/>
  <c r="P41" i="5" s="1"/>
  <c r="Q41" i="5" s="1"/>
  <c r="O42" i="5"/>
  <c r="P42" i="5" s="1"/>
  <c r="Q42" i="5" s="1"/>
  <c r="O43" i="5"/>
  <c r="P43" i="5" s="1"/>
  <c r="Q43" i="5" s="1"/>
  <c r="O44" i="5"/>
  <c r="P44" i="5" s="1"/>
  <c r="Q44" i="5" s="1"/>
  <c r="O45" i="5"/>
  <c r="P45" i="5" s="1"/>
  <c r="Q45" i="5" s="1"/>
  <c r="O46" i="5"/>
  <c r="P46" i="5" s="1"/>
  <c r="Q46" i="5" s="1"/>
  <c r="O47" i="5"/>
  <c r="P47" i="5" s="1"/>
  <c r="Q47" i="5" s="1"/>
  <c r="O48" i="5"/>
  <c r="P48" i="5" s="1"/>
  <c r="Q48" i="5" s="1"/>
  <c r="O49" i="5"/>
  <c r="P49" i="5" s="1"/>
  <c r="Q49" i="5" s="1"/>
  <c r="O50" i="5"/>
  <c r="P50" i="5" s="1"/>
  <c r="Q50" i="5" s="1"/>
  <c r="P51" i="5"/>
  <c r="O52" i="5"/>
  <c r="P52" i="5" s="1"/>
  <c r="O53" i="5"/>
  <c r="P53" i="5" s="1"/>
  <c r="O54" i="5"/>
  <c r="P54" i="5" s="1"/>
  <c r="O55" i="5"/>
  <c r="P55" i="5" s="1"/>
  <c r="O56" i="5"/>
  <c r="P56" i="5" s="1"/>
  <c r="O57" i="5"/>
  <c r="P57" i="5" s="1"/>
  <c r="O58" i="5"/>
  <c r="P58" i="5" s="1"/>
  <c r="O59" i="5"/>
  <c r="P59" i="5" s="1"/>
  <c r="O60" i="5"/>
  <c r="P60" i="5" s="1"/>
  <c r="O61" i="5"/>
  <c r="P61" i="5" s="1"/>
  <c r="Q61" i="5" s="1"/>
  <c r="CC61" i="5" s="1"/>
  <c r="O62" i="5"/>
  <c r="P62" i="5" s="1"/>
  <c r="Q62" i="5" s="1"/>
  <c r="CC62" i="5" s="1"/>
  <c r="O63" i="5"/>
  <c r="P63" i="5" s="1"/>
  <c r="Q63" i="5" s="1"/>
  <c r="CC63" i="5" s="1"/>
  <c r="O64" i="5"/>
  <c r="P64" i="5" s="1"/>
  <c r="Q64" i="5" s="1"/>
  <c r="CC64" i="5" s="1"/>
  <c r="O65" i="5"/>
  <c r="P65" i="5" s="1"/>
  <c r="Q65" i="5" s="1"/>
  <c r="CC65" i="5" s="1"/>
  <c r="O66" i="5"/>
  <c r="P66" i="5" s="1"/>
  <c r="Q66" i="5" s="1"/>
  <c r="CC66" i="5" s="1"/>
  <c r="P67" i="5"/>
  <c r="Q67" i="5" s="1"/>
  <c r="CC67" i="5" s="1"/>
  <c r="P68" i="5"/>
  <c r="Q68" i="5" s="1"/>
  <c r="CC68" i="5" s="1"/>
  <c r="P69" i="5"/>
  <c r="Q69" i="5" s="1"/>
  <c r="CC69" i="5" s="1"/>
  <c r="CD69" i="5" s="1"/>
  <c r="CE69" i="5" s="1"/>
  <c r="BX68" i="5"/>
  <c r="BZ68" i="5" s="1"/>
  <c r="CB68" i="5" s="1"/>
  <c r="CD68" i="5" s="1"/>
  <c r="CE68" i="5" s="1"/>
  <c r="Q56" i="5" l="1"/>
  <c r="CC56" i="5" s="1"/>
  <c r="CD56" i="5" s="1"/>
  <c r="CE56" i="5" s="1"/>
  <c r="O77" i="5"/>
  <c r="Q58" i="5"/>
  <c r="CC58" i="5" s="1"/>
  <c r="CD58" i="5" s="1"/>
  <c r="CE58" i="5" s="1"/>
  <c r="Q55" i="5"/>
  <c r="CC55" i="5" s="1"/>
  <c r="CD55" i="5" s="1"/>
  <c r="CE55" i="5" s="1"/>
  <c r="Q53" i="5"/>
  <c r="CC53" i="5" s="1"/>
  <c r="CD53" i="5" s="1"/>
  <c r="CE53" i="5" s="1"/>
  <c r="Q52" i="5"/>
  <c r="CC52" i="5" s="1"/>
  <c r="CD52" i="5" s="1"/>
  <c r="CE52" i="5" s="1"/>
  <c r="Q51" i="5"/>
  <c r="CC51" i="5" s="1"/>
  <c r="Q60" i="5"/>
  <c r="CC60" i="5" s="1"/>
  <c r="Q57" i="5"/>
  <c r="CC57" i="5" s="1"/>
  <c r="CD57" i="5" s="1"/>
  <c r="CE57" i="5" s="1"/>
  <c r="Q54" i="5"/>
  <c r="CC54" i="5" s="1"/>
  <c r="CD54" i="5" s="1"/>
  <c r="CE54" i="5" s="1"/>
  <c r="Q59" i="5"/>
  <c r="CC59" i="5" s="1"/>
  <c r="CD59" i="5" s="1"/>
  <c r="CE59" i="5" s="1"/>
  <c r="N18" i="11"/>
  <c r="O18" i="11" s="1"/>
  <c r="P18" i="11" s="1"/>
  <c r="N12" i="11"/>
  <c r="N14" i="11"/>
  <c r="O14" i="11" s="1"/>
  <c r="P14" i="11" s="1"/>
  <c r="M20" i="11"/>
  <c r="P9" i="5"/>
  <c r="P77" i="5" s="1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O12" i="11"/>
  <c r="P12" i="11" s="1"/>
  <c r="N13" i="11"/>
  <c r="O13" i="11" s="1"/>
  <c r="N11" i="11"/>
  <c r="O11" i="11" s="1"/>
  <c r="P11" i="11" s="1"/>
  <c r="J11" i="22"/>
  <c r="J13" i="22" s="1"/>
  <c r="P13" i="11" l="1"/>
  <c r="BK13" i="11"/>
  <c r="BL13" i="11" s="1"/>
  <c r="CC77" i="5"/>
  <c r="CD51" i="5"/>
  <c r="CE51" i="5" s="1"/>
  <c r="S11" i="22"/>
  <c r="S12" i="22"/>
  <c r="Q9" i="5"/>
  <c r="Q77" i="5" s="1"/>
  <c r="S13" i="22" l="1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R12" i="11"/>
  <c r="S12" i="11" s="1"/>
  <c r="R11" i="11"/>
  <c r="U11" i="11" s="1"/>
  <c r="R10" i="11"/>
  <c r="U10" i="9"/>
  <c r="U12" i="11" l="1"/>
  <c r="V12" i="11" s="1"/>
  <c r="R20" i="11"/>
  <c r="S11" i="11"/>
  <c r="X11" i="11"/>
  <c r="V11" i="11"/>
  <c r="O20" i="11"/>
  <c r="P20" i="11"/>
  <c r="N20" i="11"/>
  <c r="S10" i="11"/>
  <c r="U10" i="11"/>
  <c r="N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H12" i="11"/>
  <c r="AD10" i="11"/>
  <c r="AB10" i="11"/>
  <c r="AB20" i="11" s="1"/>
  <c r="AA20" i="11"/>
  <c r="AG11" i="11"/>
  <c r="AE11" i="11"/>
  <c r="AM10" i="1"/>
  <c r="AM12" i="1" l="1"/>
  <c r="AM14" i="1" s="1"/>
  <c r="AP10" i="1"/>
  <c r="AG10" i="11"/>
  <c r="AE10" i="11"/>
  <c r="AE20" i="11" s="1"/>
  <c r="AD20" i="11"/>
  <c r="AM12" i="11"/>
  <c r="AK12" i="11"/>
  <c r="AH11" i="11"/>
  <c r="AJ11" i="11"/>
  <c r="L8" i="19"/>
  <c r="AQ10" i="1" l="1"/>
  <c r="AJ10" i="11"/>
  <c r="AG20" i="11"/>
  <c r="AH10" i="11"/>
  <c r="AH20" i="11" s="1"/>
  <c r="AM11" i="11"/>
  <c r="AK11" i="11"/>
  <c r="AP12" i="11"/>
  <c r="AN12" i="11"/>
  <c r="AS10" i="1"/>
  <c r="AU10" i="1" s="1"/>
  <c r="AV10" i="1" s="1"/>
  <c r="AS12" i="11" l="1"/>
  <c r="AQ12" i="11"/>
  <c r="AP11" i="11"/>
  <c r="AN11" i="11"/>
  <c r="AJ20" i="11"/>
  <c r="AM10" i="11"/>
  <c r="AK10" i="11"/>
  <c r="AK20" i="11" s="1"/>
  <c r="AP10" i="11" l="1"/>
  <c r="AN10" i="11"/>
  <c r="AN20" i="11" s="1"/>
  <c r="AM20" i="11"/>
  <c r="AS11" i="11"/>
  <c r="AQ11" i="11"/>
  <c r="AV12" i="11"/>
  <c r="AX12" i="11" s="1"/>
  <c r="AT12" i="11"/>
  <c r="BA12" i="11" l="1"/>
  <c r="BB12" i="11" s="1"/>
  <c r="AY12" i="11"/>
  <c r="AV11" i="11"/>
  <c r="AX11" i="11" s="1"/>
  <c r="AT11" i="11"/>
  <c r="AS10" i="11"/>
  <c r="AQ10" i="11"/>
  <c r="AQ20" i="11" s="1"/>
  <c r="AP20" i="11"/>
  <c r="BX66" i="5"/>
  <c r="BZ66" i="5" s="1"/>
  <c r="CB66" i="5" s="1"/>
  <c r="CD66" i="5" s="1"/>
  <c r="CE66" i="5" s="1"/>
  <c r="BX67" i="5"/>
  <c r="BZ67" i="5" s="1"/>
  <c r="CB67" i="5" s="1"/>
  <c r="CD67" i="5" s="1"/>
  <c r="CE67" i="5" s="1"/>
  <c r="BY34" i="5"/>
  <c r="BZ34" i="5" s="1"/>
  <c r="CB34" i="5" s="1"/>
  <c r="CD34" i="5" s="1"/>
  <c r="CE34" i="5" s="1"/>
  <c r="BY32" i="5"/>
  <c r="BZ32" i="5" s="1"/>
  <c r="CB32" i="5" s="1"/>
  <c r="CD32" i="5" s="1"/>
  <c r="CE32" i="5" s="1"/>
  <c r="P16" i="1"/>
  <c r="P17" i="1" s="1"/>
  <c r="J9" i="26"/>
  <c r="K9" i="26" s="1"/>
  <c r="L9" i="26" s="1"/>
  <c r="P9" i="26" l="1"/>
  <c r="Q9" i="26" s="1"/>
  <c r="BE12" i="11"/>
  <c r="AV10" i="11"/>
  <c r="AT10" i="11"/>
  <c r="AT20" i="11" s="1"/>
  <c r="AS20" i="11"/>
  <c r="BA11" i="11"/>
  <c r="BB11" i="11" s="1"/>
  <c r="AY11" i="11"/>
  <c r="AV20" i="11" l="1"/>
  <c r="AX10" i="11"/>
  <c r="I14" i="19"/>
  <c r="I15" i="19" s="1"/>
  <c r="I16" i="19" s="1"/>
  <c r="AY10" i="11" l="1"/>
  <c r="AY20" i="11" s="1"/>
  <c r="AX20" i="11"/>
  <c r="BA10" i="11"/>
  <c r="BH20" i="11" l="1"/>
  <c r="BB10" i="11"/>
  <c r="BB20" i="11" s="1"/>
  <c r="BA20" i="11"/>
  <c r="BE10" i="11"/>
  <c r="BE20" i="11" l="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J14" i="26"/>
  <c r="K14" i="26" s="1"/>
  <c r="Q14" i="26" s="1"/>
  <c r="I15" i="26"/>
  <c r="J13" i="26"/>
  <c r="K13" i="26" s="1"/>
  <c r="P13" i="26" s="1"/>
  <c r="Q13" i="26" s="1"/>
  <c r="J12" i="26"/>
  <c r="K12" i="26" s="1"/>
  <c r="P12" i="26" s="1"/>
  <c r="Q12" i="26" s="1"/>
  <c r="J11" i="26"/>
  <c r="K11" i="26" s="1"/>
  <c r="L11" i="26" s="1"/>
  <c r="P11" i="26" s="1"/>
  <c r="Q11" i="26" s="1"/>
  <c r="J10" i="26"/>
  <c r="K10" i="26" s="1"/>
  <c r="L10" i="26" s="1"/>
  <c r="L15" i="26" l="1"/>
  <c r="L41" i="27"/>
  <c r="P10" i="26"/>
  <c r="Q10" i="26" s="1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J15" i="26"/>
  <c r="M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N24" i="2"/>
  <c r="L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P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Q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AO11" i="1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L13" i="22" l="1"/>
  <c r="K13" i="22"/>
  <c r="L8" i="20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U11" i="1"/>
  <c r="F26" i="19"/>
  <c r="C27" i="19"/>
  <c r="L6" i="19"/>
  <c r="L7" i="19" s="1"/>
  <c r="L9" i="19" s="1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D11" i="1"/>
  <c r="AF11" i="1"/>
  <c r="AI11" i="1" l="1"/>
  <c r="AG11" i="1"/>
  <c r="AJ11" i="1" l="1"/>
  <c r="AL11" i="1"/>
  <c r="AP11" i="1" l="1"/>
  <c r="AN11" i="1"/>
  <c r="AQ11" i="1"/>
  <c r="AQ12" i="1" s="1"/>
  <c r="AP12" i="1"/>
  <c r="S10" i="9"/>
  <c r="AN10" i="12"/>
  <c r="BY45" i="5"/>
  <c r="BZ45" i="5" s="1"/>
  <c r="CB45" i="5" s="1"/>
  <c r="CD45" i="5" s="1"/>
  <c r="CE45" i="5" s="1"/>
  <c r="BY44" i="5"/>
  <c r="BZ44" i="5" s="1"/>
  <c r="CB44" i="5" s="1"/>
  <c r="CD44" i="5" s="1"/>
  <c r="CE44" i="5" s="1"/>
  <c r="BY43" i="5"/>
  <c r="BZ43" i="5" s="1"/>
  <c r="CB43" i="5" s="1"/>
  <c r="CD43" i="5" s="1"/>
  <c r="CE43" i="5" s="1"/>
  <c r="BY31" i="5"/>
  <c r="BZ31" i="5" s="1"/>
  <c r="CB31" i="5" s="1"/>
  <c r="CD31" i="5" s="1"/>
  <c r="CE31" i="5" s="1"/>
  <c r="BY30" i="5"/>
  <c r="BZ30" i="5" s="1"/>
  <c r="CB30" i="5" s="1"/>
  <c r="CD30" i="5" s="1"/>
  <c r="CE30" i="5" s="1"/>
  <c r="BY29" i="5"/>
  <c r="BZ29" i="5" s="1"/>
  <c r="CB29" i="5" s="1"/>
  <c r="CD29" i="5" s="1"/>
  <c r="CE29" i="5" s="1"/>
  <c r="BY28" i="5"/>
  <c r="BY25" i="5"/>
  <c r="BZ25" i="5" s="1"/>
  <c r="CB25" i="5" s="1"/>
  <c r="CD25" i="5" s="1"/>
  <c r="CE25" i="5" s="1"/>
  <c r="BY22" i="5"/>
  <c r="BZ22" i="5" s="1"/>
  <c r="CB22" i="5" s="1"/>
  <c r="CD22" i="5" s="1"/>
  <c r="CE22" i="5" s="1"/>
  <c r="BY20" i="5"/>
  <c r="BY77" i="5" l="1"/>
  <c r="BZ20" i="5"/>
  <c r="CB20" i="5" s="1"/>
  <c r="T10" i="9"/>
  <c r="W10" i="9"/>
  <c r="CD20" i="5" l="1"/>
  <c r="BX61" i="5"/>
  <c r="BZ61" i="5" s="1"/>
  <c r="CB61" i="5" s="1"/>
  <c r="CD61" i="5" s="1"/>
  <c r="CE61" i="5" s="1"/>
  <c r="BX62" i="5"/>
  <c r="BZ62" i="5" s="1"/>
  <c r="CB62" i="5" s="1"/>
  <c r="CD62" i="5" s="1"/>
  <c r="CE62" i="5" s="1"/>
  <c r="BX63" i="5"/>
  <c r="BZ63" i="5" s="1"/>
  <c r="CB63" i="5" s="1"/>
  <c r="CD63" i="5" s="1"/>
  <c r="CE63" i="5" s="1"/>
  <c r="BX64" i="5"/>
  <c r="BZ64" i="5" s="1"/>
  <c r="CB64" i="5" s="1"/>
  <c r="CD64" i="5" s="1"/>
  <c r="CE64" i="5" s="1"/>
  <c r="BX65" i="5"/>
  <c r="BZ65" i="5" s="1"/>
  <c r="CB65" i="5" s="1"/>
  <c r="CD65" i="5" s="1"/>
  <c r="CE65" i="5" s="1"/>
  <c r="CE20" i="5" l="1"/>
  <c r="AK10" i="12"/>
  <c r="BC15" i="5"/>
  <c r="BD15" i="5" l="1"/>
  <c r="BD77" i="5" s="1"/>
  <c r="BF15" i="5"/>
  <c r="CJ23" i="2"/>
  <c r="BV23" i="2"/>
  <c r="AK12" i="1"/>
  <c r="CJ24" i="2" l="1"/>
  <c r="BG15" i="5"/>
  <c r="BG77" i="5" s="1"/>
  <c r="BY23" i="2"/>
  <c r="BW23" i="2"/>
  <c r="BW24" i="2" s="1"/>
  <c r="BV24" i="2"/>
  <c r="BI15" i="5"/>
  <c r="BI77" i="5" s="1"/>
  <c r="BZ23" i="2" l="1"/>
  <c r="BZ24" i="2" s="1"/>
  <c r="CB23" i="2"/>
  <c r="BY24" i="2"/>
  <c r="BJ15" i="5"/>
  <c r="BJ77" i="5" s="1"/>
  <c r="BL15" i="5"/>
  <c r="BU60" i="5"/>
  <c r="L10" i="12"/>
  <c r="BC28" i="5"/>
  <c r="BC77" i="5" s="1"/>
  <c r="BL28" i="5"/>
  <c r="BM28" i="5" s="1"/>
  <c r="BD12" i="15"/>
  <c r="BG12" i="15" s="1"/>
  <c r="BJ12" i="15" s="1"/>
  <c r="P12" i="15"/>
  <c r="Q12" i="15" s="1"/>
  <c r="AX11" i="15"/>
  <c r="BA11" i="15" s="1"/>
  <c r="BD11" i="15" s="1"/>
  <c r="BE11" i="15" s="1"/>
  <c r="P11" i="15"/>
  <c r="Q11" i="15" s="1"/>
  <c r="AX10" i="15"/>
  <c r="AX25" i="15" s="1"/>
  <c r="P10" i="15"/>
  <c r="BL77" i="5" l="1"/>
  <c r="P25" i="15"/>
  <c r="BF28" i="5"/>
  <c r="BF77" i="5" s="1"/>
  <c r="BM15" i="5"/>
  <c r="BM77" i="5" s="1"/>
  <c r="CC23" i="2"/>
  <c r="CC24" i="2" s="1"/>
  <c r="CE23" i="2"/>
  <c r="CB24" i="2"/>
  <c r="BO15" i="5"/>
  <c r="BO77" i="5" s="1"/>
  <c r="R11" i="15"/>
  <c r="R12" i="15"/>
  <c r="AY10" i="15"/>
  <c r="AY25" i="15" s="1"/>
  <c r="Q10" i="15"/>
  <c r="Q25" i="15" s="1"/>
  <c r="BX60" i="5"/>
  <c r="BZ60" i="5" s="1"/>
  <c r="CB60" i="5" s="1"/>
  <c r="CD60" i="5" s="1"/>
  <c r="CE60" i="5" s="1"/>
  <c r="BG11" i="15"/>
  <c r="BH11" i="15" s="1"/>
  <c r="BO28" i="5"/>
  <c r="BP28" i="5" s="1"/>
  <c r="BA10" i="15"/>
  <c r="BA25" i="15" s="1"/>
  <c r="BM12" i="15"/>
  <c r="BN12" i="15" s="1"/>
  <c r="BK12" i="15"/>
  <c r="BB10" i="15" l="1"/>
  <c r="BB25" i="15" s="1"/>
  <c r="BR15" i="5"/>
  <c r="BU15" i="5"/>
  <c r="BS15" i="5"/>
  <c r="BP12" i="15"/>
  <c r="BR28" i="5"/>
  <c r="BD10" i="15"/>
  <c r="BD25" i="15" s="1"/>
  <c r="BJ11" i="15"/>
  <c r="R10" i="15"/>
  <c r="R25" i="15" s="1"/>
  <c r="BP15" i="5"/>
  <c r="BP77" i="5" s="1"/>
  <c r="CF23" i="2"/>
  <c r="CF24" i="2" s="1"/>
  <c r="CH23" i="2"/>
  <c r="CE24" i="2"/>
  <c r="BR77" i="5" l="1"/>
  <c r="BS12" i="15"/>
  <c r="BQ12" i="15"/>
  <c r="BM11" i="15"/>
  <c r="BK11" i="15"/>
  <c r="BX15" i="5"/>
  <c r="BV15" i="5"/>
  <c r="BG10" i="15"/>
  <c r="BG25" i="15" s="1"/>
  <c r="BE10" i="15"/>
  <c r="BE25" i="15" s="1"/>
  <c r="BU28" i="5"/>
  <c r="BU77" i="5" s="1"/>
  <c r="BS28" i="5"/>
  <c r="BS77" i="5" s="1"/>
  <c r="CI23" i="2"/>
  <c r="CI24" i="2" s="1"/>
  <c r="CH24" i="2"/>
  <c r="CK23" i="2"/>
  <c r="CM23" i="2" s="1"/>
  <c r="CM24" i="2" s="1"/>
  <c r="BV28" i="5" l="1"/>
  <c r="BV77" i="5" s="1"/>
  <c r="BX28" i="5"/>
  <c r="BP11" i="15"/>
  <c r="BN11" i="15"/>
  <c r="BH10" i="15"/>
  <c r="BH25" i="15" s="1"/>
  <c r="BJ10" i="15"/>
  <c r="BJ25" i="15" s="1"/>
  <c r="CL24" i="2"/>
  <c r="CO23" i="2"/>
  <c r="CK24" i="2"/>
  <c r="BT12" i="15"/>
  <c r="BV12" i="15"/>
  <c r="BX77" i="5" l="1"/>
  <c r="BZ28" i="5"/>
  <c r="CB28" i="5" s="1"/>
  <c r="BM10" i="15"/>
  <c r="BM25" i="15" s="1"/>
  <c r="BK10" i="15"/>
  <c r="BK25" i="15" s="1"/>
  <c r="BQ11" i="15"/>
  <c r="BS11" i="15"/>
  <c r="BY12" i="15"/>
  <c r="BW12" i="15"/>
  <c r="CP23" i="2"/>
  <c r="CP24" i="2" s="1"/>
  <c r="CO24" i="2"/>
  <c r="CD28" i="5" l="1"/>
  <c r="BZ77" i="5"/>
  <c r="BZ12" i="15"/>
  <c r="CB12" i="15"/>
  <c r="BT11" i="15"/>
  <c r="BV11" i="15"/>
  <c r="BN10" i="15"/>
  <c r="BN25" i="15" s="1"/>
  <c r="BP10" i="15"/>
  <c r="BP25" i="15" s="1"/>
  <c r="CE28" i="5" l="1"/>
  <c r="CE77" i="5" s="1"/>
  <c r="CD77" i="5"/>
  <c r="BQ10" i="15"/>
  <c r="BQ25" i="15" s="1"/>
  <c r="BS10" i="15"/>
  <c r="BS25" i="15" s="1"/>
  <c r="CC12" i="15"/>
  <c r="CE12" i="15"/>
  <c r="BY11" i="15"/>
  <c r="BW11" i="15"/>
  <c r="BV10" i="15" l="1"/>
  <c r="BV25" i="15" s="1"/>
  <c r="BT10" i="15"/>
  <c r="BT25" i="15" s="1"/>
  <c r="BZ11" i="15"/>
  <c r="CB11" i="15"/>
  <c r="CF12" i="15"/>
  <c r="CH12" i="15"/>
  <c r="CK12" i="15" l="1"/>
  <c r="CI12" i="15"/>
  <c r="BY10" i="15"/>
  <c r="BY25" i="15" s="1"/>
  <c r="BW10" i="15"/>
  <c r="BW25" i="15" s="1"/>
  <c r="CC11" i="15"/>
  <c r="CE11" i="15"/>
  <c r="CB10" i="15" l="1"/>
  <c r="CB25" i="15" s="1"/>
  <c r="BZ10" i="15"/>
  <c r="BZ25" i="15" s="1"/>
  <c r="CL12" i="15"/>
  <c r="CN12" i="15"/>
  <c r="CH11" i="15"/>
  <c r="CF11" i="15"/>
  <c r="CE10" i="15" l="1"/>
  <c r="CE25" i="15" s="1"/>
  <c r="CC10" i="15"/>
  <c r="CC25" i="15" s="1"/>
  <c r="CI11" i="15"/>
  <c r="CK11" i="15"/>
  <c r="CQ12" i="15"/>
  <c r="CO12" i="15"/>
  <c r="CR12" i="15" l="1"/>
  <c r="CT12" i="15"/>
  <c r="CH10" i="15"/>
  <c r="CH25" i="15" s="1"/>
  <c r="CF10" i="15"/>
  <c r="CF25" i="15" s="1"/>
  <c r="CL11" i="15"/>
  <c r="CN11" i="15"/>
  <c r="CX12" i="15" l="1"/>
  <c r="CY12" i="15" s="1"/>
  <c r="CV12" i="15"/>
  <c r="CO11" i="15"/>
  <c r="CQ11" i="15"/>
  <c r="CI10" i="15"/>
  <c r="CI25" i="15" s="1"/>
  <c r="CK10" i="15"/>
  <c r="CK25" i="15" s="1"/>
  <c r="CR11" i="15" l="1"/>
  <c r="CT11" i="15"/>
  <c r="CN10" i="15"/>
  <c r="CN25" i="15" s="1"/>
  <c r="CL10" i="15"/>
  <c r="CL25" i="15" s="1"/>
  <c r="CX11" i="15" l="1"/>
  <c r="CY11" i="15" s="1"/>
  <c r="CV11" i="15"/>
  <c r="CO10" i="15"/>
  <c r="CO25" i="15" s="1"/>
  <c r="CQ10" i="15"/>
  <c r="CQ25" i="15" l="1"/>
  <c r="CT10" i="15"/>
  <c r="CV10" i="15" s="1"/>
  <c r="CV25" i="15" s="1"/>
  <c r="CR10" i="15"/>
  <c r="CR25" i="15" s="1"/>
  <c r="CX10" i="15" l="1"/>
  <c r="CT25" i="15"/>
  <c r="BV89" i="14"/>
  <c r="BW89" i="14" l="1"/>
  <c r="BW281" i="14" s="1"/>
  <c r="BV281" i="14"/>
  <c r="CX25" i="15"/>
  <c r="CY10" i="15"/>
</calcChain>
</file>

<file path=xl/comments1.xml><?xml version="1.0" encoding="utf-8"?>
<comments xmlns="http://schemas.openxmlformats.org/spreadsheetml/2006/main">
  <authors>
    <author>Francisca Isabel Martinez</author>
  </authors>
  <commentList>
    <comment ref="CC70" authorId="0" shapeId="0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</commentList>
</comments>
</file>

<file path=xl/sharedStrings.xml><?xml version="1.0" encoding="utf-8"?>
<sst xmlns="http://schemas.openxmlformats.org/spreadsheetml/2006/main" count="3472" uniqueCount="1441">
  <si>
    <t>CONSEJO SUPERIOR DE SALUD PÚBLICA</t>
  </si>
  <si>
    <t>UNIDAD FINANCIERA INSTITUCIONAL</t>
  </si>
  <si>
    <t>AREA DE CONTABILIDAD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</si>
  <si>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</si>
  <si>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</si>
  <si>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</si>
  <si>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</si>
  <si>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</si>
  <si>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</si>
  <si>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</si>
  <si>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</si>
  <si>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</si>
  <si>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</si>
  <si>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</si>
  <si>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</si>
  <si>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</si>
  <si>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</si>
  <si>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</si>
  <si>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</si>
  <si>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</si>
  <si>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</si>
  <si>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</si>
  <si>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</si>
  <si>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</si>
  <si>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</si>
  <si>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</si>
  <si>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</si>
  <si>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</si>
  <si>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</si>
  <si>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</si>
  <si>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</si>
  <si>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</si>
  <si>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</si>
  <si>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</si>
  <si>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</si>
  <si>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</si>
  <si>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</si>
  <si>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</si>
  <si>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</si>
  <si>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</si>
  <si>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</si>
  <si>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</si>
  <si>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</si>
  <si>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</si>
  <si>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</si>
  <si>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</si>
  <si>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</si>
  <si>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</si>
  <si>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</si>
  <si>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</si>
  <si>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</si>
  <si>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</si>
  <si>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</si>
  <si>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</si>
  <si>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</si>
  <si>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</si>
  <si>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</si>
  <si>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</si>
  <si>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</si>
  <si>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</si>
  <si>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</si>
  <si>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</si>
  <si>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</si>
  <si>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</si>
  <si>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</si>
  <si>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</si>
  <si>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</si>
  <si>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</si>
  <si>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</si>
  <si>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</si>
  <si>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</si>
  <si>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</si>
  <si>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</si>
  <si>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</si>
  <si>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</si>
  <si>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</si>
  <si>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</si>
  <si>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</si>
  <si>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</si>
  <si>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</si>
  <si>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</si>
  <si>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</si>
  <si>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</si>
  <si>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</si>
  <si>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</si>
  <si>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</si>
  <si>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</si>
  <si>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</si>
  <si>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</si>
  <si>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</si>
  <si>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</si>
  <si>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</si>
  <si>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</si>
  <si>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</si>
  <si>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</si>
  <si>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</si>
  <si>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</si>
  <si>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</si>
  <si>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</si>
  <si>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</si>
  <si>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</si>
  <si>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</si>
  <si>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</si>
  <si>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</si>
  <si>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</si>
  <si>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</si>
  <si>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</si>
  <si>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</si>
  <si>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</si>
  <si>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</si>
  <si>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</si>
  <si>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</si>
  <si>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</si>
  <si>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</si>
  <si>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</si>
  <si>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</si>
  <si>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</si>
  <si>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</si>
  <si>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</si>
  <si>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</si>
  <si>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</si>
  <si>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</si>
  <si>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</si>
  <si>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</si>
  <si>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</si>
  <si>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TOYOTA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</si>
  <si>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</si>
  <si>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</si>
  <si>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</si>
  <si>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</si>
  <si>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</si>
  <si>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</si>
  <si>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</si>
  <si>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COMPACTO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</si>
  <si>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</si>
  <si>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</si>
  <si>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</si>
  <si>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</si>
  <si>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</si>
  <si>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</si>
  <si>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</si>
  <si>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</si>
  <si>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</si>
  <si>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</si>
  <si>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</si>
  <si>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</si>
  <si>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</si>
  <si>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</si>
  <si>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</si>
  <si>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</si>
  <si>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</si>
  <si>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</si>
  <si>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</si>
  <si>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</si>
  <si>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</si>
  <si>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</si>
  <si>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</si>
  <si>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</si>
  <si>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</si>
  <si>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</si>
  <si>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</si>
  <si>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</si>
  <si>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</si>
  <si>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</si>
  <si>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</si>
  <si>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</si>
  <si>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</si>
  <si>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</si>
  <si>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</si>
  <si>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</si>
  <si>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</si>
  <si>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</si>
  <si>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</si>
  <si>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</si>
  <si>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</si>
  <si>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</si>
  <si>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</si>
  <si>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</si>
  <si>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</si>
  <si>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</si>
  <si>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</si>
  <si>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</si>
  <si>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</si>
  <si>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</si>
  <si>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</si>
  <si>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</si>
  <si>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</si>
  <si>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</si>
  <si>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</si>
  <si>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</si>
  <si>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</si>
  <si>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</si>
  <si>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</si>
  <si>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</si>
  <si>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</si>
  <si>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</si>
  <si>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</si>
  <si>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</si>
  <si>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</si>
  <si>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</si>
  <si>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</si>
  <si>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</si>
  <si>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</si>
  <si>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</si>
  <si>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</si>
  <si>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</si>
  <si>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</si>
  <si>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</si>
  <si>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</si>
  <si>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</si>
  <si>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</si>
  <si>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</si>
  <si>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</si>
  <si>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</si>
  <si>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</si>
  <si>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</si>
  <si>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</si>
  <si>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</si>
  <si>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</si>
  <si>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</si>
  <si>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</si>
  <si>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</si>
  <si>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</si>
  <si>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</si>
  <si>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</si>
  <si>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</si>
  <si>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</si>
  <si>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</si>
  <si>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</si>
  <si>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</si>
  <si>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</si>
  <si>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</si>
  <si>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</si>
  <si>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</si>
  <si>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</si>
  <si>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</si>
  <si>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</si>
  <si>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</si>
  <si>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</si>
  <si>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</si>
  <si>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</si>
  <si>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</si>
  <si>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</si>
  <si>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</si>
  <si>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</si>
  <si>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</si>
  <si>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</si>
  <si>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</si>
  <si>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</si>
  <si>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</si>
  <si>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</si>
  <si>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</si>
  <si>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</si>
  <si>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</si>
  <si>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</si>
  <si>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</si>
  <si>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</si>
  <si>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</si>
  <si>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</si>
  <si>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</si>
  <si>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</si>
  <si>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</si>
  <si>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</si>
  <si>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</si>
  <si>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</si>
  <si>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</si>
  <si>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</si>
  <si>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</si>
  <si>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</si>
  <si>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</si>
  <si>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</si>
  <si>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</si>
  <si>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</si>
  <si>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</si>
  <si>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</si>
  <si>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</si>
  <si>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</si>
  <si>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</si>
  <si>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</si>
  <si>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</si>
  <si>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</si>
  <si>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</si>
  <si>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</si>
  <si>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</si>
  <si>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</si>
  <si>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</si>
  <si>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</si>
  <si>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</si>
  <si>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</si>
  <si>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</si>
  <si>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</si>
  <si>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</si>
  <si>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</si>
  <si>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</si>
  <si>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</si>
  <si>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</si>
  <si>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</si>
  <si>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</si>
  <si>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</si>
  <si>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</si>
  <si>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</si>
  <si>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</si>
  <si>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</si>
  <si>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</si>
  <si>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</si>
  <si>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</si>
  <si>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</si>
  <si>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</si>
  <si>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</si>
  <si>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</si>
  <si>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</si>
  <si>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</si>
  <si>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</si>
  <si>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</si>
  <si>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</si>
  <si>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</si>
  <si>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</si>
  <si>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</si>
  <si>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</si>
  <si>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</si>
  <si>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</si>
  <si>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</si>
  <si>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</si>
  <si>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</si>
  <si>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</si>
  <si>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</si>
  <si>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</si>
  <si>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</si>
  <si>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</si>
  <si>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</si>
  <si>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</si>
  <si>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</si>
  <si>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</si>
  <si>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</si>
  <si>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</si>
  <si>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</si>
  <si>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</si>
  <si>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</si>
  <si>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</si>
  <si>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</si>
  <si>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</si>
  <si>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</si>
  <si>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</si>
  <si>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</si>
  <si>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</si>
  <si>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</si>
  <si>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</si>
  <si>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</si>
  <si>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</si>
  <si>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</si>
  <si>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</si>
  <si>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</si>
  <si>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</si>
  <si>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</si>
  <si>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</si>
  <si>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</si>
  <si>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</si>
  <si>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</si>
  <si>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</si>
  <si>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</si>
  <si>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</si>
  <si>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</si>
  <si>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</si>
  <si>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</si>
  <si>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</si>
  <si>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</si>
  <si>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</si>
  <si>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</si>
  <si>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</si>
  <si>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</si>
  <si>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</si>
  <si>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</si>
  <si>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</si>
  <si>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</si>
  <si>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</si>
  <si>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</si>
  <si>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</si>
  <si>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</si>
  <si>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</si>
  <si>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</si>
  <si>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</si>
  <si>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</si>
  <si>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</si>
  <si>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</si>
  <si>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</si>
  <si>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</si>
  <si>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</si>
  <si>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</si>
  <si>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</si>
  <si>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</si>
  <si>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</si>
  <si>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</si>
  <si>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</si>
  <si>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</si>
  <si>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</si>
  <si>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</si>
  <si>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</si>
  <si>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</si>
  <si>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</si>
  <si>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</si>
  <si>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</si>
  <si>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</si>
  <si>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</si>
  <si>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</si>
  <si>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</si>
  <si>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</si>
  <si>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</si>
  <si>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</si>
  <si>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</si>
  <si>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</si>
  <si>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</si>
  <si>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</si>
  <si>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</si>
  <si>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</si>
  <si>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</si>
  <si>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</si>
  <si>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</si>
  <si>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</si>
  <si>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</si>
  <si>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</si>
  <si>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</si>
  <si>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</si>
  <si>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</si>
  <si>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</si>
  <si>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</si>
  <si>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</si>
  <si>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</si>
  <si>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</si>
  <si>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</si>
  <si>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</si>
  <si>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</si>
  <si>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</si>
  <si>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</si>
  <si>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</si>
  <si>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</si>
  <si>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</si>
  <si>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</si>
  <si>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</si>
  <si>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</si>
  <si>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</si>
  <si>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</si>
  <si>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</si>
  <si>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</si>
  <si>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</si>
  <si>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</si>
  <si>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</si>
  <si>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</si>
  <si>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</si>
  <si>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</si>
  <si>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</si>
  <si>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</si>
  <si>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</si>
  <si>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</si>
  <si>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</si>
  <si>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</si>
  <si>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</si>
  <si>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</si>
  <si>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</si>
  <si>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</si>
  <si>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</si>
  <si>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</si>
  <si>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</si>
  <si>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</si>
  <si>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</si>
  <si>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</si>
  <si>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</si>
  <si>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</si>
  <si>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</si>
  <si>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</si>
  <si>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</si>
  <si>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</si>
  <si>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</si>
  <si>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</si>
  <si>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</si>
  <si>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</si>
  <si>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</si>
  <si>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</si>
  <si>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</si>
  <si>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</si>
  <si>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</si>
  <si>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</si>
  <si>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</si>
  <si>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</si>
  <si>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</si>
  <si>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</si>
  <si>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</si>
  <si>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</si>
  <si>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</si>
  <si>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</si>
  <si>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</si>
  <si>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</si>
  <si>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</si>
  <si>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</si>
  <si>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</si>
  <si>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</si>
  <si>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</si>
  <si>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</si>
  <si>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</si>
  <si>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</si>
  <si>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</si>
  <si>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</si>
  <si>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</si>
  <si>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</si>
  <si>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</si>
  <si>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</si>
  <si>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</si>
  <si>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0100049</t>
  </si>
  <si>
    <t>2FR8CD1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</si>
  <si>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</si>
  <si>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</si>
  <si>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</si>
  <si>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</si>
  <si>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</si>
  <si>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</si>
  <si>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</si>
  <si>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</si>
  <si>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</si>
  <si>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</si>
  <si>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</si>
  <si>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</si>
  <si>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</si>
  <si>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</si>
  <si>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</si>
  <si>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</si>
  <si>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</si>
  <si>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</si>
  <si>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</si>
  <si>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</si>
  <si>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</si>
  <si>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</si>
  <si>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</si>
  <si>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</si>
  <si>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</si>
  <si>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</si>
  <si>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</si>
  <si>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</si>
  <si>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</si>
  <si>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</si>
  <si>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</si>
  <si>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</si>
  <si>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</si>
  <si>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</si>
  <si>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</si>
  <si>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</si>
  <si>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</si>
  <si>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</si>
  <si>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</si>
  <si>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</si>
  <si>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</si>
  <si>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</si>
  <si>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</si>
  <si>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</si>
  <si>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</si>
  <si>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</si>
  <si>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</si>
  <si>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</si>
  <si>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</si>
  <si>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</si>
  <si>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</si>
  <si>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</si>
  <si>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</si>
  <si>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</si>
  <si>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</si>
  <si>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</si>
  <si>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</si>
  <si>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</si>
  <si>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</si>
  <si>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</si>
  <si>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</si>
  <si>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</si>
  <si>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</si>
  <si>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</si>
  <si>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</si>
  <si>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</si>
  <si>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</si>
  <si>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</si>
  <si>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</si>
  <si>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</si>
  <si>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</si>
  <si>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</si>
  <si>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</si>
  <si>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</si>
  <si>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</si>
  <si>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</si>
  <si>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RRHH</t>
  </si>
  <si>
    <t>UACI</t>
  </si>
  <si>
    <t>UFI</t>
  </si>
  <si>
    <t>0100109</t>
  </si>
  <si>
    <t>DTKDQN1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</si>
  <si>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</si>
  <si>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</si>
  <si>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</si>
  <si>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</si>
  <si>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</si>
  <si>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</si>
  <si>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</si>
  <si>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</si>
  <si>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</si>
  <si>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</si>
  <si>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</si>
  <si>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</si>
  <si>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</si>
  <si>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</si>
  <si>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</si>
  <si>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</si>
  <si>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</si>
  <si>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</si>
  <si>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</si>
  <si>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</si>
  <si>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</si>
  <si>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</si>
  <si>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</si>
  <si>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</si>
  <si>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</si>
  <si>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</si>
  <si>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</si>
  <si>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</si>
  <si>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</si>
  <si>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</si>
  <si>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</si>
  <si>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</si>
  <si>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</si>
  <si>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</si>
  <si>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</si>
  <si>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</si>
  <si>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</si>
  <si>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</si>
  <si>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</si>
  <si>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</si>
  <si>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</si>
  <si>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</si>
  <si>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</si>
  <si>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</si>
  <si>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</si>
  <si>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</si>
  <si>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</si>
  <si>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</si>
  <si>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</si>
  <si>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</si>
  <si>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</si>
  <si>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</si>
  <si>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</si>
  <si>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</si>
  <si>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</si>
  <si>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</si>
  <si>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</si>
  <si>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</si>
  <si>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</si>
  <si>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</si>
  <si>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</si>
  <si>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</si>
  <si>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</si>
  <si>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</si>
  <si>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</si>
  <si>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</si>
  <si>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</si>
  <si>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</si>
  <si>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</si>
  <si>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</si>
  <si>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</si>
  <si>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</si>
  <si>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</si>
  <si>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</si>
  <si>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</si>
  <si>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</si>
  <si>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</si>
  <si>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</si>
  <si>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</si>
  <si>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</si>
  <si>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</si>
  <si>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</si>
  <si>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</si>
  <si>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</si>
  <si>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</si>
  <si>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</si>
  <si>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</si>
  <si>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</si>
  <si>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</si>
  <si>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</si>
  <si>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</si>
  <si>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</si>
  <si>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</si>
  <si>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</si>
  <si>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</si>
  <si>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</si>
  <si>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</si>
  <si>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HP LASERJET PRO 400 MFP M425DN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</si>
  <si>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</si>
  <si>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</si>
  <si>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</si>
  <si>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</si>
  <si>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</si>
  <si>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</si>
  <si>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</si>
  <si>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</si>
  <si>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</si>
  <si>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</si>
  <si>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</si>
  <si>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</si>
  <si>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</si>
  <si>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</si>
  <si>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</si>
  <si>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</si>
  <si>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</si>
  <si>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</si>
  <si>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</si>
  <si>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</si>
  <si>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</si>
  <si>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</si>
  <si>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</si>
  <si>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</si>
  <si>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</si>
  <si>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</si>
  <si>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</si>
  <si>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</si>
  <si>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</si>
  <si>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</si>
  <si>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</si>
  <si>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</si>
  <si>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</si>
  <si>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</si>
  <si>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</si>
  <si>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</si>
  <si>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</si>
  <si>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</si>
  <si>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</si>
  <si>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</si>
  <si>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</si>
  <si>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</si>
  <si>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</si>
  <si>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</si>
  <si>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</si>
  <si>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</si>
  <si>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</si>
  <si>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</si>
  <si>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</si>
  <si>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</si>
  <si>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</si>
  <si>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</si>
  <si>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</si>
  <si>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</si>
  <si>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</si>
  <si>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</si>
  <si>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</si>
  <si>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</si>
  <si>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</si>
  <si>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</si>
  <si>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</si>
  <si>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</si>
  <si>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</si>
  <si>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</si>
  <si>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</si>
  <si>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</si>
  <si>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</si>
  <si>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</si>
  <si>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</si>
  <si>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</si>
  <si>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</si>
  <si>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</si>
  <si>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</si>
  <si>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</si>
  <si>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</si>
  <si>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</si>
  <si>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</si>
  <si>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</si>
  <si>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</si>
  <si>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</si>
  <si>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</si>
  <si>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</si>
  <si>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</si>
  <si>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</si>
  <si>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</si>
  <si>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</si>
  <si>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</si>
  <si>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</si>
  <si>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</si>
  <si>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</si>
  <si>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</si>
  <si>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</si>
  <si>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</si>
  <si>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</si>
  <si>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</si>
  <si>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</si>
  <si>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</si>
  <si>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</si>
  <si>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</si>
  <si>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</si>
  <si>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</si>
  <si>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</si>
  <si>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</si>
  <si>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</si>
  <si>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</si>
  <si>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</si>
  <si>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</si>
  <si>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</si>
  <si>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</si>
  <si>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</si>
  <si>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</si>
  <si>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</si>
  <si>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</si>
  <si>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</si>
  <si>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</si>
  <si>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</si>
  <si>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</si>
  <si>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</si>
  <si>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</si>
  <si>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</si>
  <si>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</si>
  <si>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</si>
  <si>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</si>
  <si>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</si>
  <si>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</si>
  <si>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</si>
  <si>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</si>
  <si>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</si>
  <si>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</si>
  <si>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</si>
  <si>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</si>
  <si>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</si>
  <si>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</si>
  <si>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</si>
  <si>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</si>
  <si>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</si>
  <si>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</si>
  <si>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</si>
  <si>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</si>
  <si>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</si>
  <si>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</si>
  <si>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</si>
  <si>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</si>
  <si>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</si>
  <si>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</si>
  <si>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</si>
  <si>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</si>
  <si>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</si>
  <si>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</si>
  <si>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</si>
  <si>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</si>
  <si>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</si>
  <si>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</si>
  <si>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</si>
  <si>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</si>
  <si>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</si>
  <si>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</si>
  <si>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</si>
  <si>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</si>
  <si>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</si>
  <si>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</si>
  <si>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</si>
  <si>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</si>
  <si>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</si>
  <si>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</si>
  <si>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</si>
  <si>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</si>
  <si>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</si>
  <si>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</si>
  <si>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</si>
  <si>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</si>
  <si>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</si>
  <si>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</si>
  <si>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</si>
  <si>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</si>
  <si>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</si>
  <si>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</si>
  <si>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</si>
  <si>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</si>
  <si>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</si>
  <si>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</si>
  <si>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</si>
  <si>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</si>
  <si>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</si>
  <si>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</si>
  <si>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</si>
  <si>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</si>
  <si>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</si>
  <si>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</si>
  <si>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</si>
  <si>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</si>
  <si>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</si>
  <si>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</si>
  <si>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</si>
  <si>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</si>
  <si>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</si>
  <si>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</si>
  <si>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</si>
  <si>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</si>
  <si>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</si>
  <si>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</si>
  <si>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</si>
  <si>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</si>
  <si>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</si>
  <si>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</si>
  <si>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</si>
  <si>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</si>
  <si>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</si>
  <si>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</si>
  <si>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</si>
  <si>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</si>
  <si>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</si>
  <si>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</si>
  <si>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</si>
  <si>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</si>
  <si>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</si>
  <si>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</si>
  <si>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</si>
  <si>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</si>
  <si>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</si>
  <si>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</si>
  <si>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</si>
  <si>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</si>
  <si>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</si>
  <si>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</si>
  <si>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</si>
  <si>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</si>
  <si>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</si>
  <si>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</si>
  <si>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</si>
  <si>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</si>
  <si>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</si>
  <si>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</si>
  <si>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</si>
  <si>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</si>
  <si>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</si>
  <si>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</si>
  <si>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</si>
  <si>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</si>
  <si>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</si>
  <si>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</si>
  <si>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</si>
  <si>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</si>
  <si>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</si>
  <si>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</si>
  <si>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</si>
  <si>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</si>
  <si>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</si>
  <si>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</si>
  <si>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</si>
  <si>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</si>
  <si>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</si>
  <si>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</si>
  <si>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</si>
  <si>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</si>
  <si>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</si>
  <si>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</si>
  <si>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</si>
  <si>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</si>
  <si>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</si>
  <si>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</si>
  <si>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</si>
  <si>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</si>
  <si>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</si>
  <si>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</si>
  <si>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</si>
  <si>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</si>
  <si>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</si>
  <si>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</si>
  <si>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</si>
  <si>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</si>
  <si>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</si>
  <si>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</si>
  <si>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</si>
  <si>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</si>
  <si>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</si>
  <si>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</si>
  <si>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</si>
  <si>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</si>
  <si>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</si>
  <si>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</si>
  <si>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</si>
  <si>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</si>
  <si>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</si>
  <si>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</si>
  <si>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</si>
  <si>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</si>
  <si>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</si>
  <si>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</si>
  <si>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</si>
  <si>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</si>
  <si>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</si>
  <si>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</si>
  <si>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</si>
  <si>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</si>
  <si>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</si>
  <si>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</si>
  <si>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</si>
  <si>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</si>
  <si>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</si>
  <si>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</si>
  <si>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</si>
  <si>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</si>
  <si>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</si>
  <si>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</si>
  <si>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</si>
  <si>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</si>
  <si>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</si>
  <si>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</si>
  <si>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</si>
  <si>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</si>
  <si>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</si>
  <si>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</si>
  <si>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</si>
  <si>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</si>
  <si>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</si>
  <si>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</si>
  <si>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</si>
  <si>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</si>
  <si>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</si>
  <si>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</si>
  <si>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</si>
  <si>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</si>
  <si>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</si>
  <si>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</si>
  <si>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</si>
  <si>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</si>
  <si>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</si>
  <si>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</si>
  <si>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</si>
  <si>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</si>
  <si>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</si>
  <si>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</si>
  <si>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</si>
  <si>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</si>
  <si>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</si>
  <si>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</si>
  <si>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</si>
  <si>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</si>
  <si>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</si>
  <si>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</si>
  <si>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</si>
  <si>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</si>
  <si>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</si>
  <si>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</si>
  <si>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</si>
  <si>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</si>
  <si>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</si>
  <si>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</si>
  <si>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</si>
  <si>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</si>
  <si>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</si>
  <si>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</si>
  <si>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</si>
  <si>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</si>
  <si>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</si>
  <si>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</si>
  <si>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</si>
  <si>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</si>
  <si>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</si>
  <si>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</si>
  <si>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</si>
  <si>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</si>
  <si>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</si>
  <si>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</si>
  <si>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</si>
  <si>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</si>
  <si>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</si>
  <si>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</si>
  <si>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</si>
  <si>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</si>
  <si>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</si>
  <si>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</si>
  <si>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</si>
  <si>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</si>
  <si>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</si>
  <si>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</si>
  <si>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</si>
  <si>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</si>
  <si>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</si>
  <si>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</si>
  <si>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</si>
  <si>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</si>
  <si>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</si>
  <si>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</si>
  <si>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</si>
  <si>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</si>
  <si>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</si>
  <si>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</si>
  <si>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</si>
  <si>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</si>
  <si>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</si>
  <si>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</si>
  <si>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</si>
  <si>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</si>
  <si>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</si>
  <si>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</si>
  <si>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</si>
  <si>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</si>
  <si>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</si>
  <si>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</si>
  <si>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</si>
  <si>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</si>
  <si>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</si>
  <si>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</si>
  <si>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</si>
  <si>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</si>
  <si>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</si>
  <si>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</si>
  <si>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</si>
  <si>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</si>
  <si>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</si>
  <si>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</si>
  <si>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</si>
  <si>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</si>
  <si>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</si>
  <si>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</si>
  <si>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</si>
  <si>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</si>
  <si>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</si>
  <si>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</si>
  <si>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</si>
  <si>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</si>
  <si>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</si>
  <si>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</si>
  <si>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</si>
  <si>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</si>
  <si>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</si>
  <si>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</si>
  <si>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</si>
  <si>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</si>
  <si>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</si>
  <si>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</si>
  <si>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</si>
  <si>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</si>
  <si>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</si>
  <si>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</si>
  <si>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</si>
  <si>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</si>
  <si>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</si>
  <si>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</si>
  <si>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</si>
  <si>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</si>
  <si>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</si>
  <si>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</si>
  <si>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</si>
  <si>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</si>
  <si>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</si>
  <si>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</si>
  <si>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</si>
  <si>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</si>
  <si>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</si>
  <si>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</si>
  <si>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</si>
  <si>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</si>
  <si>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</si>
  <si>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</si>
  <si>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</si>
  <si>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</si>
  <si>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</si>
  <si>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</si>
  <si>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</si>
  <si>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</si>
  <si>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</si>
  <si>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</si>
  <si>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</si>
  <si>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</si>
  <si>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</si>
  <si>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</si>
  <si>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</si>
  <si>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</si>
  <si>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</si>
  <si>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</si>
  <si>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</si>
  <si>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</si>
  <si>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</si>
  <si>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</si>
  <si>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</si>
  <si>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</si>
  <si>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</si>
  <si>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</si>
  <si>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</si>
  <si>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</si>
  <si>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</si>
  <si>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</si>
  <si>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</si>
  <si>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</si>
  <si>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</si>
  <si>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</si>
  <si>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</si>
  <si>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</si>
  <si>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</si>
  <si>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</si>
  <si>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</si>
  <si>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</si>
  <si>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</si>
  <si>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</si>
  <si>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</si>
  <si>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</si>
  <si>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</si>
  <si>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</si>
  <si>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</si>
  <si>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</si>
  <si>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</si>
  <si>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</si>
  <si>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</si>
  <si>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</si>
  <si>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</si>
  <si>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</si>
  <si>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</si>
  <si>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</si>
  <si>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</si>
  <si>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</si>
  <si>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</si>
  <si>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</si>
  <si>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</si>
  <si>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</si>
  <si>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</si>
  <si>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</si>
  <si>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</si>
  <si>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</si>
  <si>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</si>
  <si>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</si>
  <si>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</si>
  <si>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</si>
  <si>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</si>
  <si>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</si>
  <si>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</si>
  <si>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</si>
  <si>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DEPRECIACIÓN ACUMULADA AL AÑO 2023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</si>
  <si>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</si>
  <si>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</si>
  <si>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</si>
  <si>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</si>
  <si>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</si>
  <si>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</si>
  <si>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</si>
  <si>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</si>
  <si>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</si>
  <si>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</si>
  <si>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</si>
  <si>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</si>
  <si>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</si>
  <si>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</si>
  <si>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</si>
  <si>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</si>
  <si>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</si>
  <si>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</si>
  <si>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</si>
  <si>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</si>
  <si>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</si>
  <si>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</si>
  <si>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</si>
  <si>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</si>
  <si>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</si>
  <si>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</si>
  <si>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</si>
  <si>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</si>
  <si>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</si>
  <si>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</si>
  <si>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</si>
  <si>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</si>
  <si>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</si>
  <si>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</si>
  <si>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</si>
  <si>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</si>
  <si>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</si>
  <si>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</si>
  <si>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</si>
  <si>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</si>
  <si>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</si>
  <si>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</si>
  <si>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</si>
  <si>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</si>
  <si>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</si>
  <si>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</si>
  <si>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</si>
  <si>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</si>
  <si>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EQUIPO DE AIRE ACONDICIONADO MINI SPLIT 12,000 BTU- TECNOLIGA INVERTE</t>
  </si>
  <si>
    <t>24101001 EDIFICIOS E INSTALACIONES</t>
  </si>
  <si>
    <t>DEPRECIACION ACUMULADA A 2023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</si>
  <si>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</si>
  <si>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</si>
  <si>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</si>
  <si>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</si>
  <si>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</si>
  <si>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</si>
  <si>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</si>
  <si>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</si>
  <si>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</si>
  <si>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COMPUTADORAS</t>
  </si>
  <si>
    <t>OPTIPLEX 300 SFF INTEL CORE 15-125000 12 °</t>
  </si>
  <si>
    <t>67L5LV3</t>
  </si>
  <si>
    <t>J7L5LV3</t>
  </si>
  <si>
    <t>77L5LV3</t>
  </si>
  <si>
    <t>BHV5LV3</t>
  </si>
  <si>
    <t xml:space="preserve">LPTOP </t>
  </si>
  <si>
    <t>LATITUD 3540</t>
  </si>
  <si>
    <t>HQJ45Y3</t>
  </si>
  <si>
    <t>FZJ45Y3</t>
  </si>
  <si>
    <t>JTJ45Y3</t>
  </si>
  <si>
    <t>36KKYW3</t>
  </si>
  <si>
    <t>10JKYW3</t>
  </si>
  <si>
    <t>B2K45Y3</t>
  </si>
  <si>
    <t>H2JKYW3</t>
  </si>
  <si>
    <t>80K45Y3</t>
  </si>
  <si>
    <t>BTJJ45Y3</t>
  </si>
  <si>
    <t>8QFKYW3</t>
  </si>
  <si>
    <t>PROYECTOR MULTIMEDIA</t>
  </si>
  <si>
    <t xml:space="preserve">POWER LITE </t>
  </si>
  <si>
    <t>FH52+3</t>
  </si>
  <si>
    <t>IMPRESOR MULTIMEDIA DE INYECCION COLOR</t>
  </si>
  <si>
    <t>L15150</t>
  </si>
  <si>
    <t>EPSON COLOR</t>
  </si>
  <si>
    <t>L15151</t>
  </si>
  <si>
    <t>COMPUTADORA DE ESCRITORIO</t>
  </si>
  <si>
    <t xml:space="preserve">OPTIPLEX 3090 SFF DT ESP </t>
  </si>
  <si>
    <t>CI5-10505</t>
  </si>
  <si>
    <t>CI5-10506</t>
  </si>
  <si>
    <t>CI5-10507</t>
  </si>
  <si>
    <t>COMPUTADORA LAPTOP</t>
  </si>
  <si>
    <t>LATITUD 15.6 5530</t>
  </si>
  <si>
    <t>LATITUD 15.6 5531</t>
  </si>
  <si>
    <t>CI5-1235U</t>
  </si>
  <si>
    <t>CLINICA EMPRESARIAL</t>
  </si>
  <si>
    <t>ZYZEL</t>
  </si>
  <si>
    <t>GS1920-48V2</t>
  </si>
  <si>
    <t>S222L1200747</t>
  </si>
  <si>
    <t>S222L1200748</t>
  </si>
  <si>
    <t>S222L1200749</t>
  </si>
  <si>
    <t>SMARTCENTRA 3KVA240</t>
  </si>
  <si>
    <t>HP Color  Laser Jet  Enterprice</t>
  </si>
  <si>
    <t xml:space="preserve"> M555DN</t>
  </si>
  <si>
    <t>Probeam</t>
  </si>
  <si>
    <t xml:space="preserve"> bf50nst</t>
  </si>
  <si>
    <t>36RRWPR</t>
  </si>
  <si>
    <t>T150</t>
  </si>
  <si>
    <t>DEPRECIACIÓN  2023</t>
  </si>
  <si>
    <t>DEPRECIACIÓN 2023</t>
  </si>
  <si>
    <t xml:space="preserve">DEPRECIACIÓN ACUMULADA </t>
  </si>
  <si>
    <t>CUOTA DE DEPRECIACIÓN 2023</t>
  </si>
  <si>
    <t>DEPRECIACIÓN ACUMULADA 2022</t>
  </si>
  <si>
    <t>VALOR DE COMPRA</t>
  </si>
  <si>
    <t>EDIFICIO AL AÑO 2022</t>
  </si>
  <si>
    <t>ADICIONES AL AÑO 2022</t>
  </si>
  <si>
    <t xml:space="preserve">ENTRE 13AÑOS </t>
  </si>
  <si>
    <t>DEPRECIACIÓN AL AÑO 2022</t>
  </si>
  <si>
    <t>DEPRECIACIÓN POR VALUACION</t>
  </si>
  <si>
    <t xml:space="preserve">                                                                    </t>
  </si>
  <si>
    <t xml:space="preserve">                           </t>
  </si>
  <si>
    <t xml:space="preserve">CALCULO DE DEPRECIACION DE BIENES REVALUADOS </t>
  </si>
  <si>
    <t>% DE PRECIACION</t>
  </si>
  <si>
    <t>PLANTA ELECTRICA DE FECHA 26/05/1997</t>
  </si>
  <si>
    <t xml:space="preserve">PLANTA ELECTRICA DE FECHA </t>
  </si>
  <si>
    <t xml:space="preserve">TRANSFORMADORES  50KVA #1 </t>
  </si>
  <si>
    <t>TRANSFORMADORES  50KVA #2</t>
  </si>
  <si>
    <t>TRANSFORMADORES  50KVA #3</t>
  </si>
  <si>
    <t>TRANSFORMADORES  100KVA #1</t>
  </si>
  <si>
    <t>TRANSFORMADORES 75KVA #1</t>
  </si>
  <si>
    <t>CALCULO PROCIONAL</t>
  </si>
  <si>
    <t>RAYJET 50 ATMOS COMPACT</t>
  </si>
  <si>
    <t>23-5362</t>
  </si>
  <si>
    <t>UBICACIÓN</t>
  </si>
  <si>
    <t>CLINICA EMPRESARIAL-CSSP</t>
  </si>
  <si>
    <t>1600019</t>
  </si>
  <si>
    <t>01001995</t>
  </si>
  <si>
    <t>INFORMATICA-BODEGA</t>
  </si>
  <si>
    <t>01001996</t>
  </si>
  <si>
    <t>01001997</t>
  </si>
  <si>
    <t>01001998</t>
  </si>
  <si>
    <t>0800080</t>
  </si>
  <si>
    <t>0800081</t>
  </si>
  <si>
    <t>0800082</t>
  </si>
  <si>
    <t>0800083</t>
  </si>
  <si>
    <t>0800084</t>
  </si>
  <si>
    <t>0800085</t>
  </si>
  <si>
    <t>0100199</t>
  </si>
  <si>
    <t>0100200</t>
  </si>
  <si>
    <t>0100201</t>
  </si>
  <si>
    <t>0100202</t>
  </si>
  <si>
    <t>0700099</t>
  </si>
  <si>
    <t>0700100</t>
  </si>
  <si>
    <t>0800PLANIFICACION</t>
  </si>
  <si>
    <t>0800086</t>
  </si>
  <si>
    <t>0800087</t>
  </si>
  <si>
    <t>0800088</t>
  </si>
  <si>
    <t>0800089</t>
  </si>
  <si>
    <t>0800090</t>
  </si>
  <si>
    <t>0800091</t>
  </si>
  <si>
    <t>221916351-100</t>
  </si>
  <si>
    <t>0700090</t>
  </si>
  <si>
    <t>UCP</t>
  </si>
  <si>
    <t>2023 032 002 01</t>
  </si>
  <si>
    <t>2023 032 002 02</t>
  </si>
  <si>
    <t>160P433-T LI012CO-16</t>
  </si>
  <si>
    <t>160P433T LI024CO-11</t>
  </si>
  <si>
    <t>160P433T LI024CO-12</t>
  </si>
  <si>
    <t>S3323GO3414</t>
  </si>
  <si>
    <t>S3323GO3860</t>
  </si>
  <si>
    <t>S3323GO3867</t>
  </si>
  <si>
    <t>UNIDAD DE COMUNICACIONES</t>
  </si>
  <si>
    <t>202301201307</t>
  </si>
  <si>
    <t>202301201301</t>
  </si>
  <si>
    <t>202301201302</t>
  </si>
  <si>
    <t>202301201303</t>
  </si>
  <si>
    <t>202301201304</t>
  </si>
  <si>
    <t>202301201305</t>
  </si>
  <si>
    <t>202301201306</t>
  </si>
  <si>
    <t>20230190021</t>
  </si>
  <si>
    <t>20230190022</t>
  </si>
  <si>
    <t>20230340021</t>
  </si>
  <si>
    <t>20230160021</t>
  </si>
  <si>
    <t>20230100021</t>
  </si>
  <si>
    <t>FEEDERS</t>
  </si>
  <si>
    <t>C1060CBD3V</t>
  </si>
  <si>
    <t>MR282750344X</t>
  </si>
  <si>
    <t>CS330682066X</t>
  </si>
  <si>
    <t>JSA080900711</t>
  </si>
  <si>
    <t>EDIFICIO II-JVPQF</t>
  </si>
  <si>
    <t>EDIFICIO II-UCP</t>
  </si>
  <si>
    <t>EDIFICIO II-JVMV</t>
  </si>
  <si>
    <t>PRESIDENCIA/SECRETARIA-J.V.P.P</t>
  </si>
  <si>
    <t xml:space="preserve">ADICION </t>
  </si>
  <si>
    <t>CUOTA ANUAL 2023</t>
  </si>
  <si>
    <t>VALUO</t>
  </si>
  <si>
    <t>DERECIACION POR VALUO</t>
  </si>
  <si>
    <t xml:space="preserve">Junta Química y Farmacia, y Clinica Empresarial, Paseo General Escalón #3551 Colonia Escalón San Salvador, contiguo a Banco Cuscatlán </t>
  </si>
  <si>
    <t xml:space="preserve">ENTRE 18AÑOS </t>
  </si>
  <si>
    <t xml:space="preserve">  </t>
  </si>
  <si>
    <t xml:space="preserve"> </t>
  </si>
  <si>
    <t>M-828030-2011</t>
  </si>
  <si>
    <t>202301200101</t>
  </si>
  <si>
    <t>202301200102</t>
  </si>
  <si>
    <t>202301200103</t>
  </si>
  <si>
    <t>202300100101</t>
  </si>
  <si>
    <t xml:space="preserve">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</si>
  <si>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</t>
  </si>
  <si>
    <t xml:space="preserve">                                                            </t>
  </si>
  <si>
    <t xml:space="preserve">         </t>
  </si>
  <si>
    <t xml:space="preserve"> AL 30 DE ABRIL DE 2024</t>
  </si>
  <si>
    <t>EDIFICIOS E INSTALACIONES AL 30 DE ABRIL DE 2024</t>
  </si>
  <si>
    <t>AL 30 DE ABRIL DE 2024</t>
  </si>
  <si>
    <t>SALDO DE  CUENTA 24113001 AL 30 DE ABRIL DE 2024</t>
  </si>
  <si>
    <t>TOTAL: 24119001 MOBILIARIOSAL 30 DE ABRIL 2024</t>
  </si>
  <si>
    <t>AL 30 DE ABRIL 2024</t>
  </si>
  <si>
    <t>TOTAL EQUIPO DE TRANSPORTE AL 30 DE ABRIL DE 2024</t>
  </si>
  <si>
    <t xml:space="preserve"> AL 30 DE ABRIL 2024</t>
  </si>
  <si>
    <t>TOTAL: 24119001 MOBILIARIOS AL AL 30 DE ABRIL 2024</t>
  </si>
  <si>
    <t>TOTAL  MAQUINARIA Y EQUIPO  AL 30 DE ABRIL 2024</t>
  </si>
  <si>
    <t>TOTAL MAQUINARIA Y EQUIPO DE PRODUCCIÓN DE  APOYO INSTITUCIONAL AL 30 DE ABRIL 2024</t>
  </si>
  <si>
    <t>AL 30 DE ABRIL  2024</t>
  </si>
  <si>
    <t>TOTAL EQUIPO INFORMÁTICO AL 30 DE ABRIL 2024</t>
  </si>
  <si>
    <t>TOTAL HERRAMIENTAS Y REPUESTOS PRINCIPALES AL 30 DE ABRIL  2024</t>
  </si>
  <si>
    <t>TOTAL BIENES MUEBLES DIVERSOS AL 30 DE 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</si>
</sst>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sz val="9.5"/>
      <color theme="1"/>
      <name val="Arial Narrow"/>
      <family val="2"/>
    </font>
    <font>
      <b/>
      <sz val="9.5"/>
      <name val="Arial Narrow"/>
      <family val="2"/>
    </font>
    <font>
      <b/>
      <sz val="9"/>
      <name val="Calibri Light"/>
      <family val="2"/>
      <scheme val="major"/>
    </font>
    <font>
      <b/>
      <sz val="9"/>
      <color indexed="81"/>
      <name val="Tahoma"/>
      <family val="2"/>
    </font>
    <font>
      <sz val="9"/>
      <color theme="0"/>
      <name val="Calibri Light"/>
      <family val="1"/>
      <scheme val="major"/>
    </font>
    <font>
      <b/>
      <sz val="9"/>
      <color theme="1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"/>
      <family val="2"/>
    </font>
    <font>
      <sz val="9"/>
      <color rgb="FF000000"/>
      <name val="Tahoma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7" fillId="0" borderId="11" xfId="3" applyFont="1" applyFill="1" applyBorder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7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164" fontId="18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2" fillId="6" borderId="29" xfId="6" applyFont="1" applyFill="1" applyBorder="1"/>
    <xf numFmtId="0" fontId="22" fillId="6" borderId="28" xfId="6" applyFont="1" applyFill="1" applyBorder="1" applyAlignment="1">
      <alignment horizontal="center" vertical="center"/>
    </xf>
    <xf numFmtId="2" fontId="22" fillId="6" borderId="28" xfId="6" applyNumberFormat="1" applyFont="1" applyFill="1" applyBorder="1" applyAlignment="1">
      <alignment horizontal="center" vertical="center" wrapText="1"/>
    </xf>
    <xf numFmtId="0" fontId="23" fillId="6" borderId="33" xfId="6" applyFont="1" applyFill="1" applyBorder="1" applyAlignment="1">
      <alignment horizontal="center" vertical="center"/>
    </xf>
    <xf numFmtId="0" fontId="12" fillId="0" borderId="10" xfId="6" applyFont="1" applyBorder="1"/>
    <xf numFmtId="0" fontId="24" fillId="0" borderId="11" xfId="6" applyFont="1" applyBorder="1" applyAlignment="1">
      <alignment horizontal="center" vertical="center"/>
    </xf>
    <xf numFmtId="164" fontId="12" fillId="0" borderId="35" xfId="8" applyFont="1" applyFill="1" applyBorder="1" applyAlignment="1" applyProtection="1">
      <alignment vertical="center"/>
    </xf>
    <xf numFmtId="168" fontId="12" fillId="8" borderId="11" xfId="8" applyNumberFormat="1" applyFont="1" applyFill="1" applyBorder="1" applyAlignment="1" applyProtection="1">
      <alignment vertical="center"/>
    </xf>
    <xf numFmtId="164" fontId="12" fillId="0" borderId="25" xfId="8" applyFont="1" applyFill="1" applyBorder="1" applyAlignment="1" applyProtection="1">
      <alignment vertical="center"/>
    </xf>
    <xf numFmtId="168" fontId="12" fillId="0" borderId="23" xfId="6" applyNumberFormat="1" applyFont="1" applyBorder="1"/>
    <xf numFmtId="168" fontId="12" fillId="0" borderId="7" xfId="6" applyNumberFormat="1" applyFont="1" applyBorder="1"/>
    <xf numFmtId="0" fontId="12" fillId="0" borderId="7" xfId="6" applyFont="1" applyBorder="1"/>
    <xf numFmtId="168" fontId="12" fillId="0" borderId="14" xfId="6" applyNumberFormat="1" applyFont="1" applyBorder="1"/>
    <xf numFmtId="168" fontId="12" fillId="0" borderId="11" xfId="6" applyNumberFormat="1" applyFont="1" applyBorder="1"/>
    <xf numFmtId="0" fontId="12" fillId="0" borderId="11" xfId="6" applyFont="1" applyBorder="1"/>
    <xf numFmtId="168" fontId="23" fillId="0" borderId="14" xfId="6" applyNumberFormat="1" applyFont="1" applyBorder="1"/>
    <xf numFmtId="168" fontId="23" fillId="0" borderId="11" xfId="6" applyNumberFormat="1" applyFont="1" applyBorder="1"/>
    <xf numFmtId="164" fontId="23" fillId="0" borderId="11" xfId="8" applyFont="1" applyFill="1" applyBorder="1" applyAlignment="1" applyProtection="1">
      <alignment vertical="center"/>
    </xf>
    <xf numFmtId="164" fontId="12" fillId="0" borderId="11" xfId="8" applyFont="1" applyFill="1" applyBorder="1" applyAlignment="1" applyProtection="1">
      <alignment vertical="center"/>
    </xf>
    <xf numFmtId="164" fontId="12" fillId="8" borderId="11" xfId="8" applyFont="1" applyFill="1" applyBorder="1" applyAlignment="1" applyProtection="1">
      <alignment vertical="center"/>
    </xf>
    <xf numFmtId="164" fontId="12" fillId="10" borderId="11" xfId="8" applyFont="1" applyFill="1" applyBorder="1" applyAlignment="1" applyProtection="1">
      <alignment vertical="center"/>
    </xf>
    <xf numFmtId="0" fontId="24" fillId="3" borderId="11" xfId="6" applyFont="1" applyFill="1" applyBorder="1" applyAlignment="1">
      <alignment horizontal="center" vertical="center"/>
    </xf>
    <xf numFmtId="164" fontId="12" fillId="3" borderId="11" xfId="8" applyFont="1" applyFill="1" applyBorder="1" applyAlignment="1" applyProtection="1">
      <alignment vertical="center"/>
    </xf>
    <xf numFmtId="164" fontId="12" fillId="3" borderId="25" xfId="8" applyFont="1" applyFill="1" applyBorder="1" applyAlignment="1" applyProtection="1">
      <alignment vertical="center"/>
    </xf>
    <xf numFmtId="0" fontId="12" fillId="0" borderId="30" xfId="6" applyFont="1" applyBorder="1"/>
    <xf numFmtId="0" fontId="12" fillId="6" borderId="32" xfId="6" applyFont="1" applyFill="1" applyBorder="1"/>
    <xf numFmtId="0" fontId="24" fillId="6" borderId="31" xfId="6" applyFont="1" applyFill="1" applyBorder="1" applyAlignment="1">
      <alignment horizontal="center" vertical="center"/>
    </xf>
    <xf numFmtId="0" fontId="24" fillId="6" borderId="31" xfId="6" applyFont="1" applyFill="1" applyBorder="1" applyAlignment="1">
      <alignment vertical="center"/>
    </xf>
    <xf numFmtId="164" fontId="23" fillId="6" borderId="31" xfId="8" applyFont="1" applyFill="1" applyBorder="1" applyAlignment="1" applyProtection="1">
      <alignment vertical="center"/>
    </xf>
    <xf numFmtId="164" fontId="12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4" fillId="0" borderId="0" xfId="1" applyFont="1"/>
    <xf numFmtId="0" fontId="25" fillId="0" borderId="0" xfId="0" applyFont="1"/>
    <xf numFmtId="0" fontId="14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2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6" fillId="5" borderId="0" xfId="1" applyFont="1" applyFill="1" applyAlignment="1">
      <alignment vertical="center"/>
    </xf>
    <xf numFmtId="0" fontId="27" fillId="5" borderId="0" xfId="1" applyFont="1" applyFill="1" applyAlignment="1">
      <alignment vertical="center"/>
    </xf>
    <xf numFmtId="44" fontId="27" fillId="5" borderId="0" xfId="1" applyNumberFormat="1" applyFont="1" applyFill="1" applyAlignment="1">
      <alignment vertical="center"/>
    </xf>
    <xf numFmtId="0" fontId="26" fillId="5" borderId="0" xfId="0" applyFont="1" applyFill="1"/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28" fillId="0" borderId="11" xfId="14" applyFont="1" applyBorder="1" applyAlignment="1">
      <alignment vertical="center"/>
    </xf>
    <xf numFmtId="164" fontId="4" fillId="0" borderId="11" xfId="2" applyFont="1" applyFill="1" applyBorder="1" applyAlignment="1">
      <alignment vertical="center"/>
    </xf>
    <xf numFmtId="0" fontId="15" fillId="11" borderId="11" xfId="0" applyFont="1" applyFill="1" applyBorder="1" applyAlignment="1">
      <alignment horizontal="center" vertical="center" wrapText="1"/>
    </xf>
    <xf numFmtId="164" fontId="3" fillId="11" borderId="11" xfId="2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/>
    </xf>
    <xf numFmtId="164" fontId="30" fillId="12" borderId="11" xfId="2" applyFont="1" applyFill="1" applyBorder="1" applyAlignment="1">
      <alignment horizontal="center" vertical="center" wrapText="1"/>
    </xf>
    <xf numFmtId="164" fontId="18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1" fillId="0" borderId="0" xfId="2" applyFont="1" applyFill="1" applyBorder="1" applyAlignment="1">
      <alignment vertical="center"/>
    </xf>
    <xf numFmtId="164" fontId="31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8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164" fontId="18" fillId="0" borderId="11" xfId="2" applyFont="1" applyFill="1" applyBorder="1" applyAlignment="1">
      <alignment horizontal="left" vertical="center"/>
    </xf>
    <xf numFmtId="164" fontId="30" fillId="12" borderId="11" xfId="2" applyFont="1" applyFill="1" applyBorder="1" applyAlignment="1">
      <alignment horizontal="center" wrapText="1"/>
    </xf>
    <xf numFmtId="0" fontId="4" fillId="5" borderId="11" xfId="0" applyFont="1" applyFill="1" applyBorder="1" applyAlignment="1">
      <alignment vertical="center" wrapText="1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3" fillId="12" borderId="11" xfId="0" applyNumberFormat="1" applyFont="1" applyFill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4" fillId="0" borderId="11" xfId="20" applyFont="1" applyBorder="1" applyAlignment="1">
      <alignment horizontal="center"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20" applyFont="1" applyBorder="1" applyAlignment="1">
      <alignment horizontal="center" vertical="center"/>
    </xf>
    <xf numFmtId="49" fontId="4" fillId="5" borderId="11" xfId="20" applyNumberFormat="1" applyFont="1" applyFill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168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top"/>
    </xf>
    <xf numFmtId="164" fontId="3" fillId="13" borderId="11" xfId="2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 wrapText="1"/>
    </xf>
    <xf numFmtId="0" fontId="3" fillId="13" borderId="11" xfId="1" applyFont="1" applyFill="1" applyBorder="1" applyAlignment="1">
      <alignment horizontal="center" vertical="center"/>
    </xf>
    <xf numFmtId="164" fontId="3" fillId="13" borderId="11" xfId="2" applyFont="1" applyFill="1" applyBorder="1" applyAlignment="1">
      <alignment horizontal="center" vertical="center" wrapText="1"/>
    </xf>
    <xf numFmtId="164" fontId="3" fillId="13" borderId="11" xfId="2" applyFont="1" applyFill="1" applyBorder="1" applyAlignment="1">
      <alignment horizontal="center" vertical="top" wrapText="1"/>
    </xf>
    <xf numFmtId="164" fontId="4" fillId="13" borderId="11" xfId="2" applyFont="1" applyFill="1" applyBorder="1" applyAlignment="1">
      <alignment horizontal="center" vertical="top" wrapText="1"/>
    </xf>
    <xf numFmtId="44" fontId="14" fillId="0" borderId="0" xfId="0" applyNumberFormat="1" applyFont="1" applyAlignment="1">
      <alignment horizontal="center" vertical="center"/>
    </xf>
    <xf numFmtId="44" fontId="18" fillId="5" borderId="0" xfId="14" applyFont="1" applyFill="1"/>
    <xf numFmtId="0" fontId="4" fillId="14" borderId="1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left" vertical="center"/>
    </xf>
    <xf numFmtId="0" fontId="18" fillId="5" borderId="0" xfId="0" applyFont="1" applyFill="1"/>
    <xf numFmtId="44" fontId="4" fillId="0" borderId="0" xfId="1" applyNumberFormat="1" applyFont="1" applyAlignment="1">
      <alignment vertical="top"/>
    </xf>
    <xf numFmtId="44" fontId="4" fillId="0" borderId="0" xfId="14" applyFont="1" applyAlignment="1">
      <alignment vertical="top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34" fillId="0" borderId="0" xfId="1" applyFont="1" applyAlignment="1">
      <alignment horizontal="left" vertical="center"/>
    </xf>
    <xf numFmtId="0" fontId="35" fillId="0" borderId="11" xfId="4" applyFont="1" applyBorder="1" applyAlignment="1">
      <alignment horizontal="left" vertical="center" wrapText="1"/>
    </xf>
    <xf numFmtId="0" fontId="35" fillId="0" borderId="11" xfId="1" applyFont="1" applyBorder="1" applyAlignment="1">
      <alignment horizontal="left" vertical="center" wrapText="1"/>
    </xf>
    <xf numFmtId="0" fontId="34" fillId="0" borderId="0" xfId="1" applyFont="1" applyAlignment="1">
      <alignment vertical="center"/>
    </xf>
    <xf numFmtId="49" fontId="35" fillId="0" borderId="11" xfId="1" applyNumberFormat="1" applyFont="1" applyBorder="1" applyAlignment="1">
      <alignment horizontal="center" vertical="center" wrapText="1"/>
    </xf>
    <xf numFmtId="49" fontId="35" fillId="0" borderId="11" xfId="6" applyNumberFormat="1" applyFont="1" applyBorder="1" applyAlignment="1">
      <alignment horizontal="center" vertical="center" wrapText="1"/>
    </xf>
    <xf numFmtId="49" fontId="35" fillId="0" borderId="11" xfId="7" applyNumberFormat="1" applyFont="1" applyBorder="1" applyAlignment="1">
      <alignment horizontal="center" vertical="center" wrapText="1"/>
    </xf>
    <xf numFmtId="0" fontId="34" fillId="0" borderId="0" xfId="3" applyNumberFormat="1" applyFont="1" applyFill="1" applyBorder="1" applyAlignment="1">
      <alignment horizontal="left" vertical="center"/>
    </xf>
    <xf numFmtId="1" fontId="35" fillId="0" borderId="11" xfId="1" applyNumberFormat="1" applyFont="1" applyBorder="1" applyAlignment="1">
      <alignment horizontal="left" vertical="center" wrapText="1"/>
    </xf>
    <xf numFmtId="49" fontId="35" fillId="0" borderId="11" xfId="4" applyNumberFormat="1" applyFont="1" applyBorder="1" applyAlignment="1">
      <alignment horizontal="center" vertical="center" wrapText="1"/>
    </xf>
    <xf numFmtId="164" fontId="35" fillId="0" borderId="11" xfId="2" applyFont="1" applyFill="1" applyBorder="1" applyAlignment="1">
      <alignment horizontal="left" vertical="center" wrapText="1"/>
    </xf>
    <xf numFmtId="2" fontId="34" fillId="0" borderId="0" xfId="1" applyNumberFormat="1" applyFont="1" applyAlignment="1">
      <alignment horizontal="left" vertical="center"/>
    </xf>
    <xf numFmtId="49" fontId="35" fillId="0" borderId="11" xfId="4" applyNumberFormat="1" applyFont="1" applyBorder="1" applyAlignment="1">
      <alignment horizontal="left" vertical="center" wrapText="1"/>
    </xf>
    <xf numFmtId="168" fontId="35" fillId="0" borderId="11" xfId="2" applyNumberFormat="1" applyFont="1" applyFill="1" applyBorder="1" applyAlignment="1">
      <alignment horizontal="right" vertical="center" wrapText="1"/>
    </xf>
    <xf numFmtId="166" fontId="36" fillId="0" borderId="0" xfId="1" applyNumberFormat="1" applyFont="1" applyAlignment="1">
      <alignment vertical="center"/>
    </xf>
    <xf numFmtId="0" fontId="34" fillId="0" borderId="0" xfId="1" applyFont="1" applyAlignment="1">
      <alignment vertical="top"/>
    </xf>
    <xf numFmtId="0" fontId="35" fillId="0" borderId="11" xfId="4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wrapText="1"/>
    </xf>
    <xf numFmtId="0" fontId="34" fillId="0" borderId="0" xfId="1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13" fillId="0" borderId="0" xfId="0" applyFont="1"/>
    <xf numFmtId="2" fontId="7" fillId="6" borderId="36" xfId="6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24" fillId="0" borderId="11" xfId="6" applyNumberFormat="1" applyFont="1" applyBorder="1" applyAlignment="1">
      <alignment horizontal="center" vertical="center"/>
    </xf>
    <xf numFmtId="164" fontId="12" fillId="0" borderId="37" xfId="8" applyFont="1" applyFill="1" applyBorder="1" applyAlignment="1" applyProtection="1">
      <alignment vertical="center"/>
    </xf>
    <xf numFmtId="168" fontId="12" fillId="0" borderId="11" xfId="8" applyNumberFormat="1" applyFont="1" applyFill="1" applyBorder="1" applyAlignment="1" applyProtection="1">
      <alignment vertical="center"/>
    </xf>
    <xf numFmtId="0" fontId="6" fillId="0" borderId="24" xfId="6" applyFont="1" applyBorder="1"/>
    <xf numFmtId="0" fontId="6" fillId="0" borderId="25" xfId="6" applyFont="1" applyBorder="1"/>
    <xf numFmtId="168" fontId="6" fillId="0" borderId="41" xfId="6" applyNumberFormat="1" applyFont="1" applyBorder="1"/>
    <xf numFmtId="168" fontId="6" fillId="0" borderId="31" xfId="6" applyNumberFormat="1" applyFont="1" applyBorder="1"/>
    <xf numFmtId="168" fontId="6" fillId="0" borderId="34" xfId="6" applyNumberFormat="1" applyFont="1" applyBorder="1"/>
    <xf numFmtId="168" fontId="22" fillId="6" borderId="31" xfId="6" applyNumberFormat="1" applyFont="1" applyFill="1" applyBorder="1" applyAlignment="1">
      <alignment horizontal="center" vertical="center"/>
    </xf>
    <xf numFmtId="168" fontId="24" fillId="6" borderId="31" xfId="6" applyNumberFormat="1" applyFont="1" applyFill="1" applyBorder="1" applyAlignment="1">
      <alignment vertical="center"/>
    </xf>
    <xf numFmtId="164" fontId="23" fillId="13" borderId="11" xfId="8" applyFont="1" applyFill="1" applyBorder="1" applyAlignment="1" applyProtection="1">
      <alignment vertical="center"/>
    </xf>
    <xf numFmtId="168" fontId="37" fillId="13" borderId="0" xfId="6" applyNumberFormat="1" applyFont="1" applyFill="1" applyAlignment="1">
      <alignment horizontal="center" vertical="center"/>
    </xf>
    <xf numFmtId="164" fontId="23" fillId="13" borderId="25" xfId="8" applyFont="1" applyFill="1" applyBorder="1" applyAlignment="1" applyProtection="1">
      <alignment vertical="center"/>
    </xf>
    <xf numFmtId="164" fontId="22" fillId="13" borderId="11" xfId="3" applyFont="1" applyFill="1" applyBorder="1" applyAlignment="1">
      <alignment horizontal="center" vertical="center"/>
    </xf>
    <xf numFmtId="168" fontId="22" fillId="13" borderId="0" xfId="6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6" fillId="6" borderId="1" xfId="6" applyFont="1" applyFill="1" applyBorder="1"/>
    <xf numFmtId="0" fontId="7" fillId="6" borderId="2" xfId="6" applyFont="1" applyFill="1" applyBorder="1" applyAlignment="1">
      <alignment horizontal="center" vertical="center"/>
    </xf>
    <xf numFmtId="2" fontId="7" fillId="6" borderId="2" xfId="6" applyNumberFormat="1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/>
    </xf>
    <xf numFmtId="0" fontId="6" fillId="0" borderId="6" xfId="6" applyFont="1" applyBorder="1"/>
    <xf numFmtId="0" fontId="6" fillId="0" borderId="7" xfId="6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44" fontId="6" fillId="0" borderId="7" xfId="6" applyNumberFormat="1" applyFont="1" applyBorder="1" applyAlignment="1">
      <alignment horizontal="center" vertical="center"/>
    </xf>
    <xf numFmtId="168" fontId="6" fillId="0" borderId="7" xfId="8" applyNumberFormat="1" applyFont="1" applyFill="1" applyBorder="1" applyAlignment="1" applyProtection="1">
      <alignment vertical="center"/>
    </xf>
    <xf numFmtId="164" fontId="6" fillId="0" borderId="24" xfId="8" applyFont="1" applyFill="1" applyBorder="1" applyAlignment="1" applyProtection="1">
      <alignment vertical="center"/>
    </xf>
    <xf numFmtId="0" fontId="7" fillId="0" borderId="0" xfId="6" applyFont="1" applyAlignment="1">
      <alignment horizontal="center" vertical="center"/>
    </xf>
    <xf numFmtId="0" fontId="6" fillId="0" borderId="0" xfId="0" applyFont="1"/>
    <xf numFmtId="164" fontId="6" fillId="0" borderId="11" xfId="3" applyFont="1" applyBorder="1" applyAlignment="1">
      <alignment horizontal="center" vertical="center"/>
    </xf>
    <xf numFmtId="168" fontId="6" fillId="0" borderId="0" xfId="0" applyNumberFormat="1" applyFont="1"/>
    <xf numFmtId="164" fontId="7" fillId="11" borderId="11" xfId="3" applyFont="1" applyFill="1" applyBorder="1" applyAlignment="1">
      <alignment horizontal="left"/>
    </xf>
    <xf numFmtId="44" fontId="7" fillId="11" borderId="11" xfId="6" applyNumberFormat="1" applyFont="1" applyFill="1" applyBorder="1" applyAlignment="1">
      <alignment horizontal="left"/>
    </xf>
    <xf numFmtId="164" fontId="7" fillId="11" borderId="11" xfId="8" applyFont="1" applyFill="1" applyBorder="1" applyAlignment="1" applyProtection="1">
      <alignment vertical="center"/>
    </xf>
    <xf numFmtId="164" fontId="6" fillId="11" borderId="11" xfId="8" applyFont="1" applyFill="1" applyBorder="1" applyAlignment="1" applyProtection="1">
      <alignment vertical="center"/>
    </xf>
    <xf numFmtId="168" fontId="6" fillId="11" borderId="11" xfId="8" applyNumberFormat="1" applyFont="1" applyFill="1" applyBorder="1" applyAlignment="1" applyProtection="1">
      <alignment vertical="center"/>
    </xf>
    <xf numFmtId="164" fontId="6" fillId="11" borderId="25" xfId="8" applyFont="1" applyFill="1" applyBorder="1" applyAlignment="1" applyProtection="1">
      <alignment vertical="center"/>
    </xf>
    <xf numFmtId="164" fontId="6" fillId="0" borderId="11" xfId="3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 applyProtection="1">
      <alignment vertical="center"/>
    </xf>
    <xf numFmtId="164" fontId="6" fillId="11" borderId="11" xfId="3" applyFont="1" applyFill="1" applyBorder="1" applyAlignment="1">
      <alignment horizontal="center" vertical="center"/>
    </xf>
    <xf numFmtId="164" fontId="33" fillId="11" borderId="25" xfId="8" applyFont="1" applyFill="1" applyBorder="1" applyAlignment="1" applyProtection="1">
      <alignment vertical="center"/>
    </xf>
    <xf numFmtId="164" fontId="7" fillId="0" borderId="31" xfId="3" applyFont="1" applyBorder="1" applyAlignment="1">
      <alignment horizontal="center" vertical="center"/>
    </xf>
    <xf numFmtId="164" fontId="6" fillId="0" borderId="0" xfId="0" applyNumberFormat="1" applyFont="1"/>
    <xf numFmtId="164" fontId="6" fillId="0" borderId="11" xfId="0" applyNumberFormat="1" applyFont="1" applyBorder="1"/>
    <xf numFmtId="0" fontId="3" fillId="13" borderId="5" xfId="1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0" fillId="13" borderId="5" xfId="2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/>
    </xf>
    <xf numFmtId="164" fontId="3" fillId="13" borderId="20" xfId="2" applyFont="1" applyFill="1" applyBorder="1" applyAlignment="1">
      <alignment horizontal="center" vertical="center"/>
    </xf>
    <xf numFmtId="168" fontId="4" fillId="7" borderId="0" xfId="1" applyNumberFormat="1" applyFont="1" applyFill="1" applyAlignment="1">
      <alignment vertical="center"/>
    </xf>
    <xf numFmtId="14" fontId="4" fillId="7" borderId="0" xfId="1" applyNumberFormat="1" applyFont="1" applyFill="1" applyAlignment="1">
      <alignment vertical="center"/>
    </xf>
    <xf numFmtId="44" fontId="4" fillId="7" borderId="0" xfId="1" applyNumberFormat="1" applyFont="1" applyFill="1" applyAlignment="1">
      <alignment vertical="center"/>
    </xf>
    <xf numFmtId="168" fontId="18" fillId="0" borderId="11" xfId="5" applyNumberFormat="1" applyFont="1" applyFill="1" applyBorder="1" applyAlignment="1">
      <alignment horizontal="left" vertical="center"/>
    </xf>
    <xf numFmtId="0" fontId="6" fillId="0" borderId="11" xfId="8" applyNumberFormat="1" applyFont="1" applyFill="1" applyBorder="1" applyAlignment="1" applyProtection="1">
      <alignment vertical="center"/>
    </xf>
    <xf numFmtId="168" fontId="0" fillId="0" borderId="0" xfId="0" applyNumberFormat="1"/>
    <xf numFmtId="43" fontId="6" fillId="0" borderId="11" xfId="26" applyFont="1" applyFill="1" applyBorder="1" applyAlignment="1" applyProtection="1">
      <alignment vertical="center"/>
    </xf>
    <xf numFmtId="2" fontId="6" fillId="0" borderId="11" xfId="8" applyNumberFormat="1" applyFont="1" applyFill="1" applyBorder="1" applyAlignment="1" applyProtection="1">
      <alignment vertical="center"/>
    </xf>
    <xf numFmtId="43" fontId="6" fillId="0" borderId="11" xfId="8" applyNumberFormat="1" applyFont="1" applyFill="1" applyBorder="1" applyAlignment="1" applyProtection="1">
      <alignment vertical="center"/>
    </xf>
    <xf numFmtId="168" fontId="6" fillId="0" borderId="7" xfId="8" applyNumberFormat="1" applyFont="1" applyFill="1" applyBorder="1" applyAlignment="1" applyProtection="1">
      <alignment vertical="center" wrapText="1"/>
    </xf>
    <xf numFmtId="168" fontId="6" fillId="0" borderId="11" xfId="8" applyNumberFormat="1" applyFont="1" applyFill="1" applyBorder="1" applyAlignment="1" applyProtection="1">
      <alignment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6" borderId="11" xfId="6" applyFont="1" applyFill="1" applyBorder="1" applyAlignment="1">
      <alignment vertical="center" wrapText="1"/>
    </xf>
    <xf numFmtId="2" fontId="0" fillId="0" borderId="0" xfId="0" applyNumberFormat="1"/>
    <xf numFmtId="0" fontId="7" fillId="6" borderId="47" xfId="6" applyFont="1" applyFill="1" applyBorder="1" applyAlignment="1">
      <alignment horizontal="center" vertical="center"/>
    </xf>
    <xf numFmtId="2" fontId="7" fillId="6" borderId="47" xfId="6" applyNumberFormat="1" applyFont="1" applyFill="1" applyBorder="1" applyAlignment="1">
      <alignment horizontal="center" vertical="center" wrapText="1"/>
    </xf>
    <xf numFmtId="0" fontId="7" fillId="6" borderId="47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vertical="center" wrapText="1"/>
    </xf>
    <xf numFmtId="0" fontId="7" fillId="6" borderId="48" xfId="6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64" fontId="6" fillId="0" borderId="0" xfId="3" applyFont="1" applyBorder="1" applyAlignment="1">
      <alignment horizontal="center" vertical="center"/>
    </xf>
    <xf numFmtId="44" fontId="6" fillId="0" borderId="0" xfId="6" applyNumberFormat="1" applyFont="1" applyAlignment="1">
      <alignment horizontal="center" vertical="center"/>
    </xf>
    <xf numFmtId="168" fontId="6" fillId="0" borderId="0" xfId="8" applyNumberFormat="1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vertical="center"/>
    </xf>
    <xf numFmtId="168" fontId="6" fillId="0" borderId="0" xfId="8" applyNumberFormat="1" applyFont="1" applyFill="1" applyBorder="1" applyAlignment="1" applyProtection="1">
      <alignment vertical="center"/>
    </xf>
    <xf numFmtId="0" fontId="7" fillId="6" borderId="36" xfId="6" applyFont="1" applyFill="1" applyBorder="1" applyAlignment="1">
      <alignment horizontal="center" vertical="center"/>
    </xf>
    <xf numFmtId="0" fontId="7" fillId="6" borderId="36" xfId="6" applyFont="1" applyFill="1" applyBorder="1" applyAlignment="1">
      <alignment horizontal="center" vertical="center" wrapText="1"/>
    </xf>
    <xf numFmtId="0" fontId="7" fillId="6" borderId="46" xfId="6" applyFont="1" applyFill="1" applyBorder="1" applyAlignment="1">
      <alignment vertical="center" wrapText="1"/>
    </xf>
    <xf numFmtId="0" fontId="7" fillId="6" borderId="49" xfId="6" applyFont="1" applyFill="1" applyBorder="1" applyAlignment="1">
      <alignment horizontal="center" vertical="center"/>
    </xf>
    <xf numFmtId="44" fontId="6" fillId="0" borderId="11" xfId="6" applyNumberFormat="1" applyFont="1" applyBorder="1" applyAlignment="1">
      <alignment horizontal="center" vertical="center"/>
    </xf>
    <xf numFmtId="168" fontId="12" fillId="0" borderId="0" xfId="0" applyNumberFormat="1" applyFont="1"/>
    <xf numFmtId="14" fontId="12" fillId="0" borderId="0" xfId="0" applyNumberFormat="1" applyFont="1"/>
    <xf numFmtId="0" fontId="39" fillId="0" borderId="11" xfId="6" applyFont="1" applyBorder="1" applyAlignment="1">
      <alignment horizontal="center" vertical="center"/>
    </xf>
    <xf numFmtId="44" fontId="24" fillId="15" borderId="11" xfId="14" applyFont="1" applyFill="1" applyBorder="1" applyAlignment="1">
      <alignment horizontal="center" vertical="center"/>
    </xf>
    <xf numFmtId="168" fontId="22" fillId="15" borderId="0" xfId="6" applyNumberFormat="1" applyFont="1" applyFill="1" applyAlignment="1">
      <alignment horizontal="center" vertical="center"/>
    </xf>
    <xf numFmtId="164" fontId="23" fillId="15" borderId="11" xfId="8" applyFont="1" applyFill="1" applyBorder="1" applyAlignment="1" applyProtection="1">
      <alignment vertical="center"/>
    </xf>
    <xf numFmtId="164" fontId="12" fillId="15" borderId="11" xfId="8" applyFont="1" applyFill="1" applyBorder="1" applyAlignment="1" applyProtection="1">
      <alignment vertical="center"/>
    </xf>
    <xf numFmtId="164" fontId="40" fillId="0" borderId="11" xfId="8" applyFont="1" applyFill="1" applyBorder="1" applyAlignment="1" applyProtection="1">
      <alignment vertical="center"/>
    </xf>
    <xf numFmtId="2" fontId="12" fillId="0" borderId="0" xfId="0" applyNumberFormat="1" applyFont="1"/>
    <xf numFmtId="0" fontId="24" fillId="0" borderId="46" xfId="6" applyFont="1" applyBorder="1" applyAlignment="1">
      <alignment horizontal="center" vertical="center"/>
    </xf>
    <xf numFmtId="0" fontId="4" fillId="0" borderId="8" xfId="4" applyFont="1" applyBorder="1" applyAlignment="1">
      <alignment vertical="center"/>
    </xf>
    <xf numFmtId="0" fontId="41" fillId="12" borderId="11" xfId="1" applyFont="1" applyFill="1" applyBorder="1" applyAlignment="1">
      <alignment horizontal="center" vertical="center" wrapText="1"/>
    </xf>
    <xf numFmtId="0" fontId="33" fillId="0" borderId="11" xfId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center" wrapText="1"/>
    </xf>
    <xf numFmtId="11" fontId="33" fillId="0" borderId="11" xfId="1" applyNumberFormat="1" applyFont="1" applyBorder="1" applyAlignment="1">
      <alignment horizontal="left" vertical="center" wrapText="1"/>
    </xf>
    <xf numFmtId="7" fontId="33" fillId="0" borderId="11" xfId="7" applyNumberFormat="1" applyFont="1" applyBorder="1" applyAlignment="1">
      <alignment horizontal="left" vertical="center" wrapText="1"/>
    </xf>
    <xf numFmtId="1" fontId="33" fillId="0" borderId="11" xfId="1" applyNumberFormat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top" wrapText="1"/>
    </xf>
    <xf numFmtId="0" fontId="33" fillId="0" borderId="11" xfId="4" applyFont="1" applyBorder="1" applyAlignment="1">
      <alignment horizontal="center" vertical="center" wrapText="1"/>
    </xf>
    <xf numFmtId="0" fontId="30" fillId="0" borderId="0" xfId="1" applyFont="1" applyAlignment="1">
      <alignment horizontal="center" wrapText="1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wrapText="1"/>
    </xf>
    <xf numFmtId="0" fontId="41" fillId="0" borderId="0" xfId="1" applyFont="1" applyAlignment="1">
      <alignment wrapText="1"/>
    </xf>
    <xf numFmtId="0" fontId="18" fillId="0" borderId="0" xfId="1" applyFont="1" applyAlignment="1">
      <alignment wrapText="1"/>
    </xf>
    <xf numFmtId="0" fontId="2" fillId="0" borderId="0" xfId="1" applyAlignment="1">
      <alignment wrapText="1"/>
    </xf>
    <xf numFmtId="0" fontId="18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165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vertical="center" wrapText="1"/>
    </xf>
    <xf numFmtId="164" fontId="34" fillId="0" borderId="11" xfId="2" applyFont="1" applyFill="1" applyBorder="1" applyAlignment="1">
      <alignment horizontal="left" vertical="center" wrapText="1"/>
    </xf>
    <xf numFmtId="2" fontId="35" fillId="0" borderId="11" xfId="4" applyNumberFormat="1" applyFont="1" applyBorder="1" applyAlignment="1">
      <alignment horizontal="center" vertical="center" wrapText="1"/>
    </xf>
    <xf numFmtId="44" fontId="34" fillId="0" borderId="11" xfId="1" applyNumberFormat="1" applyFont="1" applyBorder="1" applyAlignment="1">
      <alignment vertical="center" wrapText="1"/>
    </xf>
    <xf numFmtId="44" fontId="35" fillId="5" borderId="11" xfId="1" applyNumberFormat="1" applyFont="1" applyFill="1" applyBorder="1" applyAlignment="1">
      <alignment vertical="center" wrapText="1"/>
    </xf>
    <xf numFmtId="44" fontId="34" fillId="5" borderId="11" xfId="1" applyNumberFormat="1" applyFont="1" applyFill="1" applyBorder="1" applyAlignment="1">
      <alignment vertical="center" wrapText="1"/>
    </xf>
    <xf numFmtId="165" fontId="35" fillId="0" borderId="11" xfId="5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horizontal="left" vertical="center" wrapText="1"/>
    </xf>
    <xf numFmtId="14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4" applyFont="1" applyBorder="1" applyAlignment="1">
      <alignment vertical="center" wrapText="1"/>
    </xf>
    <xf numFmtId="169" fontId="35" fillId="0" borderId="11" xfId="1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horizontal="left" vertical="center" wrapText="1"/>
    </xf>
    <xf numFmtId="2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center" vertical="center" wrapText="1"/>
    </xf>
    <xf numFmtId="14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left" vertical="center" wrapText="1"/>
    </xf>
    <xf numFmtId="165" fontId="35" fillId="0" borderId="11" xfId="4" applyNumberFormat="1" applyFont="1" applyBorder="1" applyAlignment="1">
      <alignment horizontal="center" vertical="center" wrapText="1"/>
    </xf>
    <xf numFmtId="2" fontId="35" fillId="0" borderId="11" xfId="4" applyNumberFormat="1" applyFont="1" applyBorder="1" applyAlignment="1">
      <alignment horizontal="center" vertical="top" wrapText="1"/>
    </xf>
    <xf numFmtId="1" fontId="35" fillId="0" borderId="11" xfId="4" applyNumberFormat="1" applyFont="1" applyBorder="1" applyAlignment="1">
      <alignment horizontal="left" vertical="top" wrapText="1"/>
    </xf>
    <xf numFmtId="1" fontId="35" fillId="0" borderId="11" xfId="4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5" fillId="0" borderId="11" xfId="1" applyFont="1" applyBorder="1" applyAlignment="1">
      <alignment vertical="center" wrapText="1"/>
    </xf>
    <xf numFmtId="44" fontId="35" fillId="0" borderId="11" xfId="14" applyFont="1" applyBorder="1" applyAlignment="1">
      <alignment wrapText="1"/>
    </xf>
    <xf numFmtId="0" fontId="32" fillId="0" borderId="0" xfId="1" applyFont="1" applyAlignment="1">
      <alignment horizontal="center" wrapText="1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wrapText="1"/>
    </xf>
    <xf numFmtId="0" fontId="42" fillId="0" borderId="0" xfId="1" applyFont="1" applyAlignment="1">
      <alignment wrapText="1"/>
    </xf>
    <xf numFmtId="44" fontId="32" fillId="0" borderId="0" xfId="14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1" applyFont="1" applyBorder="1"/>
    <xf numFmtId="0" fontId="4" fillId="0" borderId="52" xfId="1" applyFont="1" applyBorder="1" applyAlignment="1">
      <alignment horizontal="center"/>
    </xf>
    <xf numFmtId="164" fontId="3" fillId="0" borderId="0" xfId="2" applyFont="1" applyFill="1" applyBorder="1" applyAlignment="1">
      <alignment horizontal="center" vertical="center" wrapText="1"/>
    </xf>
    <xf numFmtId="49" fontId="4" fillId="5" borderId="11" xfId="20" applyNumberFormat="1" applyFont="1" applyFill="1" applyBorder="1" applyAlignment="1">
      <alignment horizontal="left" vertical="center" wrapText="1"/>
    </xf>
    <xf numFmtId="0" fontId="6" fillId="0" borderId="11" xfId="12" applyFont="1" applyBorder="1" applyAlignment="1">
      <alignment horizontal="left" vertical="center" wrapText="1"/>
    </xf>
    <xf numFmtId="14" fontId="4" fillId="0" borderId="0" xfId="0" applyNumberFormat="1" applyFont="1"/>
    <xf numFmtId="8" fontId="43" fillId="0" borderId="0" xfId="0" applyNumberFormat="1" applyFont="1"/>
    <xf numFmtId="44" fontId="4" fillId="0" borderId="11" xfId="0" applyNumberFormat="1" applyFont="1" applyBorder="1"/>
    <xf numFmtId="168" fontId="25" fillId="0" borderId="0" xfId="0" applyNumberFormat="1" applyFont="1" applyAlignment="1">
      <alignment vertical="center"/>
    </xf>
    <xf numFmtId="168" fontId="15" fillId="12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4" fillId="5" borderId="0" xfId="0" applyFont="1" applyFill="1"/>
    <xf numFmtId="0" fontId="3" fillId="11" borderId="11" xfId="0" applyFont="1" applyFill="1" applyBorder="1" applyAlignment="1">
      <alignment horizontal="center" vertical="center" wrapText="1"/>
    </xf>
    <xf numFmtId="0" fontId="3" fillId="11" borderId="11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168" fontId="3" fillId="1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" fillId="0" borderId="9" xfId="1" applyFont="1" applyBorder="1"/>
    <xf numFmtId="168" fontId="3" fillId="11" borderId="11" xfId="0" applyNumberFormat="1" applyFont="1" applyFill="1" applyBorder="1" applyAlignment="1">
      <alignment horizontal="center" vertical="center" wrapText="1"/>
    </xf>
    <xf numFmtId="168" fontId="18" fillId="0" borderId="0" xfId="0" applyNumberFormat="1" applyFont="1"/>
    <xf numFmtId="44" fontId="18" fillId="0" borderId="0" xfId="14" applyFont="1"/>
    <xf numFmtId="168" fontId="4" fillId="0" borderId="11" xfId="0" applyNumberFormat="1" applyFont="1" applyBorder="1" applyAlignment="1">
      <alignment horizontal="center" vertical="center" wrapText="1"/>
    </xf>
    <xf numFmtId="0" fontId="6" fillId="0" borderId="30" xfId="6" applyFont="1" applyBorder="1"/>
    <xf numFmtId="0" fontId="6" fillId="0" borderId="46" xfId="6" applyFont="1" applyBorder="1" applyAlignment="1">
      <alignment horizontal="center" vertical="center"/>
    </xf>
    <xf numFmtId="164" fontId="6" fillId="0" borderId="46" xfId="3" applyFont="1" applyFill="1" applyBorder="1" applyAlignment="1">
      <alignment horizontal="center" vertical="center"/>
    </xf>
    <xf numFmtId="168" fontId="3" fillId="12" borderId="11" xfId="0" applyNumberFormat="1" applyFont="1" applyFill="1" applyBorder="1" applyAlignment="1">
      <alignment vertical="center" wrapText="1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3" fillId="0" borderId="10" xfId="6" applyFont="1" applyBorder="1" applyAlignment="1">
      <alignment horizontal="left" wrapText="1"/>
    </xf>
    <xf numFmtId="0" fontId="23" fillId="0" borderId="25" xfId="6" applyFont="1" applyBorder="1" applyAlignment="1">
      <alignment horizontal="left" wrapText="1"/>
    </xf>
    <xf numFmtId="0" fontId="12" fillId="0" borderId="32" xfId="6" applyFont="1" applyBorder="1" applyAlignment="1">
      <alignment horizontal="left"/>
    </xf>
    <xf numFmtId="0" fontId="12" fillId="0" borderId="34" xfId="6" applyFont="1" applyBorder="1" applyAlignment="1">
      <alignment horizontal="left"/>
    </xf>
    <xf numFmtId="0" fontId="23" fillId="0" borderId="10" xfId="6" applyFont="1" applyBorder="1" applyAlignment="1">
      <alignment horizontal="left" vertical="center"/>
    </xf>
    <xf numFmtId="0" fontId="23" fillId="0" borderId="11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left"/>
    </xf>
    <xf numFmtId="0" fontId="12" fillId="0" borderId="25" xfId="6" applyFont="1" applyBorder="1" applyAlignment="1">
      <alignment horizontal="left"/>
    </xf>
    <xf numFmtId="0" fontId="7" fillId="6" borderId="32" xfId="6" applyFont="1" applyFill="1" applyBorder="1" applyAlignment="1">
      <alignment horizontal="center" vertical="center" wrapText="1"/>
    </xf>
    <xf numFmtId="0" fontId="7" fillId="6" borderId="34" xfId="6" applyFont="1" applyFill="1" applyBorder="1" applyAlignment="1">
      <alignment horizontal="center" vertical="center" wrapText="1"/>
    </xf>
    <xf numFmtId="0" fontId="7" fillId="6" borderId="38" xfId="6" applyFont="1" applyFill="1" applyBorder="1" applyAlignment="1">
      <alignment horizontal="center" vertical="center" wrapText="1"/>
    </xf>
    <xf numFmtId="0" fontId="7" fillId="6" borderId="40" xfId="6" applyFont="1" applyFill="1" applyBorder="1" applyAlignment="1">
      <alignment horizontal="center" vertical="center" wrapText="1"/>
    </xf>
    <xf numFmtId="0" fontId="7" fillId="6" borderId="39" xfId="6" applyFont="1" applyFill="1" applyBorder="1" applyAlignment="1">
      <alignment horizontal="center" vertical="center" wrapText="1"/>
    </xf>
    <xf numFmtId="0" fontId="7" fillId="6" borderId="41" xfId="6" applyFont="1" applyFill="1" applyBorder="1" applyAlignment="1">
      <alignment horizontal="center" vertical="center" wrapText="1"/>
    </xf>
    <xf numFmtId="168" fontId="7" fillId="6" borderId="33" xfId="6" applyNumberFormat="1" applyFont="1" applyFill="1" applyBorder="1" applyAlignment="1">
      <alignment horizontal="center" vertical="center" wrapText="1"/>
    </xf>
    <xf numFmtId="168" fontId="7" fillId="6" borderId="34" xfId="6" applyNumberFormat="1" applyFont="1" applyFill="1" applyBorder="1" applyAlignment="1">
      <alignment horizontal="center" vertical="center" wrapText="1"/>
    </xf>
    <xf numFmtId="0" fontId="7" fillId="6" borderId="42" xfId="6" applyFont="1" applyFill="1" applyBorder="1" applyAlignment="1">
      <alignment horizontal="center" vertical="center" wrapText="1"/>
    </xf>
    <xf numFmtId="0" fontId="7" fillId="6" borderId="43" xfId="6" applyFont="1" applyFill="1" applyBorder="1" applyAlignment="1">
      <alignment horizontal="center" vertical="center" wrapText="1"/>
    </xf>
    <xf numFmtId="0" fontId="6" fillId="0" borderId="44" xfId="6" applyFont="1" applyBorder="1" applyAlignment="1">
      <alignment horizontal="left"/>
    </xf>
    <xf numFmtId="0" fontId="6" fillId="0" borderId="45" xfId="6" applyFont="1" applyBorder="1" applyAlignment="1">
      <alignment horizontal="left"/>
    </xf>
    <xf numFmtId="0" fontId="6" fillId="0" borderId="6" xfId="6" applyFont="1" applyBorder="1" applyAlignment="1">
      <alignment horizontal="left"/>
    </xf>
    <xf numFmtId="0" fontId="6" fillId="0" borderId="24" xfId="6" applyFont="1" applyBorder="1" applyAlignment="1">
      <alignment horizontal="left"/>
    </xf>
    <xf numFmtId="0" fontId="23" fillId="13" borderId="10" xfId="6" applyFont="1" applyFill="1" applyBorder="1" applyAlignment="1">
      <alignment horizontal="left" vertical="center"/>
    </xf>
    <xf numFmtId="0" fontId="23" fillId="13" borderId="11" xfId="6" applyFont="1" applyFill="1" applyBorder="1" applyAlignment="1">
      <alignment horizontal="left" vertical="center"/>
    </xf>
    <xf numFmtId="0" fontId="12" fillId="0" borderId="5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166" fontId="3" fillId="13" borderId="19" xfId="1" applyNumberFormat="1" applyFont="1" applyFill="1" applyBorder="1" applyAlignment="1">
      <alignment horizontal="center" vertical="center"/>
    </xf>
    <xf numFmtId="166" fontId="3" fillId="13" borderId="4" xfId="1" applyNumberFormat="1" applyFont="1" applyFill="1" applyBorder="1" applyAlignment="1">
      <alignment horizontal="center" vertical="center"/>
    </xf>
    <xf numFmtId="166" fontId="3" fillId="13" borderId="2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14" applyFont="1" applyFill="1" applyAlignment="1">
      <alignment horizontal="center"/>
    </xf>
    <xf numFmtId="166" fontId="3" fillId="13" borderId="1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27" xfId="1" applyFont="1" applyBorder="1" applyAlignment="1">
      <alignment horizontal="center" wrapText="1"/>
    </xf>
    <xf numFmtId="166" fontId="30" fillId="12" borderId="11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6" applyFont="1" applyAlignment="1">
      <alignment horizontal="center" vertical="center"/>
    </xf>
  </cellXfs>
  <cellStyles count="27">
    <cellStyle name="Millares" xfId="26" builtinId="3"/>
    <cellStyle name="Moneda" xfId="14" builtinId="4"/>
    <cellStyle name="Moneda 10 2" xfId="3"/>
    <cellStyle name="Moneda 10 2 2" xfId="16"/>
    <cellStyle name="Moneda 11" xfId="5"/>
    <cellStyle name="Moneda 11 2" xfId="17"/>
    <cellStyle name="Moneda 2" xfId="2"/>
    <cellStyle name="Moneda 2 2" xfId="8"/>
    <cellStyle name="Moneda 2 2 2" xfId="18"/>
    <cellStyle name="Moneda 2 3" xfId="15"/>
    <cellStyle name="Moneda 3" xfId="9"/>
    <cellStyle name="Moneda 4" xfId="11"/>
    <cellStyle name="Moneda 4 2" xfId="19"/>
    <cellStyle name="Moneda 5" xfId="13"/>
    <cellStyle name="Moneda 5 2" xfId="21"/>
    <cellStyle name="Moneda 6" xfId="22"/>
    <cellStyle name="Moneda 7" xfId="24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  <cellStyle name="Normal 5 2" xfId="20"/>
    <cellStyle name="Normal 6" xfId="23"/>
    <cellStyle name="Porcentaje 2" xfId="2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104775</xdr:rowOff>
    </xdr:from>
    <xdr:to>
      <xdr:col>4</xdr:col>
      <xdr:colOff>101600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670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143199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134470</xdr:colOff>
      <xdr:row>1</xdr:row>
      <xdr:rowOff>44824</xdr:rowOff>
    </xdr:from>
    <xdr:to>
      <xdr:col>4</xdr:col>
      <xdr:colOff>620993</xdr:colOff>
      <xdr:row>4</xdr:row>
      <xdr:rowOff>173692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224118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377356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0</xdr:row>
      <xdr:rowOff>157840</xdr:rowOff>
    </xdr:from>
    <xdr:to>
      <xdr:col>5</xdr:col>
      <xdr:colOff>333376</xdr:colOff>
      <xdr:row>5</xdr:row>
      <xdr:rowOff>39446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88" y="157840"/>
          <a:ext cx="1505888" cy="7864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213933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191201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290016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31" customFormat="1" ht="30.75" customHeight="1">
      <c r="A1" s="564" t="s">
        <v>1049</v>
      </c>
      <c r="B1" s="564"/>
      <c r="C1" s="564"/>
      <c r="D1" s="564"/>
      <c r="E1" s="564"/>
      <c r="F1" s="564"/>
      <c r="G1" s="130"/>
      <c r="I1" s="565" t="s">
        <v>1050</v>
      </c>
      <c r="J1" s="565"/>
      <c r="K1" s="565"/>
      <c r="L1" s="565"/>
      <c r="M1" s="565"/>
      <c r="N1" s="565"/>
    </row>
    <row r="2" spans="1:14" ht="14.25" thickBot="1">
      <c r="A2" s="132"/>
      <c r="B2" s="133"/>
      <c r="C2" s="134"/>
      <c r="D2" s="134"/>
      <c r="E2" s="134"/>
      <c r="F2" s="134"/>
    </row>
    <row r="3" spans="1:14" ht="27.75" thickBot="1">
      <c r="A3" s="135"/>
      <c r="B3" s="136" t="s">
        <v>1051</v>
      </c>
      <c r="C3" s="136" t="s">
        <v>1052</v>
      </c>
      <c r="D3" s="137" t="s">
        <v>30</v>
      </c>
      <c r="E3" s="137" t="s">
        <v>1053</v>
      </c>
      <c r="F3" s="138" t="s">
        <v>1054</v>
      </c>
      <c r="G3" s="134"/>
    </row>
    <row r="4" spans="1:14" s="145" customFormat="1" ht="30" customHeight="1" thickBot="1">
      <c r="A4" s="139"/>
      <c r="B4" s="140">
        <v>1996</v>
      </c>
      <c r="C4" s="141">
        <v>607083.12</v>
      </c>
      <c r="D4" s="142">
        <v>2120.63</v>
      </c>
      <c r="E4" s="142">
        <f>D4</f>
        <v>2120.63</v>
      </c>
      <c r="F4" s="143">
        <f>C4-D4</f>
        <v>604962.49</v>
      </c>
      <c r="G4" s="144"/>
      <c r="I4" s="566" t="s">
        <v>1055</v>
      </c>
      <c r="J4" s="567"/>
      <c r="K4" s="146" t="s">
        <v>1056</v>
      </c>
      <c r="L4" s="147" t="s">
        <v>1057</v>
      </c>
      <c r="M4" s="148" t="s">
        <v>1058</v>
      </c>
      <c r="N4" s="149" t="s">
        <v>1059</v>
      </c>
    </row>
    <row r="5" spans="1:14" s="145" customFormat="1" ht="16.5" customHeight="1">
      <c r="A5" s="139"/>
      <c r="B5" s="140">
        <v>1997</v>
      </c>
      <c r="C5" s="141">
        <v>607083.12</v>
      </c>
      <c r="D5" s="142">
        <v>15177.08</v>
      </c>
      <c r="E5" s="142">
        <f>E4+D5</f>
        <v>17297.71</v>
      </c>
      <c r="F5" s="143">
        <f>F4-D5</f>
        <v>589785.41</v>
      </c>
      <c r="G5" s="150"/>
      <c r="I5" s="568" t="s">
        <v>1060</v>
      </c>
      <c r="J5" s="569"/>
      <c r="K5" s="151">
        <v>674536.8</v>
      </c>
      <c r="L5" s="152">
        <f>66202.65+174746.83</f>
        <v>240949.47999999998</v>
      </c>
      <c r="M5" s="153"/>
      <c r="N5" s="153"/>
    </row>
    <row r="6" spans="1:14" s="145" customFormat="1" ht="16.5" customHeight="1">
      <c r="A6" s="139"/>
      <c r="B6" s="140">
        <v>1998</v>
      </c>
      <c r="C6" s="141">
        <v>607083.12</v>
      </c>
      <c r="D6" s="142">
        <v>15177.08</v>
      </c>
      <c r="E6" s="142">
        <f>E5+D6</f>
        <v>32474.79</v>
      </c>
      <c r="F6" s="143">
        <f t="shared" ref="F6:F25" si="0">F5-D6</f>
        <v>574608.33000000007</v>
      </c>
      <c r="G6" s="150"/>
      <c r="I6" s="568" t="s">
        <v>1061</v>
      </c>
      <c r="J6" s="569"/>
      <c r="K6" s="154">
        <f>K5*10%</f>
        <v>67453.680000000008</v>
      </c>
      <c r="L6" s="155">
        <f>L5*10%</f>
        <v>24094.948</v>
      </c>
      <c r="M6" s="156"/>
      <c r="N6" s="156"/>
    </row>
    <row r="7" spans="1:14" s="145" customFormat="1" ht="16.5" customHeight="1">
      <c r="A7" s="139"/>
      <c r="B7" s="140">
        <v>1999</v>
      </c>
      <c r="C7" s="141">
        <v>607083.12</v>
      </c>
      <c r="D7" s="142">
        <v>15177.08</v>
      </c>
      <c r="E7" s="142">
        <f>E6+D7</f>
        <v>47651.87</v>
      </c>
      <c r="F7" s="143">
        <f t="shared" si="0"/>
        <v>559431.25000000012</v>
      </c>
      <c r="G7" s="150"/>
      <c r="I7" s="568" t="s">
        <v>1062</v>
      </c>
      <c r="J7" s="569"/>
      <c r="K7" s="154">
        <f>K5-K6</f>
        <v>607083.12</v>
      </c>
      <c r="L7" s="155">
        <f>L5-L6</f>
        <v>216854.53199999998</v>
      </c>
      <c r="M7" s="156"/>
      <c r="N7" s="156"/>
    </row>
    <row r="8" spans="1:14" s="145" customFormat="1" ht="16.5" customHeight="1">
      <c r="A8" s="139"/>
      <c r="B8" s="140">
        <v>2000</v>
      </c>
      <c r="C8" s="141">
        <v>607083.12</v>
      </c>
      <c r="D8" s="142">
        <v>15177.08</v>
      </c>
      <c r="E8" s="142">
        <f t="shared" ref="E8:E25" si="1">E7+D8</f>
        <v>62828.950000000004</v>
      </c>
      <c r="F8" s="143">
        <f t="shared" si="0"/>
        <v>544254.17000000016</v>
      </c>
      <c r="G8" s="150"/>
      <c r="I8" s="559" t="s">
        <v>1063</v>
      </c>
      <c r="J8" s="560"/>
      <c r="K8" s="157">
        <v>320839.37</v>
      </c>
      <c r="L8" s="158">
        <f>16385.16+35386.2</f>
        <v>51771.360000000001</v>
      </c>
      <c r="M8" s="156"/>
      <c r="N8" s="156"/>
    </row>
    <row r="9" spans="1:14" s="145" customFormat="1" ht="16.5" customHeight="1" thickBot="1">
      <c r="A9" s="139"/>
      <c r="B9" s="140">
        <v>2001</v>
      </c>
      <c r="C9" s="141">
        <v>607083.12</v>
      </c>
      <c r="D9" s="142">
        <v>15177.08</v>
      </c>
      <c r="E9" s="142">
        <f t="shared" si="1"/>
        <v>78006.03</v>
      </c>
      <c r="F9" s="143">
        <f t="shared" si="0"/>
        <v>529077.0900000002</v>
      </c>
      <c r="G9" s="150"/>
      <c r="I9" s="561" t="s">
        <v>1064</v>
      </c>
      <c r="J9" s="562"/>
      <c r="K9" s="154">
        <f>K7-K8</f>
        <v>286243.75</v>
      </c>
      <c r="L9" s="155">
        <f>L7-L8</f>
        <v>165083.17199999996</v>
      </c>
      <c r="M9" s="155">
        <f>K9+L9</f>
        <v>451326.92199999996</v>
      </c>
      <c r="N9" s="155">
        <f>M9/18</f>
        <v>25073.717888888888</v>
      </c>
    </row>
    <row r="10" spans="1:14" s="145" customFormat="1" ht="16.5" customHeight="1">
      <c r="A10" s="139"/>
      <c r="B10" s="140">
        <v>2002</v>
      </c>
      <c r="C10" s="141">
        <v>607083.12</v>
      </c>
      <c r="D10" s="142">
        <v>15177.08</v>
      </c>
      <c r="E10" s="142">
        <f t="shared" si="1"/>
        <v>93183.11</v>
      </c>
      <c r="F10" s="143">
        <f t="shared" si="0"/>
        <v>513900.01000000018</v>
      </c>
      <c r="G10" s="150"/>
    </row>
    <row r="11" spans="1:14" s="145" customFormat="1" ht="16.5" customHeight="1">
      <c r="A11" s="139"/>
      <c r="B11" s="140">
        <v>2003</v>
      </c>
      <c r="C11" s="141">
        <v>607083.12</v>
      </c>
      <c r="D11" s="142">
        <v>15177.08</v>
      </c>
      <c r="E11" s="142">
        <f t="shared" si="1"/>
        <v>108360.19</v>
      </c>
      <c r="F11" s="143">
        <f t="shared" si="0"/>
        <v>498722.93000000017</v>
      </c>
      <c r="G11" s="150"/>
    </row>
    <row r="12" spans="1:14" s="145" customFormat="1" ht="16.5" customHeight="1">
      <c r="A12" s="139"/>
      <c r="B12" s="140">
        <v>2004</v>
      </c>
      <c r="C12" s="141">
        <v>607083.12</v>
      </c>
      <c r="D12" s="142">
        <v>15177.08</v>
      </c>
      <c r="E12" s="142">
        <f t="shared" si="1"/>
        <v>123537.27</v>
      </c>
      <c r="F12" s="143">
        <f t="shared" si="0"/>
        <v>483545.85000000015</v>
      </c>
      <c r="G12" s="150"/>
    </row>
    <row r="13" spans="1:14" s="145" customFormat="1" ht="16.5" customHeight="1">
      <c r="A13" s="139"/>
      <c r="B13" s="140">
        <v>2005</v>
      </c>
      <c r="C13" s="141">
        <v>607083.12</v>
      </c>
      <c r="D13" s="142">
        <v>15177.08</v>
      </c>
      <c r="E13" s="142">
        <f t="shared" si="1"/>
        <v>138714.35</v>
      </c>
      <c r="F13" s="143">
        <f t="shared" si="0"/>
        <v>468368.77000000014</v>
      </c>
      <c r="G13" s="150"/>
    </row>
    <row r="14" spans="1:14" s="145" customFormat="1" ht="16.5" customHeight="1">
      <c r="A14" s="139"/>
      <c r="B14" s="140">
        <v>2006</v>
      </c>
      <c r="C14" s="141">
        <v>607083.12</v>
      </c>
      <c r="D14" s="142">
        <v>15177.08</v>
      </c>
      <c r="E14" s="142">
        <f t="shared" si="1"/>
        <v>153891.43</v>
      </c>
      <c r="F14" s="143">
        <f t="shared" si="0"/>
        <v>453191.69000000012</v>
      </c>
      <c r="G14" s="150"/>
      <c r="I14" s="263">
        <f>SUM(C4*0.1)</f>
        <v>60708.312000000005</v>
      </c>
    </row>
    <row r="15" spans="1:14" s="145" customFormat="1" ht="16.5" customHeight="1">
      <c r="A15" s="139"/>
      <c r="B15" s="140">
        <v>2007</v>
      </c>
      <c r="C15" s="141">
        <v>607083.12</v>
      </c>
      <c r="D15" s="142">
        <v>15177.08</v>
      </c>
      <c r="E15" s="142">
        <f t="shared" si="1"/>
        <v>169068.50999999998</v>
      </c>
      <c r="F15" s="143">
        <f t="shared" si="0"/>
        <v>438014.6100000001</v>
      </c>
      <c r="G15" s="150"/>
      <c r="I15" s="263">
        <f>SUM(C4-I14)</f>
        <v>546374.80799999996</v>
      </c>
    </row>
    <row r="16" spans="1:14" s="145" customFormat="1" ht="16.5" customHeight="1">
      <c r="A16" s="139"/>
      <c r="B16" s="140">
        <v>2008</v>
      </c>
      <c r="C16" s="141">
        <v>607083.12</v>
      </c>
      <c r="D16" s="142">
        <v>15177.08</v>
      </c>
      <c r="E16" s="142">
        <f t="shared" si="1"/>
        <v>184245.58999999997</v>
      </c>
      <c r="F16" s="143">
        <f t="shared" si="0"/>
        <v>422837.53000000009</v>
      </c>
      <c r="G16" s="150"/>
      <c r="I16" s="263">
        <f>SUM(I15/40)</f>
        <v>13659.370199999999</v>
      </c>
    </row>
    <row r="17" spans="1:8" s="145" customFormat="1" ht="16.5" customHeight="1">
      <c r="A17" s="139"/>
      <c r="B17" s="140">
        <v>2009</v>
      </c>
      <c r="C17" s="141">
        <v>607083.12</v>
      </c>
      <c r="D17" s="142">
        <v>15177.08</v>
      </c>
      <c r="E17" s="142">
        <f t="shared" si="1"/>
        <v>199422.66999999995</v>
      </c>
      <c r="F17" s="143">
        <f t="shared" si="0"/>
        <v>407660.45000000007</v>
      </c>
      <c r="G17" s="150"/>
    </row>
    <row r="18" spans="1:8" s="145" customFormat="1" ht="16.5" customHeight="1">
      <c r="A18" s="139"/>
      <c r="B18" s="140">
        <v>2010</v>
      </c>
      <c r="C18" s="141">
        <v>607083.12</v>
      </c>
      <c r="D18" s="142">
        <v>15177.08</v>
      </c>
      <c r="E18" s="142">
        <f t="shared" si="1"/>
        <v>214599.74999999994</v>
      </c>
      <c r="F18" s="143">
        <f t="shared" si="0"/>
        <v>392483.37000000005</v>
      </c>
      <c r="G18" s="150"/>
    </row>
    <row r="19" spans="1:8" s="145" customFormat="1" ht="16.5" customHeight="1">
      <c r="A19" s="139"/>
      <c r="B19" s="140">
        <v>2011</v>
      </c>
      <c r="C19" s="141">
        <v>607083.12</v>
      </c>
      <c r="D19" s="142">
        <v>15177.08</v>
      </c>
      <c r="E19" s="142">
        <f t="shared" si="1"/>
        <v>229776.82999999993</v>
      </c>
      <c r="F19" s="143">
        <f t="shared" si="0"/>
        <v>377306.29000000004</v>
      </c>
      <c r="G19" s="150"/>
    </row>
    <row r="20" spans="1:8" s="145" customFormat="1" ht="16.5" customHeight="1">
      <c r="A20" s="139"/>
      <c r="B20" s="140">
        <v>2012</v>
      </c>
      <c r="C20" s="141">
        <v>607083.12</v>
      </c>
      <c r="D20" s="142">
        <v>15177.08</v>
      </c>
      <c r="E20" s="142">
        <f t="shared" si="1"/>
        <v>244953.90999999992</v>
      </c>
      <c r="F20" s="143">
        <f t="shared" si="0"/>
        <v>362129.21</v>
      </c>
      <c r="G20" s="150"/>
    </row>
    <row r="21" spans="1:8" s="145" customFormat="1" ht="16.5" customHeight="1">
      <c r="A21" s="139"/>
      <c r="B21" s="140">
        <v>2013</v>
      </c>
      <c r="C21" s="141">
        <v>607083.12</v>
      </c>
      <c r="D21" s="142">
        <v>15177.08</v>
      </c>
      <c r="E21" s="142">
        <f t="shared" si="1"/>
        <v>260130.9899999999</v>
      </c>
      <c r="F21" s="143">
        <f t="shared" si="0"/>
        <v>346952.13</v>
      </c>
      <c r="G21" s="150"/>
    </row>
    <row r="22" spans="1:8" s="145" customFormat="1" ht="16.5" customHeight="1">
      <c r="A22" s="139"/>
      <c r="B22" s="140">
        <v>2014</v>
      </c>
      <c r="C22" s="141">
        <v>607083.12</v>
      </c>
      <c r="D22" s="142">
        <v>15177.08</v>
      </c>
      <c r="E22" s="142">
        <f t="shared" si="1"/>
        <v>275308.06999999989</v>
      </c>
      <c r="F22" s="143">
        <f t="shared" si="0"/>
        <v>331775.05</v>
      </c>
      <c r="G22" s="150"/>
    </row>
    <row r="23" spans="1:8" s="145" customFormat="1" ht="16.5" customHeight="1">
      <c r="A23" s="139"/>
      <c r="B23" s="140">
        <v>2015</v>
      </c>
      <c r="C23" s="141">
        <v>607083.12</v>
      </c>
      <c r="D23" s="142">
        <v>15177.08</v>
      </c>
      <c r="E23" s="142">
        <f t="shared" si="1"/>
        <v>290485.14999999991</v>
      </c>
      <c r="F23" s="143">
        <f t="shared" si="0"/>
        <v>316597.96999999997</v>
      </c>
      <c r="G23" s="150"/>
    </row>
    <row r="24" spans="1:8" s="145" customFormat="1" ht="16.5" customHeight="1">
      <c r="A24" s="139"/>
      <c r="B24" s="140">
        <v>2016</v>
      </c>
      <c r="C24" s="141">
        <v>607083.12</v>
      </c>
      <c r="D24" s="142">
        <v>15177.08</v>
      </c>
      <c r="E24" s="142">
        <f t="shared" si="1"/>
        <v>305662.22999999992</v>
      </c>
      <c r="F24" s="143">
        <f t="shared" si="0"/>
        <v>301420.88999999996</v>
      </c>
      <c r="G24" s="150"/>
    </row>
    <row r="25" spans="1:8" s="145" customFormat="1" ht="16.5" customHeight="1">
      <c r="A25" s="139"/>
      <c r="B25" s="140">
        <v>2017</v>
      </c>
      <c r="C25" s="141">
        <v>607083.12</v>
      </c>
      <c r="D25" s="142">
        <v>15177.08</v>
      </c>
      <c r="E25" s="142">
        <f t="shared" si="1"/>
        <v>320839.30999999994</v>
      </c>
      <c r="F25" s="143">
        <f t="shared" si="0"/>
        <v>286243.80999999994</v>
      </c>
      <c r="G25" s="150"/>
    </row>
    <row r="26" spans="1:8" s="145" customFormat="1" ht="16.5" customHeight="1">
      <c r="A26" s="559" t="s">
        <v>1065</v>
      </c>
      <c r="B26" s="563"/>
      <c r="C26" s="159">
        <v>165083.17000000001</v>
      </c>
      <c r="D26" s="160"/>
      <c r="E26" s="160"/>
      <c r="F26" s="161">
        <f>F25+C26</f>
        <v>451326.98</v>
      </c>
      <c r="G26" s="150"/>
    </row>
    <row r="27" spans="1:8" s="145" customFormat="1" ht="16.5" customHeight="1">
      <c r="A27" s="139"/>
      <c r="B27" s="162">
        <f>B25+1</f>
        <v>2018</v>
      </c>
      <c r="C27" s="163">
        <f>F25+C26</f>
        <v>451326.98</v>
      </c>
      <c r="D27" s="163">
        <f>C27/18</f>
        <v>25073.72111111111</v>
      </c>
      <c r="E27" s="163">
        <f>E25+D27</f>
        <v>345913.03111111105</v>
      </c>
      <c r="F27" s="164">
        <f>F26-D27</f>
        <v>426253.25888888887</v>
      </c>
      <c r="G27" s="165"/>
      <c r="H27" s="262">
        <f>SUM(C27+F25)</f>
        <v>737570.78999999992</v>
      </c>
    </row>
    <row r="28" spans="1:8" s="145" customFormat="1" ht="16.5" customHeight="1">
      <c r="A28" s="139"/>
      <c r="B28" s="162">
        <f t="shared" ref="B28:B44" si="2">B27+1</f>
        <v>2019</v>
      </c>
      <c r="C28" s="163">
        <v>451326.98</v>
      </c>
      <c r="D28" s="163">
        <v>25073.72</v>
      </c>
      <c r="E28" s="163">
        <f>E27+D28</f>
        <v>370986.75111111102</v>
      </c>
      <c r="F28" s="164">
        <f>F27-D28</f>
        <v>401179.5388888889</v>
      </c>
      <c r="G28" s="150"/>
    </row>
    <row r="29" spans="1:8" s="145" customFormat="1" ht="16.5" customHeight="1">
      <c r="A29" s="139"/>
      <c r="B29" s="162">
        <f t="shared" si="2"/>
        <v>2020</v>
      </c>
      <c r="C29" s="163">
        <v>451326.98</v>
      </c>
      <c r="D29" s="163">
        <f t="shared" ref="D29:D44" si="3">C29/18</f>
        <v>25073.72111111111</v>
      </c>
      <c r="E29" s="163">
        <f t="shared" ref="E29:E44" si="4">E28+D29</f>
        <v>396060.47222222213</v>
      </c>
      <c r="F29" s="164">
        <f t="shared" ref="F29:F44" si="5">F28-D29</f>
        <v>376105.81777777779</v>
      </c>
      <c r="G29" s="150"/>
    </row>
    <row r="30" spans="1:8" s="145" customFormat="1" ht="16.5" customHeight="1">
      <c r="A30" s="139"/>
      <c r="B30" s="166">
        <f t="shared" si="2"/>
        <v>2021</v>
      </c>
      <c r="C30" s="167">
        <v>451326.98</v>
      </c>
      <c r="D30" s="167">
        <f t="shared" si="3"/>
        <v>25073.72111111111</v>
      </c>
      <c r="E30" s="167">
        <f t="shared" si="4"/>
        <v>421134.19333333324</v>
      </c>
      <c r="F30" s="168">
        <f t="shared" si="5"/>
        <v>351032.09666666668</v>
      </c>
      <c r="G30" s="150"/>
    </row>
    <row r="31" spans="1:8" s="145" customFormat="1" ht="16.5" customHeight="1">
      <c r="A31" s="139"/>
      <c r="B31" s="140">
        <f t="shared" si="2"/>
        <v>2022</v>
      </c>
      <c r="C31" s="160">
        <v>451326.98</v>
      </c>
      <c r="D31" s="160">
        <f t="shared" si="3"/>
        <v>25073.72111111111</v>
      </c>
      <c r="E31" s="160">
        <f t="shared" si="4"/>
        <v>446207.91444444435</v>
      </c>
      <c r="F31" s="143">
        <f t="shared" si="5"/>
        <v>325958.37555555557</v>
      </c>
      <c r="G31" s="150"/>
    </row>
    <row r="32" spans="1:8" s="145" customFormat="1" ht="16.5" customHeight="1">
      <c r="A32" s="139"/>
      <c r="B32" s="140">
        <f t="shared" si="2"/>
        <v>2023</v>
      </c>
      <c r="C32" s="160">
        <v>451326.98</v>
      </c>
      <c r="D32" s="160">
        <f t="shared" si="3"/>
        <v>25073.72111111111</v>
      </c>
      <c r="E32" s="160">
        <f t="shared" si="4"/>
        <v>471281.63555555546</v>
      </c>
      <c r="F32" s="143">
        <f t="shared" si="5"/>
        <v>300884.65444444446</v>
      </c>
      <c r="G32" s="150"/>
    </row>
    <row r="33" spans="1:7" s="145" customFormat="1" ht="16.5" customHeight="1">
      <c r="A33" s="139"/>
      <c r="B33" s="140">
        <f t="shared" si="2"/>
        <v>2024</v>
      </c>
      <c r="C33" s="160">
        <v>451326.98</v>
      </c>
      <c r="D33" s="160">
        <f t="shared" si="3"/>
        <v>25073.72111111111</v>
      </c>
      <c r="E33" s="160">
        <f t="shared" si="4"/>
        <v>496355.35666666657</v>
      </c>
      <c r="F33" s="143">
        <f t="shared" si="5"/>
        <v>275810.93333333335</v>
      </c>
      <c r="G33" s="150"/>
    </row>
    <row r="34" spans="1:7" s="145" customFormat="1" ht="16.5" customHeight="1">
      <c r="A34" s="139"/>
      <c r="B34" s="140">
        <f t="shared" si="2"/>
        <v>2025</v>
      </c>
      <c r="C34" s="160">
        <v>451326.98</v>
      </c>
      <c r="D34" s="160">
        <f t="shared" si="3"/>
        <v>25073.72111111111</v>
      </c>
      <c r="E34" s="160">
        <f t="shared" si="4"/>
        <v>521429.07777777768</v>
      </c>
      <c r="F34" s="143">
        <f t="shared" si="5"/>
        <v>250737.21222222224</v>
      </c>
      <c r="G34" s="150"/>
    </row>
    <row r="35" spans="1:7" s="145" customFormat="1" ht="16.5" customHeight="1">
      <c r="A35" s="139"/>
      <c r="B35" s="140">
        <f t="shared" si="2"/>
        <v>2026</v>
      </c>
      <c r="C35" s="160">
        <v>451326.98</v>
      </c>
      <c r="D35" s="160">
        <f t="shared" si="3"/>
        <v>25073.72111111111</v>
      </c>
      <c r="E35" s="160">
        <f t="shared" si="4"/>
        <v>546502.79888888879</v>
      </c>
      <c r="F35" s="143">
        <f t="shared" si="5"/>
        <v>225663.49111111113</v>
      </c>
      <c r="G35" s="150"/>
    </row>
    <row r="36" spans="1:7" s="145" customFormat="1" ht="16.5" customHeight="1">
      <c r="A36" s="139"/>
      <c r="B36" s="140">
        <f t="shared" si="2"/>
        <v>2027</v>
      </c>
      <c r="C36" s="160">
        <v>451326.98</v>
      </c>
      <c r="D36" s="160">
        <f t="shared" si="3"/>
        <v>25073.72111111111</v>
      </c>
      <c r="E36" s="160">
        <f t="shared" si="4"/>
        <v>571576.5199999999</v>
      </c>
      <c r="F36" s="143">
        <f t="shared" si="5"/>
        <v>200589.77000000002</v>
      </c>
      <c r="G36" s="150"/>
    </row>
    <row r="37" spans="1:7" s="145" customFormat="1" ht="16.5" customHeight="1">
      <c r="A37" s="139"/>
      <c r="B37" s="140">
        <f t="shared" si="2"/>
        <v>2028</v>
      </c>
      <c r="C37" s="160">
        <v>451326.98</v>
      </c>
      <c r="D37" s="160">
        <f t="shared" si="3"/>
        <v>25073.72111111111</v>
      </c>
      <c r="E37" s="160">
        <f t="shared" si="4"/>
        <v>596650.24111111101</v>
      </c>
      <c r="F37" s="143">
        <f t="shared" si="5"/>
        <v>175516.04888888891</v>
      </c>
      <c r="G37" s="150"/>
    </row>
    <row r="38" spans="1:7" s="145" customFormat="1" ht="16.5" customHeight="1">
      <c r="A38" s="139"/>
      <c r="B38" s="140">
        <f t="shared" si="2"/>
        <v>2029</v>
      </c>
      <c r="C38" s="160">
        <v>451326.98</v>
      </c>
      <c r="D38" s="160">
        <f t="shared" si="3"/>
        <v>25073.72111111111</v>
      </c>
      <c r="E38" s="160">
        <f t="shared" si="4"/>
        <v>621723.96222222212</v>
      </c>
      <c r="F38" s="143">
        <f t="shared" si="5"/>
        <v>150442.3277777778</v>
      </c>
      <c r="G38" s="150"/>
    </row>
    <row r="39" spans="1:7" s="145" customFormat="1" ht="16.5" customHeight="1">
      <c r="A39" s="139"/>
      <c r="B39" s="140">
        <f t="shared" si="2"/>
        <v>2030</v>
      </c>
      <c r="C39" s="160">
        <v>451326.98</v>
      </c>
      <c r="D39" s="160">
        <f t="shared" si="3"/>
        <v>25073.72111111111</v>
      </c>
      <c r="E39" s="160">
        <f t="shared" si="4"/>
        <v>646797.68333333323</v>
      </c>
      <c r="F39" s="143">
        <f t="shared" si="5"/>
        <v>125368.60666666669</v>
      </c>
      <c r="G39" s="150"/>
    </row>
    <row r="40" spans="1:7" s="145" customFormat="1" ht="16.5" customHeight="1">
      <c r="A40" s="139"/>
      <c r="B40" s="140">
        <f t="shared" si="2"/>
        <v>2031</v>
      </c>
      <c r="C40" s="160">
        <v>451326.98</v>
      </c>
      <c r="D40" s="160">
        <f t="shared" si="3"/>
        <v>25073.72111111111</v>
      </c>
      <c r="E40" s="160">
        <f t="shared" si="4"/>
        <v>671871.40444444434</v>
      </c>
      <c r="F40" s="143">
        <f t="shared" si="5"/>
        <v>100294.88555555558</v>
      </c>
      <c r="G40" s="150"/>
    </row>
    <row r="41" spans="1:7" s="145" customFormat="1" ht="16.5" customHeight="1">
      <c r="A41" s="139"/>
      <c r="B41" s="140">
        <f t="shared" si="2"/>
        <v>2032</v>
      </c>
      <c r="C41" s="160">
        <v>451326.98</v>
      </c>
      <c r="D41" s="160">
        <f t="shared" si="3"/>
        <v>25073.72111111111</v>
      </c>
      <c r="E41" s="160">
        <f t="shared" si="4"/>
        <v>696945.12555555545</v>
      </c>
      <c r="F41" s="143">
        <f t="shared" si="5"/>
        <v>75221.164444444468</v>
      </c>
      <c r="G41" s="150"/>
    </row>
    <row r="42" spans="1:7" s="145" customFormat="1" ht="16.5" customHeight="1">
      <c r="A42" s="139"/>
      <c r="B42" s="140">
        <f t="shared" si="2"/>
        <v>2033</v>
      </c>
      <c r="C42" s="160">
        <v>451326.98</v>
      </c>
      <c r="D42" s="160">
        <f t="shared" si="3"/>
        <v>25073.72111111111</v>
      </c>
      <c r="E42" s="160">
        <f t="shared" si="4"/>
        <v>722018.84666666656</v>
      </c>
      <c r="F42" s="143">
        <f t="shared" si="5"/>
        <v>50147.443333333358</v>
      </c>
      <c r="G42" s="150"/>
    </row>
    <row r="43" spans="1:7" s="145" customFormat="1" ht="16.5" customHeight="1">
      <c r="A43" s="139"/>
      <c r="B43" s="140">
        <f t="shared" si="2"/>
        <v>2034</v>
      </c>
      <c r="C43" s="160">
        <v>451326.98</v>
      </c>
      <c r="D43" s="160">
        <f t="shared" si="3"/>
        <v>25073.72111111111</v>
      </c>
      <c r="E43" s="160">
        <f t="shared" si="4"/>
        <v>747092.56777777767</v>
      </c>
      <c r="F43" s="143">
        <f t="shared" si="5"/>
        <v>25073.722222222248</v>
      </c>
      <c r="G43" s="150"/>
    </row>
    <row r="44" spans="1:7" s="145" customFormat="1" ht="16.5" customHeight="1">
      <c r="A44" s="139"/>
      <c r="B44" s="140">
        <f t="shared" si="2"/>
        <v>2035</v>
      </c>
      <c r="C44" s="160">
        <v>451326.98</v>
      </c>
      <c r="D44" s="160">
        <f t="shared" si="3"/>
        <v>25073.72111111111</v>
      </c>
      <c r="E44" s="160">
        <f t="shared" si="4"/>
        <v>772166.28888888878</v>
      </c>
      <c r="F44" s="143">
        <f t="shared" si="5"/>
        <v>1.1111111380159855E-3</v>
      </c>
      <c r="G44" s="150"/>
    </row>
    <row r="45" spans="1:7" s="145" customFormat="1" ht="16.5" customHeight="1" thickBot="1">
      <c r="A45" s="169"/>
      <c r="B45" s="170"/>
      <c r="C45" s="171"/>
      <c r="D45" s="172">
        <f>SUM(D4:D44)</f>
        <v>772166.28888888878</v>
      </c>
      <c r="E45" s="172"/>
      <c r="F45" s="173"/>
      <c r="G45" s="150"/>
    </row>
    <row r="46" spans="1:7" s="24" customFormat="1" ht="30" customHeight="1">
      <c r="A46" s="17"/>
      <c r="B46" s="17"/>
      <c r="C46" s="17"/>
      <c r="D46" s="17"/>
      <c r="E46" s="17"/>
      <c r="F46" s="17"/>
      <c r="G46" s="150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J249"/>
  <sheetViews>
    <sheetView showGridLines="0" topLeftCell="D1" zoomScale="82" zoomScaleNormal="82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4.5703125" style="37" customWidth="1" outlineLevel="1"/>
    <col min="5" max="5" width="15" style="38" customWidth="1"/>
    <col min="6" max="6" width="11.5703125" style="37" customWidth="1"/>
    <col min="7" max="7" width="28.5703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5.42578125" style="17" customWidth="1"/>
    <col min="12" max="13" width="13.28515625" style="17" customWidth="1"/>
    <col min="14" max="14" width="15.140625" style="17" customWidth="1"/>
    <col min="15" max="15" width="12" style="17" customWidth="1"/>
    <col min="16" max="16" width="10.7109375" style="17" customWidth="1"/>
    <col min="17" max="17" width="13.5703125" style="17" customWidth="1"/>
    <col min="18" max="18" width="12.7109375" style="17" hidden="1" customWidth="1"/>
    <col min="19" max="19" width="13.42578125" style="17" hidden="1" customWidth="1"/>
    <col min="20" max="20" width="9.28515625" style="17" hidden="1" customWidth="1"/>
    <col min="21" max="21" width="12.7109375" style="17" hidden="1" customWidth="1"/>
    <col min="22" max="22" width="13.42578125" style="17" hidden="1" customWidth="1"/>
    <col min="23" max="23" width="9.28515625" style="17" hidden="1" customWidth="1"/>
    <col min="24" max="24" width="12.7109375" style="17" hidden="1" customWidth="1"/>
    <col min="25" max="25" width="13.42578125" style="17" hidden="1" customWidth="1"/>
    <col min="26" max="26" width="9.28515625" style="17" hidden="1" customWidth="1"/>
    <col min="27" max="27" width="12.7109375" style="17" hidden="1" customWidth="1"/>
    <col min="28" max="28" width="13.42578125" style="17" hidden="1" customWidth="1"/>
    <col min="29" max="29" width="9.28515625" style="17" hidden="1" customWidth="1"/>
    <col min="30" max="30" width="12.7109375" style="17" hidden="1" customWidth="1"/>
    <col min="31" max="31" width="13.42578125" style="17" hidden="1" customWidth="1"/>
    <col min="32" max="32" width="9.28515625" style="17" hidden="1" customWidth="1"/>
    <col min="33" max="33" width="12.7109375" style="17" hidden="1" customWidth="1"/>
    <col min="34" max="34" width="13.42578125" style="17" hidden="1" customWidth="1"/>
    <col min="35" max="35" width="9.28515625" style="17" hidden="1" customWidth="1"/>
    <col min="36" max="36" width="12.7109375" style="17" hidden="1" customWidth="1"/>
    <col min="37" max="37" width="13.42578125" style="17" hidden="1" customWidth="1"/>
    <col min="38" max="38" width="9.28515625" style="17" hidden="1" customWidth="1"/>
    <col min="39" max="39" width="12.7109375" style="17" hidden="1" customWidth="1"/>
    <col min="40" max="40" width="13.42578125" style="17" hidden="1" customWidth="1"/>
    <col min="41" max="41" width="9.28515625" style="17" hidden="1" customWidth="1"/>
    <col min="42" max="42" width="12.7109375" style="17" hidden="1" customWidth="1"/>
    <col min="43" max="43" width="13.42578125" style="17" hidden="1" customWidth="1"/>
    <col min="44" max="44" width="9.28515625" style="17" hidden="1" customWidth="1"/>
    <col min="45" max="45" width="12.7109375" style="17" hidden="1" customWidth="1"/>
    <col min="46" max="46" width="13.42578125" style="17" hidden="1" customWidth="1"/>
    <col min="47" max="47" width="9.28515625" style="17" hidden="1" customWidth="1"/>
    <col min="48" max="48" width="12.7109375" style="17" hidden="1" customWidth="1"/>
    <col min="49" max="49" width="13.42578125" style="17" hidden="1" customWidth="1"/>
    <col min="50" max="50" width="9.28515625" style="17" hidden="1" customWidth="1"/>
    <col min="51" max="51" width="12.7109375" style="17" hidden="1" customWidth="1"/>
    <col min="52" max="52" width="13.42578125" style="17" hidden="1" customWidth="1"/>
    <col min="53" max="53" width="9.28515625" style="17" hidden="1" customWidth="1"/>
    <col min="54" max="54" width="12.7109375" style="17" hidden="1" customWidth="1"/>
    <col min="55" max="55" width="13.42578125" style="17" hidden="1" customWidth="1"/>
    <col min="56" max="56" width="9.28515625" style="17" hidden="1" customWidth="1"/>
    <col min="57" max="57" width="12.7109375" style="17" hidden="1" customWidth="1"/>
    <col min="58" max="58" width="13.42578125" style="17" hidden="1" customWidth="1"/>
    <col min="59" max="59" width="9.28515625" style="17" hidden="1" customWidth="1"/>
    <col min="60" max="60" width="12.7109375" style="17" hidden="1" customWidth="1"/>
    <col min="61" max="61" width="13.42578125" style="17" hidden="1" customWidth="1"/>
    <col min="62" max="62" width="9.28515625" style="17" hidden="1" customWidth="1"/>
    <col min="63" max="63" width="12.7109375" style="17" hidden="1" customWidth="1"/>
    <col min="64" max="64" width="13.42578125" style="17" hidden="1" customWidth="1"/>
    <col min="65" max="65" width="9.85546875" style="17" hidden="1" customWidth="1"/>
    <col min="66" max="66" width="13.28515625" style="17" hidden="1" customWidth="1"/>
    <col min="67" max="67" width="13.42578125" style="17" hidden="1" customWidth="1"/>
    <col min="68" max="68" width="9.85546875" style="17" hidden="1" customWidth="1"/>
    <col min="69" max="69" width="13.140625" style="17" hidden="1" customWidth="1"/>
    <col min="70" max="70" width="13.42578125" style="17" hidden="1" customWidth="1"/>
    <col min="71" max="71" width="9.85546875" style="17" hidden="1" customWidth="1"/>
    <col min="72" max="74" width="13.85546875" style="17" hidden="1" customWidth="1"/>
    <col min="75" max="76" width="13.7109375" style="17" hidden="1" customWidth="1"/>
    <col min="77" max="77" width="13.140625" style="17" hidden="1" customWidth="1"/>
    <col min="78" max="79" width="15.28515625" style="17" customWidth="1"/>
    <col min="80" max="81" width="14.28515625" style="17" customWidth="1"/>
    <col min="82" max="82" width="15.7109375" style="17" customWidth="1"/>
    <col min="83" max="83" width="10.42578125" style="17" customWidth="1"/>
    <col min="84" max="16384" width="9.140625" style="17"/>
  </cols>
  <sheetData>
    <row r="1" spans="1:8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3" ht="14.25" customHeight="1">
      <c r="A2" s="3"/>
      <c r="B2" s="3"/>
      <c r="C2" s="3"/>
      <c r="D2" s="600" t="s">
        <v>0</v>
      </c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/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600"/>
      <c r="BJ2" s="600"/>
      <c r="BK2" s="600"/>
      <c r="BL2" s="600"/>
      <c r="BM2" s="600"/>
      <c r="BN2" s="600"/>
      <c r="BO2" s="600"/>
      <c r="BP2" s="600"/>
      <c r="BQ2" s="600"/>
      <c r="BR2" s="600"/>
      <c r="BS2" s="600"/>
      <c r="BT2" s="600"/>
      <c r="BU2" s="600"/>
      <c r="BV2" s="600"/>
      <c r="BW2" s="600"/>
      <c r="BX2" s="600"/>
    </row>
    <row r="3" spans="1:83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  <c r="BF3" s="600"/>
      <c r="BG3" s="600"/>
      <c r="BH3" s="600"/>
      <c r="BI3" s="600"/>
      <c r="BJ3" s="600"/>
      <c r="BK3" s="600"/>
      <c r="BL3" s="600"/>
      <c r="BM3" s="600"/>
      <c r="BN3" s="600"/>
      <c r="BO3" s="600"/>
      <c r="BP3" s="600"/>
      <c r="BQ3" s="600"/>
      <c r="BR3" s="600"/>
      <c r="BS3" s="600"/>
      <c r="BT3" s="600"/>
      <c r="BU3" s="600"/>
      <c r="BV3" s="600"/>
      <c r="BW3" s="600"/>
      <c r="BX3" s="600"/>
    </row>
    <row r="4" spans="1:83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  <c r="BF4" s="600"/>
      <c r="BG4" s="600"/>
      <c r="BH4" s="600"/>
      <c r="BI4" s="600"/>
      <c r="BJ4" s="600"/>
      <c r="BK4" s="600"/>
      <c r="BL4" s="600"/>
      <c r="BM4" s="600"/>
      <c r="BN4" s="600"/>
      <c r="BO4" s="600"/>
      <c r="BP4" s="600"/>
      <c r="BQ4" s="600"/>
      <c r="BR4" s="600"/>
      <c r="BS4" s="600"/>
      <c r="BT4" s="600"/>
      <c r="BU4" s="600"/>
      <c r="BV4" s="600"/>
      <c r="BW4" s="600"/>
      <c r="BX4" s="600"/>
    </row>
    <row r="5" spans="1:83" ht="14.25" customHeight="1">
      <c r="A5" s="3"/>
      <c r="B5" s="3"/>
      <c r="C5" s="3"/>
      <c r="D5" s="600" t="s">
        <v>253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  <c r="BF5" s="600"/>
      <c r="BG5" s="600"/>
      <c r="BH5" s="600"/>
      <c r="BI5" s="600"/>
      <c r="BJ5" s="600"/>
      <c r="BK5" s="600"/>
      <c r="BL5" s="600"/>
      <c r="BM5" s="600"/>
      <c r="BN5" s="600"/>
      <c r="BO5" s="600"/>
      <c r="BP5" s="600"/>
      <c r="BQ5" s="600"/>
      <c r="BR5" s="600"/>
      <c r="BS5" s="600"/>
      <c r="BT5" s="600"/>
      <c r="BU5" s="600"/>
      <c r="BV5" s="600"/>
      <c r="BW5" s="600"/>
      <c r="BX5" s="600"/>
    </row>
    <row r="6" spans="1:83" ht="14.25" customHeight="1">
      <c r="A6" s="3"/>
      <c r="B6" s="3"/>
      <c r="C6" s="3"/>
      <c r="D6" s="600" t="s">
        <v>1433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0"/>
      <c r="BN6" s="600"/>
      <c r="BO6" s="600"/>
      <c r="BP6" s="600"/>
      <c r="BQ6" s="600"/>
      <c r="BR6" s="600"/>
      <c r="BS6" s="600"/>
      <c r="BT6" s="600"/>
      <c r="BU6" s="600"/>
      <c r="BV6" s="600"/>
      <c r="BW6" s="600"/>
      <c r="BX6" s="600"/>
    </row>
    <row r="7" spans="1:83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3" s="74" customFormat="1" ht="57" customHeight="1">
      <c r="A8" s="50" t="s">
        <v>17</v>
      </c>
      <c r="B8" s="50" t="s">
        <v>18</v>
      </c>
      <c r="C8" s="73"/>
      <c r="D8" s="351" t="s">
        <v>19</v>
      </c>
      <c r="E8" s="351" t="s">
        <v>20</v>
      </c>
      <c r="F8" s="351" t="s">
        <v>21</v>
      </c>
      <c r="G8" s="351" t="s">
        <v>22</v>
      </c>
      <c r="H8" s="351" t="s">
        <v>23</v>
      </c>
      <c r="I8" s="352" t="s">
        <v>24</v>
      </c>
      <c r="J8" s="351" t="s">
        <v>25</v>
      </c>
      <c r="K8" s="351" t="s">
        <v>26</v>
      </c>
      <c r="L8" s="353" t="s">
        <v>27</v>
      </c>
      <c r="M8" s="353" t="s">
        <v>1226</v>
      </c>
      <c r="N8" s="353" t="s">
        <v>1227</v>
      </c>
      <c r="O8" s="353" t="s">
        <v>28</v>
      </c>
      <c r="P8" s="353" t="s">
        <v>29</v>
      </c>
      <c r="Q8" s="354" t="s">
        <v>30</v>
      </c>
      <c r="R8" s="355" t="s">
        <v>72</v>
      </c>
      <c r="S8" s="354" t="s">
        <v>73</v>
      </c>
      <c r="T8" s="354" t="s">
        <v>10</v>
      </c>
      <c r="U8" s="355" t="s">
        <v>172</v>
      </c>
      <c r="V8" s="354" t="s">
        <v>75</v>
      </c>
      <c r="W8" s="354" t="s">
        <v>10</v>
      </c>
      <c r="X8" s="355" t="s">
        <v>173</v>
      </c>
      <c r="Y8" s="354" t="s">
        <v>77</v>
      </c>
      <c r="Z8" s="354" t="s">
        <v>10</v>
      </c>
      <c r="AA8" s="355" t="s">
        <v>174</v>
      </c>
      <c r="AB8" s="354" t="s">
        <v>79</v>
      </c>
      <c r="AC8" s="354" t="s">
        <v>10</v>
      </c>
      <c r="AD8" s="355" t="s">
        <v>175</v>
      </c>
      <c r="AE8" s="354" t="s">
        <v>81</v>
      </c>
      <c r="AF8" s="354" t="s">
        <v>10</v>
      </c>
      <c r="AG8" s="355" t="s">
        <v>176</v>
      </c>
      <c r="AH8" s="354" t="s">
        <v>83</v>
      </c>
      <c r="AI8" s="354" t="s">
        <v>10</v>
      </c>
      <c r="AJ8" s="355" t="s">
        <v>254</v>
      </c>
      <c r="AK8" s="354" t="s">
        <v>94</v>
      </c>
      <c r="AL8" s="354" t="s">
        <v>10</v>
      </c>
      <c r="AM8" s="355" t="s">
        <v>255</v>
      </c>
      <c r="AN8" s="354" t="s">
        <v>96</v>
      </c>
      <c r="AO8" s="354" t="s">
        <v>10</v>
      </c>
      <c r="AP8" s="355" t="s">
        <v>181</v>
      </c>
      <c r="AQ8" s="354" t="s">
        <v>98</v>
      </c>
      <c r="AR8" s="354" t="s">
        <v>10</v>
      </c>
      <c r="AS8" s="355" t="s">
        <v>182</v>
      </c>
      <c r="AT8" s="354" t="s">
        <v>100</v>
      </c>
      <c r="AU8" s="354" t="s">
        <v>10</v>
      </c>
      <c r="AV8" s="355" t="s">
        <v>101</v>
      </c>
      <c r="AW8" s="354" t="s">
        <v>102</v>
      </c>
      <c r="AX8" s="354" t="s">
        <v>10</v>
      </c>
      <c r="AY8" s="355" t="s">
        <v>103</v>
      </c>
      <c r="AZ8" s="354" t="s">
        <v>104</v>
      </c>
      <c r="BA8" s="354" t="s">
        <v>10</v>
      </c>
      <c r="BB8" s="355" t="s">
        <v>105</v>
      </c>
      <c r="BC8" s="354" t="s">
        <v>32</v>
      </c>
      <c r="BD8" s="354" t="s">
        <v>10</v>
      </c>
      <c r="BE8" s="355" t="s">
        <v>184</v>
      </c>
      <c r="BF8" s="354" t="s">
        <v>34</v>
      </c>
      <c r="BG8" s="354" t="s">
        <v>10</v>
      </c>
      <c r="BH8" s="355" t="s">
        <v>185</v>
      </c>
      <c r="BI8" s="354" t="s">
        <v>36</v>
      </c>
      <c r="BJ8" s="354" t="s">
        <v>10</v>
      </c>
      <c r="BK8" s="355" t="s">
        <v>106</v>
      </c>
      <c r="BL8" s="354" t="s">
        <v>38</v>
      </c>
      <c r="BM8" s="354" t="s">
        <v>10</v>
      </c>
      <c r="BN8" s="355" t="s">
        <v>39</v>
      </c>
      <c r="BO8" s="354" t="s">
        <v>40</v>
      </c>
      <c r="BP8" s="354" t="s">
        <v>10</v>
      </c>
      <c r="BQ8" s="353" t="s">
        <v>186</v>
      </c>
      <c r="BR8" s="354" t="s">
        <v>42</v>
      </c>
      <c r="BS8" s="353" t="s">
        <v>10</v>
      </c>
      <c r="BT8" s="353" t="s">
        <v>43</v>
      </c>
      <c r="BU8" s="353" t="s">
        <v>44</v>
      </c>
      <c r="BV8" s="353" t="s">
        <v>10</v>
      </c>
      <c r="BW8" s="353" t="s">
        <v>45</v>
      </c>
      <c r="BX8" s="353" t="s">
        <v>46</v>
      </c>
      <c r="BY8" s="353" t="s">
        <v>962</v>
      </c>
      <c r="BZ8" s="353" t="s">
        <v>1326</v>
      </c>
      <c r="CA8" s="353" t="s">
        <v>1334</v>
      </c>
      <c r="CB8" s="353" t="s">
        <v>1326</v>
      </c>
      <c r="CC8" s="353" t="s">
        <v>1325</v>
      </c>
      <c r="CD8" s="353" t="s">
        <v>1216</v>
      </c>
      <c r="CE8" s="353" t="s">
        <v>10</v>
      </c>
    </row>
    <row r="9" spans="1:83" s="18" customFormat="1" ht="24" customHeight="1">
      <c r="A9" s="43">
        <v>1</v>
      </c>
      <c r="B9" s="44" t="s">
        <v>215</v>
      </c>
      <c r="C9" s="62"/>
      <c r="D9" s="44">
        <v>1</v>
      </c>
      <c r="E9" s="30" t="s">
        <v>256</v>
      </c>
      <c r="F9" s="86">
        <v>35613</v>
      </c>
      <c r="G9" s="31" t="s">
        <v>257</v>
      </c>
      <c r="H9" s="32" t="s">
        <v>258</v>
      </c>
      <c r="I9" s="32" t="s">
        <v>259</v>
      </c>
      <c r="J9" s="32" t="s">
        <v>260</v>
      </c>
      <c r="K9" s="32" t="s">
        <v>261</v>
      </c>
      <c r="L9" s="126">
        <v>868.49</v>
      </c>
      <c r="M9" s="126"/>
      <c r="N9" s="126">
        <v>868.49</v>
      </c>
      <c r="O9" s="126">
        <f t="shared" ref="O9:O66" si="0">N9*10%</f>
        <v>86.849000000000004</v>
      </c>
      <c r="P9" s="126">
        <f>N9-O9</f>
        <v>781.64099999999996</v>
      </c>
      <c r="Q9" s="126">
        <f>P9/5</f>
        <v>156.32819999999998</v>
      </c>
      <c r="R9" s="41">
        <v>78.37</v>
      </c>
      <c r="S9" s="207">
        <f>R9</f>
        <v>78.37</v>
      </c>
      <c r="T9" s="207">
        <f>L9-S9</f>
        <v>790.12</v>
      </c>
      <c r="U9" s="41">
        <v>156.33000000000001</v>
      </c>
      <c r="V9" s="207">
        <f>S9+U9</f>
        <v>234.70000000000002</v>
      </c>
      <c r="W9" s="207">
        <f>L9-V9</f>
        <v>633.79</v>
      </c>
      <c r="X9" s="41">
        <v>156.33000000000001</v>
      </c>
      <c r="Y9" s="207">
        <f>V9+X9</f>
        <v>391.03000000000003</v>
      </c>
      <c r="Z9" s="207">
        <f>L9-Y9</f>
        <v>477.46</v>
      </c>
      <c r="AA9" s="41">
        <v>156.33000000000001</v>
      </c>
      <c r="AB9" s="207">
        <f t="shared" ref="AB9:AB14" si="1">Y9+AA9</f>
        <v>547.36</v>
      </c>
      <c r="AC9" s="207">
        <f>L9-AB9</f>
        <v>321.13</v>
      </c>
      <c r="AD9" s="41">
        <v>156.33000000000001</v>
      </c>
      <c r="AE9" s="207">
        <f t="shared" ref="AE9:AE14" si="2">AB9+AD9</f>
        <v>703.69</v>
      </c>
      <c r="AF9" s="207">
        <f>L9-AE9</f>
        <v>164.79999999999995</v>
      </c>
      <c r="AG9" s="41">
        <v>77.95</v>
      </c>
      <c r="AH9" s="207">
        <f>AE9+AG9</f>
        <v>781.6400000000001</v>
      </c>
      <c r="AI9" s="207">
        <f>L9-AH9</f>
        <v>86.849999999999909</v>
      </c>
      <c r="AJ9" s="41">
        <v>0</v>
      </c>
      <c r="AK9" s="207">
        <f t="shared" ref="AK9:AK14" si="3">AH9+AJ9</f>
        <v>781.6400000000001</v>
      </c>
      <c r="AL9" s="207">
        <f>L9-AH9</f>
        <v>86.849999999999909</v>
      </c>
      <c r="AM9" s="41">
        <v>0</v>
      </c>
      <c r="AN9" s="207">
        <f t="shared" ref="AN9:AN14" si="4">AK9+AM9</f>
        <v>781.6400000000001</v>
      </c>
      <c r="AO9" s="207">
        <f>L9-AN9</f>
        <v>86.849999999999909</v>
      </c>
      <c r="AP9" s="41">
        <v>0</v>
      </c>
      <c r="AQ9" s="207">
        <f t="shared" ref="AQ9:AQ14" si="5">AN9+AP9</f>
        <v>781.6400000000001</v>
      </c>
      <c r="AR9" s="207">
        <f>L9-AQ9</f>
        <v>86.849999999999909</v>
      </c>
      <c r="AS9" s="41">
        <v>0</v>
      </c>
      <c r="AT9" s="207">
        <f t="shared" ref="AT9:AT14" si="6">AQ9+AS9</f>
        <v>781.6400000000001</v>
      </c>
      <c r="AU9" s="207">
        <f>L9-AT9</f>
        <v>86.849999999999909</v>
      </c>
      <c r="AV9" s="41">
        <v>0</v>
      </c>
      <c r="AW9" s="207">
        <f t="shared" ref="AW9:AW14" si="7">AT9+AV9</f>
        <v>781.6400000000001</v>
      </c>
      <c r="AX9" s="207">
        <f>L9-AW9</f>
        <v>86.849999999999909</v>
      </c>
      <c r="AY9" s="41">
        <v>0</v>
      </c>
      <c r="AZ9" s="207">
        <f t="shared" ref="AZ9:AZ14" si="8">AW9+AY9</f>
        <v>781.6400000000001</v>
      </c>
      <c r="BA9" s="207">
        <f t="shared" ref="BA9:BA14" si="9">L9-AZ9</f>
        <v>86.849999999999909</v>
      </c>
      <c r="BB9" s="41">
        <v>0</v>
      </c>
      <c r="BC9" s="207">
        <f t="shared" ref="BC9:BC14" si="10">AZ9+BB9</f>
        <v>781.6400000000001</v>
      </c>
      <c r="BD9" s="207">
        <f t="shared" ref="BD9:BD15" si="11">L9-BC9</f>
        <v>86.849999999999909</v>
      </c>
      <c r="BE9" s="41">
        <v>0</v>
      </c>
      <c r="BF9" s="207">
        <f t="shared" ref="BF9:BF18" si="12">BC9+BE9</f>
        <v>781.6400000000001</v>
      </c>
      <c r="BG9" s="207">
        <f t="shared" ref="BG9:BG16" si="13">L9-BF9</f>
        <v>86.849999999999909</v>
      </c>
      <c r="BH9" s="41">
        <v>0</v>
      </c>
      <c r="BI9" s="207">
        <f t="shared" ref="BI9:BI18" si="14">BF9+BH9</f>
        <v>781.6400000000001</v>
      </c>
      <c r="BJ9" s="207">
        <f t="shared" ref="BJ9:BJ17" si="15">L9-BI9</f>
        <v>86.849999999999909</v>
      </c>
      <c r="BK9" s="41">
        <v>0</v>
      </c>
      <c r="BL9" s="207">
        <f t="shared" ref="BL9:BL50" si="16">BI9+BK9</f>
        <v>781.6400000000001</v>
      </c>
      <c r="BM9" s="207">
        <f t="shared" ref="BM9:BM50" si="17">L9-BL9</f>
        <v>86.849999999999909</v>
      </c>
      <c r="BN9" s="41">
        <v>0</v>
      </c>
      <c r="BO9" s="207">
        <f t="shared" ref="BO9:BO22" si="18">BL9+BN9</f>
        <v>781.6400000000001</v>
      </c>
      <c r="BP9" s="207">
        <f t="shared" ref="BP9:BP52" si="19">L9-BO9</f>
        <v>86.849999999999909</v>
      </c>
      <c r="BQ9" s="41">
        <v>0</v>
      </c>
      <c r="BR9" s="207">
        <f t="shared" ref="BR9:BR53" si="20">BO9+BQ9</f>
        <v>781.6400000000001</v>
      </c>
      <c r="BS9" s="207">
        <f t="shared" ref="BS9:BS53" si="21">L9-BR9</f>
        <v>86.849999999999909</v>
      </c>
      <c r="BT9" s="41">
        <v>0</v>
      </c>
      <c r="BU9" s="207">
        <f t="shared" ref="BU9:BU39" si="22">BR9+BT9</f>
        <v>781.6400000000001</v>
      </c>
      <c r="BV9" s="207">
        <f t="shared" ref="BV9:BV50" si="23">L9-BU9</f>
        <v>86.849999999999909</v>
      </c>
      <c r="BW9" s="41">
        <v>0</v>
      </c>
      <c r="BX9" s="41">
        <f>BU9+BW9</f>
        <v>781.6400000000001</v>
      </c>
      <c r="BY9" s="41">
        <v>0</v>
      </c>
      <c r="BZ9" s="41">
        <f t="shared" ref="BZ9:BZ14" si="24">BX9+BY9</f>
        <v>781.6400000000001</v>
      </c>
      <c r="CA9" s="41">
        <v>0</v>
      </c>
      <c r="CB9" s="41">
        <f t="shared" ref="CB9:CB40" si="25">SUM(BZ9+CA9)</f>
        <v>781.6400000000001</v>
      </c>
      <c r="CC9" s="41">
        <v>0</v>
      </c>
      <c r="CD9" s="41">
        <f t="shared" ref="CD9:CD40" si="26">SUM(CB9+CC9)</f>
        <v>781.6400000000001</v>
      </c>
      <c r="CE9" s="41">
        <f t="shared" ref="CE9:CE40" si="27">N9-CD9</f>
        <v>86.849999999999909</v>
      </c>
    </row>
    <row r="10" spans="1:83" s="18" customFormat="1" ht="24" customHeight="1">
      <c r="A10" s="43">
        <v>4</v>
      </c>
      <c r="B10" s="44">
        <v>39255</v>
      </c>
      <c r="C10" s="62"/>
      <c r="D10" s="44">
        <v>2</v>
      </c>
      <c r="E10" s="30" t="s">
        <v>263</v>
      </c>
      <c r="F10" s="86">
        <v>39765</v>
      </c>
      <c r="G10" s="31" t="s">
        <v>264</v>
      </c>
      <c r="H10" s="32" t="s">
        <v>265</v>
      </c>
      <c r="I10" s="32" t="s">
        <v>266</v>
      </c>
      <c r="J10" s="32" t="s">
        <v>200</v>
      </c>
      <c r="K10" s="31" t="s">
        <v>267</v>
      </c>
      <c r="L10" s="126">
        <v>1199</v>
      </c>
      <c r="M10" s="126"/>
      <c r="N10" s="126">
        <v>1199</v>
      </c>
      <c r="O10" s="126">
        <f t="shared" si="0"/>
        <v>119.9</v>
      </c>
      <c r="P10" s="126">
        <f t="shared" ref="P10:P69" si="28">N10-O10</f>
        <v>1079.0999999999999</v>
      </c>
      <c r="Q10" s="126">
        <f t="shared" ref="Q10:Q69" si="29">P10/5</f>
        <v>215.82</v>
      </c>
      <c r="R10" s="41">
        <v>0</v>
      </c>
      <c r="S10" s="207">
        <v>0</v>
      </c>
      <c r="T10" s="207">
        <v>0</v>
      </c>
      <c r="U10" s="41">
        <v>0</v>
      </c>
      <c r="V10" s="207">
        <v>0</v>
      </c>
      <c r="W10" s="207">
        <v>0</v>
      </c>
      <c r="X10" s="41">
        <v>0</v>
      </c>
      <c r="Y10" s="207">
        <v>0</v>
      </c>
      <c r="Z10" s="207">
        <v>0</v>
      </c>
      <c r="AA10" s="41">
        <v>0</v>
      </c>
      <c r="AB10" s="207">
        <f t="shared" si="1"/>
        <v>0</v>
      </c>
      <c r="AC10" s="207">
        <v>0</v>
      </c>
      <c r="AD10" s="41">
        <v>0</v>
      </c>
      <c r="AE10" s="207">
        <f t="shared" si="2"/>
        <v>0</v>
      </c>
      <c r="AF10" s="207">
        <v>0</v>
      </c>
      <c r="AG10" s="41">
        <v>0</v>
      </c>
      <c r="AH10" s="207">
        <f>AE10+AG10</f>
        <v>0</v>
      </c>
      <c r="AI10" s="207">
        <v>0</v>
      </c>
      <c r="AJ10" s="41">
        <v>28.97</v>
      </c>
      <c r="AK10" s="207">
        <f t="shared" si="3"/>
        <v>28.97</v>
      </c>
      <c r="AL10" s="207">
        <f>L10-AK10</f>
        <v>1170.03</v>
      </c>
      <c r="AM10" s="41">
        <v>215.82</v>
      </c>
      <c r="AN10" s="207">
        <f t="shared" si="4"/>
        <v>244.79</v>
      </c>
      <c r="AO10" s="207">
        <f>L10-AN10</f>
        <v>954.21</v>
      </c>
      <c r="AP10" s="41">
        <v>215.82</v>
      </c>
      <c r="AQ10" s="207">
        <f t="shared" si="5"/>
        <v>460.61</v>
      </c>
      <c r="AR10" s="207">
        <f>L10-AQ10</f>
        <v>738.39</v>
      </c>
      <c r="AS10" s="41">
        <v>215.82</v>
      </c>
      <c r="AT10" s="207">
        <f t="shared" si="6"/>
        <v>676.43000000000006</v>
      </c>
      <c r="AU10" s="207">
        <f>L10-AT10</f>
        <v>522.56999999999994</v>
      </c>
      <c r="AV10" s="41">
        <v>215.82</v>
      </c>
      <c r="AW10" s="207">
        <f t="shared" si="7"/>
        <v>892.25</v>
      </c>
      <c r="AX10" s="207">
        <f>L10-AW10</f>
        <v>306.75</v>
      </c>
      <c r="AY10" s="41">
        <v>186.85</v>
      </c>
      <c r="AZ10" s="207">
        <f t="shared" si="8"/>
        <v>1079.0999999999999</v>
      </c>
      <c r="BA10" s="207">
        <f t="shared" si="9"/>
        <v>119.90000000000009</v>
      </c>
      <c r="BB10" s="41">
        <v>0</v>
      </c>
      <c r="BC10" s="207">
        <f t="shared" si="10"/>
        <v>1079.0999999999999</v>
      </c>
      <c r="BD10" s="207">
        <f t="shared" si="11"/>
        <v>119.90000000000009</v>
      </c>
      <c r="BE10" s="41">
        <v>0</v>
      </c>
      <c r="BF10" s="207">
        <f t="shared" si="12"/>
        <v>1079.0999999999999</v>
      </c>
      <c r="BG10" s="207">
        <f t="shared" si="13"/>
        <v>119.90000000000009</v>
      </c>
      <c r="BH10" s="41">
        <v>0</v>
      </c>
      <c r="BI10" s="207">
        <f t="shared" si="14"/>
        <v>1079.0999999999999</v>
      </c>
      <c r="BJ10" s="207">
        <f t="shared" si="15"/>
        <v>119.90000000000009</v>
      </c>
      <c r="BK10" s="41">
        <v>0</v>
      </c>
      <c r="BL10" s="207">
        <f t="shared" si="16"/>
        <v>1079.0999999999999</v>
      </c>
      <c r="BM10" s="207">
        <f t="shared" si="17"/>
        <v>119.90000000000009</v>
      </c>
      <c r="BN10" s="41">
        <v>0</v>
      </c>
      <c r="BO10" s="207">
        <f t="shared" si="18"/>
        <v>1079.0999999999999</v>
      </c>
      <c r="BP10" s="207">
        <f t="shared" si="19"/>
        <v>119.90000000000009</v>
      </c>
      <c r="BQ10" s="41">
        <v>0</v>
      </c>
      <c r="BR10" s="207">
        <f t="shared" si="20"/>
        <v>1079.0999999999999</v>
      </c>
      <c r="BS10" s="207">
        <f t="shared" si="21"/>
        <v>119.90000000000009</v>
      </c>
      <c r="BT10" s="41">
        <v>0</v>
      </c>
      <c r="BU10" s="207">
        <f t="shared" si="22"/>
        <v>1079.0999999999999</v>
      </c>
      <c r="BV10" s="207">
        <f t="shared" si="23"/>
        <v>119.90000000000009</v>
      </c>
      <c r="BW10" s="41">
        <v>0</v>
      </c>
      <c r="BX10" s="41">
        <f t="shared" ref="BX10:BX16" si="30">BU10+BW10</f>
        <v>1079.0999999999999</v>
      </c>
      <c r="BY10" s="41">
        <v>0</v>
      </c>
      <c r="BZ10" s="41">
        <f t="shared" si="24"/>
        <v>1079.0999999999999</v>
      </c>
      <c r="CA10" s="41">
        <v>0</v>
      </c>
      <c r="CB10" s="41">
        <f t="shared" si="25"/>
        <v>1079.0999999999999</v>
      </c>
      <c r="CC10" s="41">
        <v>0</v>
      </c>
      <c r="CD10" s="41">
        <f t="shared" si="26"/>
        <v>1079.0999999999999</v>
      </c>
      <c r="CE10" s="41">
        <f t="shared" si="27"/>
        <v>119.90000000000009</v>
      </c>
    </row>
    <row r="11" spans="1:83" s="18" customFormat="1" ht="24" customHeight="1">
      <c r="A11" s="43">
        <v>5</v>
      </c>
      <c r="B11" s="44">
        <v>119</v>
      </c>
      <c r="C11" s="62"/>
      <c r="D11" s="44">
        <v>3</v>
      </c>
      <c r="E11" s="30" t="s">
        <v>268</v>
      </c>
      <c r="F11" s="86">
        <v>40121</v>
      </c>
      <c r="G11" s="31" t="s">
        <v>269</v>
      </c>
      <c r="H11" s="32" t="s">
        <v>270</v>
      </c>
      <c r="I11" s="32" t="s">
        <v>271</v>
      </c>
      <c r="J11" s="32">
        <v>6126132339</v>
      </c>
      <c r="K11" s="32" t="s">
        <v>262</v>
      </c>
      <c r="L11" s="126">
        <v>621.5</v>
      </c>
      <c r="M11" s="126"/>
      <c r="N11" s="126">
        <v>621.5</v>
      </c>
      <c r="O11" s="126">
        <f t="shared" si="0"/>
        <v>62.150000000000006</v>
      </c>
      <c r="P11" s="126">
        <f t="shared" si="28"/>
        <v>559.35</v>
      </c>
      <c r="Q11" s="126">
        <f t="shared" si="29"/>
        <v>111.87</v>
      </c>
      <c r="R11" s="41">
        <v>0</v>
      </c>
      <c r="S11" s="207">
        <v>0</v>
      </c>
      <c r="T11" s="207">
        <v>0</v>
      </c>
      <c r="U11" s="41">
        <v>0</v>
      </c>
      <c r="V11" s="207">
        <v>0</v>
      </c>
      <c r="W11" s="207">
        <v>0</v>
      </c>
      <c r="X11" s="41">
        <v>0</v>
      </c>
      <c r="Y11" s="207">
        <v>0</v>
      </c>
      <c r="Z11" s="207">
        <v>0</v>
      </c>
      <c r="AA11" s="41">
        <v>0</v>
      </c>
      <c r="AB11" s="207">
        <f t="shared" si="1"/>
        <v>0</v>
      </c>
      <c r="AC11" s="207">
        <v>0</v>
      </c>
      <c r="AD11" s="41">
        <v>0</v>
      </c>
      <c r="AE11" s="207">
        <f t="shared" si="2"/>
        <v>0</v>
      </c>
      <c r="AF11" s="207">
        <v>0</v>
      </c>
      <c r="AG11" s="41">
        <v>0</v>
      </c>
      <c r="AH11" s="207">
        <v>0</v>
      </c>
      <c r="AI11" s="207">
        <v>0</v>
      </c>
      <c r="AJ11" s="41">
        <v>0</v>
      </c>
      <c r="AK11" s="207">
        <f t="shared" si="3"/>
        <v>0</v>
      </c>
      <c r="AL11" s="207">
        <v>0</v>
      </c>
      <c r="AM11" s="41">
        <v>17.78</v>
      </c>
      <c r="AN11" s="207">
        <f t="shared" si="4"/>
        <v>17.78</v>
      </c>
      <c r="AO11" s="207">
        <f>L11-AN11</f>
        <v>603.72</v>
      </c>
      <c r="AP11" s="41">
        <v>111.87</v>
      </c>
      <c r="AQ11" s="207">
        <f t="shared" si="5"/>
        <v>129.65</v>
      </c>
      <c r="AR11" s="207">
        <f>L11-AQ11</f>
        <v>491.85</v>
      </c>
      <c r="AS11" s="41">
        <v>111.87</v>
      </c>
      <c r="AT11" s="207">
        <f t="shared" si="6"/>
        <v>241.52</v>
      </c>
      <c r="AU11" s="207">
        <f>L11-AT11</f>
        <v>379.98</v>
      </c>
      <c r="AV11" s="41">
        <v>111.87</v>
      </c>
      <c r="AW11" s="207">
        <f t="shared" si="7"/>
        <v>353.39</v>
      </c>
      <c r="AX11" s="207">
        <f>L11-AW11</f>
        <v>268.11</v>
      </c>
      <c r="AY11" s="41">
        <v>111.87</v>
      </c>
      <c r="AZ11" s="207">
        <f t="shared" si="8"/>
        <v>465.26</v>
      </c>
      <c r="BA11" s="207">
        <f t="shared" si="9"/>
        <v>156.24</v>
      </c>
      <c r="BB11" s="41">
        <v>94.09</v>
      </c>
      <c r="BC11" s="207">
        <f t="shared" si="10"/>
        <v>559.35</v>
      </c>
      <c r="BD11" s="207">
        <f t="shared" si="11"/>
        <v>62.149999999999977</v>
      </c>
      <c r="BE11" s="41">
        <v>0</v>
      </c>
      <c r="BF11" s="207">
        <f t="shared" si="12"/>
        <v>559.35</v>
      </c>
      <c r="BG11" s="207">
        <f t="shared" si="13"/>
        <v>62.149999999999977</v>
      </c>
      <c r="BH11" s="41">
        <v>0</v>
      </c>
      <c r="BI11" s="207">
        <f t="shared" si="14"/>
        <v>559.35</v>
      </c>
      <c r="BJ11" s="207">
        <f t="shared" si="15"/>
        <v>62.149999999999977</v>
      </c>
      <c r="BK11" s="41">
        <v>0</v>
      </c>
      <c r="BL11" s="207">
        <f t="shared" si="16"/>
        <v>559.35</v>
      </c>
      <c r="BM11" s="207">
        <f t="shared" si="17"/>
        <v>62.149999999999977</v>
      </c>
      <c r="BN11" s="41">
        <v>0</v>
      </c>
      <c r="BO11" s="207">
        <f t="shared" si="18"/>
        <v>559.35</v>
      </c>
      <c r="BP11" s="207">
        <f t="shared" si="19"/>
        <v>62.149999999999977</v>
      </c>
      <c r="BQ11" s="41">
        <v>0</v>
      </c>
      <c r="BR11" s="207">
        <f t="shared" si="20"/>
        <v>559.35</v>
      </c>
      <c r="BS11" s="207">
        <f t="shared" si="21"/>
        <v>62.149999999999977</v>
      </c>
      <c r="BT11" s="41">
        <v>0</v>
      </c>
      <c r="BU11" s="207">
        <f t="shared" si="22"/>
        <v>559.35</v>
      </c>
      <c r="BV11" s="207">
        <f t="shared" si="23"/>
        <v>62.149999999999977</v>
      </c>
      <c r="BW11" s="41">
        <v>0</v>
      </c>
      <c r="BX11" s="41">
        <f t="shared" si="30"/>
        <v>559.35</v>
      </c>
      <c r="BY11" s="41">
        <v>0</v>
      </c>
      <c r="BZ11" s="41">
        <f t="shared" si="24"/>
        <v>559.35</v>
      </c>
      <c r="CA11" s="41">
        <v>0</v>
      </c>
      <c r="CB11" s="41">
        <f t="shared" si="25"/>
        <v>559.35</v>
      </c>
      <c r="CC11" s="41">
        <v>0</v>
      </c>
      <c r="CD11" s="41">
        <f t="shared" si="26"/>
        <v>559.35</v>
      </c>
      <c r="CE11" s="41">
        <f t="shared" si="27"/>
        <v>62.149999999999977</v>
      </c>
    </row>
    <row r="12" spans="1:83" s="18" customFormat="1" ht="24" customHeight="1">
      <c r="A12" s="43">
        <v>8</v>
      </c>
      <c r="B12" s="44">
        <v>736</v>
      </c>
      <c r="C12" s="62"/>
      <c r="D12" s="44">
        <v>4</v>
      </c>
      <c r="E12" s="30" t="s">
        <v>272</v>
      </c>
      <c r="F12" s="86">
        <v>41621</v>
      </c>
      <c r="G12" s="31" t="s">
        <v>273</v>
      </c>
      <c r="H12" s="32" t="s">
        <v>274</v>
      </c>
      <c r="I12" s="32" t="s">
        <v>275</v>
      </c>
      <c r="J12" s="32" t="s">
        <v>276</v>
      </c>
      <c r="K12" s="32" t="s">
        <v>277</v>
      </c>
      <c r="L12" s="126">
        <v>654.95000000000005</v>
      </c>
      <c r="M12" s="126"/>
      <c r="N12" s="126">
        <v>654.95000000000005</v>
      </c>
      <c r="O12" s="126">
        <f t="shared" si="0"/>
        <v>65.495000000000005</v>
      </c>
      <c r="P12" s="126">
        <f t="shared" si="28"/>
        <v>589.45500000000004</v>
      </c>
      <c r="Q12" s="126">
        <f t="shared" si="29"/>
        <v>117.89100000000001</v>
      </c>
      <c r="R12" s="41">
        <v>0</v>
      </c>
      <c r="S12" s="207">
        <v>0</v>
      </c>
      <c r="T12" s="207">
        <v>0</v>
      </c>
      <c r="U12" s="41">
        <v>0</v>
      </c>
      <c r="V12" s="207">
        <f>S12+U12</f>
        <v>0</v>
      </c>
      <c r="W12" s="207">
        <v>0</v>
      </c>
      <c r="X12" s="41">
        <v>0</v>
      </c>
      <c r="Y12" s="207">
        <f>V12+X12</f>
        <v>0</v>
      </c>
      <c r="Z12" s="207">
        <v>0</v>
      </c>
      <c r="AA12" s="41">
        <v>0</v>
      </c>
      <c r="AB12" s="207">
        <f t="shared" si="1"/>
        <v>0</v>
      </c>
      <c r="AC12" s="207">
        <v>0</v>
      </c>
      <c r="AD12" s="41">
        <v>0</v>
      </c>
      <c r="AE12" s="207">
        <f t="shared" si="2"/>
        <v>0</v>
      </c>
      <c r="AF12" s="207">
        <v>0</v>
      </c>
      <c r="AG12" s="41">
        <v>0</v>
      </c>
      <c r="AH12" s="207">
        <f>AE12+AG12</f>
        <v>0</v>
      </c>
      <c r="AI12" s="207">
        <v>0</v>
      </c>
      <c r="AJ12" s="41">
        <v>0</v>
      </c>
      <c r="AK12" s="207">
        <f t="shared" si="3"/>
        <v>0</v>
      </c>
      <c r="AL12" s="207">
        <v>0</v>
      </c>
      <c r="AM12" s="41">
        <v>0</v>
      </c>
      <c r="AN12" s="207">
        <f t="shared" si="4"/>
        <v>0</v>
      </c>
      <c r="AO12" s="207">
        <v>0</v>
      </c>
      <c r="AP12" s="41">
        <v>0</v>
      </c>
      <c r="AQ12" s="207">
        <f t="shared" si="5"/>
        <v>0</v>
      </c>
      <c r="AR12" s="207">
        <v>0</v>
      </c>
      <c r="AS12" s="41">
        <v>0</v>
      </c>
      <c r="AT12" s="207">
        <f t="shared" si="6"/>
        <v>0</v>
      </c>
      <c r="AU12" s="207">
        <v>0</v>
      </c>
      <c r="AV12" s="41">
        <v>0</v>
      </c>
      <c r="AW12" s="207">
        <f t="shared" si="7"/>
        <v>0</v>
      </c>
      <c r="AX12" s="207">
        <v>0</v>
      </c>
      <c r="AY12" s="41">
        <v>6.14</v>
      </c>
      <c r="AZ12" s="207">
        <f t="shared" si="8"/>
        <v>6.14</v>
      </c>
      <c r="BA12" s="207">
        <f t="shared" si="9"/>
        <v>648.81000000000006</v>
      </c>
      <c r="BB12" s="41">
        <v>117.89</v>
      </c>
      <c r="BC12" s="207">
        <f t="shared" si="10"/>
        <v>124.03</v>
      </c>
      <c r="BD12" s="207">
        <f t="shared" si="11"/>
        <v>530.92000000000007</v>
      </c>
      <c r="BE12" s="41">
        <v>117.89</v>
      </c>
      <c r="BF12" s="207">
        <f t="shared" si="12"/>
        <v>241.92000000000002</v>
      </c>
      <c r="BG12" s="207">
        <f t="shared" si="13"/>
        <v>413.03000000000003</v>
      </c>
      <c r="BH12" s="41">
        <v>117.89</v>
      </c>
      <c r="BI12" s="207">
        <f t="shared" si="14"/>
        <v>359.81</v>
      </c>
      <c r="BJ12" s="207">
        <f t="shared" si="15"/>
        <v>295.14000000000004</v>
      </c>
      <c r="BK12" s="41">
        <v>117.89</v>
      </c>
      <c r="BL12" s="207">
        <f t="shared" si="16"/>
        <v>477.7</v>
      </c>
      <c r="BM12" s="207">
        <f t="shared" si="17"/>
        <v>177.25000000000006</v>
      </c>
      <c r="BN12" s="41">
        <v>111.75</v>
      </c>
      <c r="BO12" s="207">
        <f t="shared" si="18"/>
        <v>589.45000000000005</v>
      </c>
      <c r="BP12" s="207">
        <f t="shared" si="19"/>
        <v>65.5</v>
      </c>
      <c r="BQ12" s="41">
        <v>0</v>
      </c>
      <c r="BR12" s="207">
        <f t="shared" si="20"/>
        <v>589.45000000000005</v>
      </c>
      <c r="BS12" s="207">
        <f t="shared" si="21"/>
        <v>65.5</v>
      </c>
      <c r="BT12" s="41">
        <v>0</v>
      </c>
      <c r="BU12" s="207">
        <f t="shared" si="22"/>
        <v>589.45000000000005</v>
      </c>
      <c r="BV12" s="207">
        <f t="shared" si="23"/>
        <v>65.5</v>
      </c>
      <c r="BW12" s="41">
        <v>0</v>
      </c>
      <c r="BX12" s="41">
        <f t="shared" si="30"/>
        <v>589.45000000000005</v>
      </c>
      <c r="BY12" s="41">
        <v>0</v>
      </c>
      <c r="BZ12" s="41">
        <f t="shared" si="24"/>
        <v>589.45000000000005</v>
      </c>
      <c r="CA12" s="41">
        <v>0</v>
      </c>
      <c r="CB12" s="41">
        <f t="shared" si="25"/>
        <v>589.45000000000005</v>
      </c>
      <c r="CC12" s="41">
        <v>0</v>
      </c>
      <c r="CD12" s="41">
        <f t="shared" si="26"/>
        <v>589.45000000000005</v>
      </c>
      <c r="CE12" s="41">
        <f t="shared" si="27"/>
        <v>65.5</v>
      </c>
    </row>
    <row r="13" spans="1:83" s="18" customFormat="1" ht="24" customHeight="1">
      <c r="A13" s="43">
        <v>9</v>
      </c>
      <c r="B13" s="44">
        <v>736</v>
      </c>
      <c r="C13" s="62"/>
      <c r="D13" s="44">
        <v>5</v>
      </c>
      <c r="E13" s="30" t="s">
        <v>278</v>
      </c>
      <c r="F13" s="86">
        <v>41621</v>
      </c>
      <c r="G13" s="31" t="s">
        <v>273</v>
      </c>
      <c r="H13" s="32" t="s">
        <v>274</v>
      </c>
      <c r="I13" s="32" t="s">
        <v>275</v>
      </c>
      <c r="J13" s="32" t="s">
        <v>279</v>
      </c>
      <c r="K13" s="32" t="s">
        <v>280</v>
      </c>
      <c r="L13" s="126">
        <v>654.95000000000005</v>
      </c>
      <c r="M13" s="126"/>
      <c r="N13" s="126">
        <v>654.95000000000005</v>
      </c>
      <c r="O13" s="126">
        <f t="shared" si="0"/>
        <v>65.495000000000005</v>
      </c>
      <c r="P13" s="126">
        <f t="shared" si="28"/>
        <v>589.45500000000004</v>
      </c>
      <c r="Q13" s="126">
        <f t="shared" si="29"/>
        <v>117.89100000000001</v>
      </c>
      <c r="R13" s="41">
        <v>0</v>
      </c>
      <c r="S13" s="207">
        <v>0</v>
      </c>
      <c r="T13" s="207">
        <v>0</v>
      </c>
      <c r="U13" s="41">
        <v>0</v>
      </c>
      <c r="V13" s="207">
        <f>S13+U13</f>
        <v>0</v>
      </c>
      <c r="W13" s="207">
        <v>0</v>
      </c>
      <c r="X13" s="41">
        <v>0</v>
      </c>
      <c r="Y13" s="207">
        <f>V13+X13</f>
        <v>0</v>
      </c>
      <c r="Z13" s="207">
        <v>0</v>
      </c>
      <c r="AA13" s="41">
        <v>0</v>
      </c>
      <c r="AB13" s="207">
        <f t="shared" si="1"/>
        <v>0</v>
      </c>
      <c r="AC13" s="207">
        <v>0</v>
      </c>
      <c r="AD13" s="41">
        <v>0</v>
      </c>
      <c r="AE13" s="207">
        <f t="shared" si="2"/>
        <v>0</v>
      </c>
      <c r="AF13" s="207">
        <v>0</v>
      </c>
      <c r="AG13" s="41">
        <v>0</v>
      </c>
      <c r="AH13" s="207">
        <f>AE13+AG13</f>
        <v>0</v>
      </c>
      <c r="AI13" s="207">
        <v>0</v>
      </c>
      <c r="AJ13" s="41">
        <v>0</v>
      </c>
      <c r="AK13" s="207">
        <f t="shared" si="3"/>
        <v>0</v>
      </c>
      <c r="AL13" s="207">
        <v>0</v>
      </c>
      <c r="AM13" s="41">
        <v>0</v>
      </c>
      <c r="AN13" s="207">
        <f t="shared" si="4"/>
        <v>0</v>
      </c>
      <c r="AO13" s="207">
        <v>0</v>
      </c>
      <c r="AP13" s="41">
        <v>0</v>
      </c>
      <c r="AQ13" s="207">
        <f t="shared" si="5"/>
        <v>0</v>
      </c>
      <c r="AR13" s="207">
        <v>0</v>
      </c>
      <c r="AS13" s="41">
        <v>0</v>
      </c>
      <c r="AT13" s="207">
        <f t="shared" si="6"/>
        <v>0</v>
      </c>
      <c r="AU13" s="207">
        <v>0</v>
      </c>
      <c r="AV13" s="41">
        <v>0</v>
      </c>
      <c r="AW13" s="207">
        <f t="shared" si="7"/>
        <v>0</v>
      </c>
      <c r="AX13" s="207">
        <v>0</v>
      </c>
      <c r="AY13" s="41">
        <v>6.14</v>
      </c>
      <c r="AZ13" s="207">
        <f t="shared" si="8"/>
        <v>6.14</v>
      </c>
      <c r="BA13" s="207">
        <f t="shared" si="9"/>
        <v>648.81000000000006</v>
      </c>
      <c r="BB13" s="41">
        <v>117.89</v>
      </c>
      <c r="BC13" s="207">
        <f t="shared" si="10"/>
        <v>124.03</v>
      </c>
      <c r="BD13" s="207">
        <f t="shared" si="11"/>
        <v>530.92000000000007</v>
      </c>
      <c r="BE13" s="41">
        <v>117.89</v>
      </c>
      <c r="BF13" s="207">
        <f t="shared" si="12"/>
        <v>241.92000000000002</v>
      </c>
      <c r="BG13" s="207">
        <f t="shared" si="13"/>
        <v>413.03000000000003</v>
      </c>
      <c r="BH13" s="41">
        <v>117.89</v>
      </c>
      <c r="BI13" s="207">
        <f t="shared" si="14"/>
        <v>359.81</v>
      </c>
      <c r="BJ13" s="207">
        <f t="shared" si="15"/>
        <v>295.14000000000004</v>
      </c>
      <c r="BK13" s="41">
        <v>117.89</v>
      </c>
      <c r="BL13" s="207">
        <f t="shared" si="16"/>
        <v>477.7</v>
      </c>
      <c r="BM13" s="207">
        <f t="shared" si="17"/>
        <v>177.25000000000006</v>
      </c>
      <c r="BN13" s="41">
        <v>111.75</v>
      </c>
      <c r="BO13" s="207">
        <f t="shared" si="18"/>
        <v>589.45000000000005</v>
      </c>
      <c r="BP13" s="207">
        <f t="shared" si="19"/>
        <v>65.5</v>
      </c>
      <c r="BQ13" s="41">
        <v>0</v>
      </c>
      <c r="BR13" s="207">
        <f t="shared" si="20"/>
        <v>589.45000000000005</v>
      </c>
      <c r="BS13" s="207">
        <f t="shared" si="21"/>
        <v>65.5</v>
      </c>
      <c r="BT13" s="41">
        <v>0</v>
      </c>
      <c r="BU13" s="207">
        <f t="shared" si="22"/>
        <v>589.45000000000005</v>
      </c>
      <c r="BV13" s="207">
        <f t="shared" si="23"/>
        <v>65.5</v>
      </c>
      <c r="BW13" s="41">
        <v>0</v>
      </c>
      <c r="BX13" s="41">
        <f t="shared" si="30"/>
        <v>589.45000000000005</v>
      </c>
      <c r="BY13" s="41">
        <v>0</v>
      </c>
      <c r="BZ13" s="41">
        <f t="shared" si="24"/>
        <v>589.45000000000005</v>
      </c>
      <c r="CA13" s="41">
        <v>0</v>
      </c>
      <c r="CB13" s="41">
        <f t="shared" si="25"/>
        <v>589.45000000000005</v>
      </c>
      <c r="CC13" s="41">
        <v>0</v>
      </c>
      <c r="CD13" s="41">
        <f t="shared" si="26"/>
        <v>589.45000000000005</v>
      </c>
      <c r="CE13" s="41">
        <f t="shared" si="27"/>
        <v>65.5</v>
      </c>
    </row>
    <row r="14" spans="1:83" s="18" customFormat="1" ht="24" customHeight="1">
      <c r="A14" s="43">
        <v>10</v>
      </c>
      <c r="B14" s="45">
        <v>453285</v>
      </c>
      <c r="C14" s="63"/>
      <c r="D14" s="44">
        <v>6</v>
      </c>
      <c r="E14" s="323" t="s">
        <v>281</v>
      </c>
      <c r="F14" s="86">
        <v>41320</v>
      </c>
      <c r="G14" s="31" t="s">
        <v>282</v>
      </c>
      <c r="H14" s="32" t="s">
        <v>270</v>
      </c>
      <c r="I14" s="32" t="s">
        <v>283</v>
      </c>
      <c r="J14" s="30" t="s">
        <v>284</v>
      </c>
      <c r="K14" s="30" t="s">
        <v>285</v>
      </c>
      <c r="L14" s="126">
        <v>658</v>
      </c>
      <c r="M14" s="126"/>
      <c r="N14" s="126">
        <v>658</v>
      </c>
      <c r="O14" s="126">
        <f t="shared" si="0"/>
        <v>65.8</v>
      </c>
      <c r="P14" s="126">
        <f t="shared" si="28"/>
        <v>592.20000000000005</v>
      </c>
      <c r="Q14" s="126">
        <f t="shared" si="29"/>
        <v>118.44000000000001</v>
      </c>
      <c r="R14" s="41">
        <v>0</v>
      </c>
      <c r="S14" s="207">
        <v>0</v>
      </c>
      <c r="T14" s="207">
        <v>0</v>
      </c>
      <c r="U14" s="41">
        <v>0</v>
      </c>
      <c r="V14" s="207">
        <f>S14+U14</f>
        <v>0</v>
      </c>
      <c r="W14" s="207">
        <v>0</v>
      </c>
      <c r="X14" s="41">
        <v>0</v>
      </c>
      <c r="Y14" s="207">
        <f>V14+X14</f>
        <v>0</v>
      </c>
      <c r="Z14" s="207">
        <v>0</v>
      </c>
      <c r="AA14" s="41">
        <v>0</v>
      </c>
      <c r="AB14" s="207">
        <f t="shared" si="1"/>
        <v>0</v>
      </c>
      <c r="AC14" s="207">
        <v>0</v>
      </c>
      <c r="AD14" s="41">
        <v>0</v>
      </c>
      <c r="AE14" s="207">
        <f t="shared" si="2"/>
        <v>0</v>
      </c>
      <c r="AF14" s="207">
        <v>0</v>
      </c>
      <c r="AG14" s="41">
        <v>0</v>
      </c>
      <c r="AH14" s="207">
        <f>AE14+AG14</f>
        <v>0</v>
      </c>
      <c r="AI14" s="207">
        <v>0</v>
      </c>
      <c r="AJ14" s="41">
        <v>0</v>
      </c>
      <c r="AK14" s="207">
        <f t="shared" si="3"/>
        <v>0</v>
      </c>
      <c r="AL14" s="207">
        <v>0</v>
      </c>
      <c r="AM14" s="41">
        <v>0</v>
      </c>
      <c r="AN14" s="207">
        <f t="shared" si="4"/>
        <v>0</v>
      </c>
      <c r="AO14" s="207">
        <v>0</v>
      </c>
      <c r="AP14" s="41">
        <v>0</v>
      </c>
      <c r="AQ14" s="207">
        <f t="shared" si="5"/>
        <v>0</v>
      </c>
      <c r="AR14" s="207">
        <v>0</v>
      </c>
      <c r="AS14" s="41">
        <v>0</v>
      </c>
      <c r="AT14" s="207">
        <f t="shared" si="6"/>
        <v>0</v>
      </c>
      <c r="AU14" s="207">
        <v>0</v>
      </c>
      <c r="AV14" s="41">
        <v>0</v>
      </c>
      <c r="AW14" s="207">
        <f t="shared" si="7"/>
        <v>0</v>
      </c>
      <c r="AX14" s="207">
        <v>0</v>
      </c>
      <c r="AY14" s="41">
        <v>103.84</v>
      </c>
      <c r="AZ14" s="207">
        <f t="shared" si="8"/>
        <v>103.84</v>
      </c>
      <c r="BA14" s="207">
        <f t="shared" si="9"/>
        <v>554.16</v>
      </c>
      <c r="BB14" s="41">
        <v>118.44</v>
      </c>
      <c r="BC14" s="207">
        <f t="shared" si="10"/>
        <v>222.28</v>
      </c>
      <c r="BD14" s="207">
        <f t="shared" si="11"/>
        <v>435.72</v>
      </c>
      <c r="BE14" s="41">
        <v>118.44</v>
      </c>
      <c r="BF14" s="207">
        <f t="shared" si="12"/>
        <v>340.72</v>
      </c>
      <c r="BG14" s="207">
        <f t="shared" si="13"/>
        <v>317.27999999999997</v>
      </c>
      <c r="BH14" s="41">
        <v>118.44</v>
      </c>
      <c r="BI14" s="207">
        <f t="shared" si="14"/>
        <v>459.16</v>
      </c>
      <c r="BJ14" s="207">
        <f t="shared" si="15"/>
        <v>198.83999999999997</v>
      </c>
      <c r="BK14" s="41">
        <v>118.44</v>
      </c>
      <c r="BL14" s="207">
        <f t="shared" si="16"/>
        <v>577.6</v>
      </c>
      <c r="BM14" s="207">
        <f t="shared" si="17"/>
        <v>80.399999999999977</v>
      </c>
      <c r="BN14" s="41">
        <v>14.6</v>
      </c>
      <c r="BO14" s="207">
        <f t="shared" si="18"/>
        <v>592.20000000000005</v>
      </c>
      <c r="BP14" s="207">
        <f t="shared" si="19"/>
        <v>65.799999999999955</v>
      </c>
      <c r="BQ14" s="41">
        <v>0</v>
      </c>
      <c r="BR14" s="207">
        <f t="shared" si="20"/>
        <v>592.20000000000005</v>
      </c>
      <c r="BS14" s="207">
        <f t="shared" si="21"/>
        <v>65.799999999999955</v>
      </c>
      <c r="BT14" s="41">
        <v>0</v>
      </c>
      <c r="BU14" s="207">
        <f t="shared" si="22"/>
        <v>592.20000000000005</v>
      </c>
      <c r="BV14" s="207">
        <f t="shared" si="23"/>
        <v>65.799999999999955</v>
      </c>
      <c r="BW14" s="41">
        <v>0</v>
      </c>
      <c r="BX14" s="41">
        <f t="shared" si="30"/>
        <v>592.20000000000005</v>
      </c>
      <c r="BY14" s="41">
        <v>0</v>
      </c>
      <c r="BZ14" s="41">
        <f t="shared" si="24"/>
        <v>592.20000000000005</v>
      </c>
      <c r="CA14" s="41">
        <v>0</v>
      </c>
      <c r="CB14" s="41">
        <f t="shared" si="25"/>
        <v>592.20000000000005</v>
      </c>
      <c r="CC14" s="41">
        <v>0</v>
      </c>
      <c r="CD14" s="41">
        <f t="shared" si="26"/>
        <v>592.20000000000005</v>
      </c>
      <c r="CE14" s="41">
        <f t="shared" si="27"/>
        <v>65.799999999999955</v>
      </c>
    </row>
    <row r="15" spans="1:83" s="18" customFormat="1" ht="24" customHeight="1">
      <c r="A15" s="67" t="s">
        <v>286</v>
      </c>
      <c r="B15" s="68" t="s">
        <v>287</v>
      </c>
      <c r="C15" s="65"/>
      <c r="D15" s="44">
        <v>7</v>
      </c>
      <c r="E15" s="25" t="s">
        <v>288</v>
      </c>
      <c r="F15" s="10">
        <v>41982</v>
      </c>
      <c r="G15" s="28" t="s">
        <v>289</v>
      </c>
      <c r="H15" s="301" t="s">
        <v>290</v>
      </c>
      <c r="I15" s="301" t="s">
        <v>291</v>
      </c>
      <c r="J15" s="42">
        <v>3069782</v>
      </c>
      <c r="K15" s="27" t="s">
        <v>292</v>
      </c>
      <c r="L15" s="274">
        <v>1168.77</v>
      </c>
      <c r="M15" s="274"/>
      <c r="N15" s="274">
        <v>1168.77</v>
      </c>
      <c r="O15" s="126">
        <f t="shared" si="0"/>
        <v>116.87700000000001</v>
      </c>
      <c r="P15" s="126">
        <f t="shared" si="28"/>
        <v>1051.893</v>
      </c>
      <c r="Q15" s="126">
        <f t="shared" si="29"/>
        <v>210.37860000000001</v>
      </c>
      <c r="R15" s="41"/>
      <c r="S15" s="207"/>
      <c r="T15" s="207"/>
      <c r="U15" s="41"/>
      <c r="V15" s="207"/>
      <c r="W15" s="207"/>
      <c r="X15" s="41"/>
      <c r="Y15" s="207"/>
      <c r="Z15" s="207"/>
      <c r="AA15" s="41"/>
      <c r="AB15" s="41"/>
      <c r="AC15" s="207"/>
      <c r="AD15" s="207"/>
      <c r="AE15" s="41"/>
      <c r="AF15" s="207"/>
      <c r="AG15" s="207"/>
      <c r="AH15" s="41"/>
      <c r="AI15" s="207"/>
      <c r="AJ15" s="41">
        <v>0</v>
      </c>
      <c r="AK15" s="207"/>
      <c r="AL15" s="207"/>
      <c r="AM15" s="41">
        <v>0</v>
      </c>
      <c r="AN15" s="41">
        <v>0</v>
      </c>
      <c r="AO15" s="41">
        <v>0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41">
        <v>13.26</v>
      </c>
      <c r="BC15" s="207">
        <f>BB15</f>
        <v>13.26</v>
      </c>
      <c r="BD15" s="207">
        <f t="shared" si="11"/>
        <v>1155.51</v>
      </c>
      <c r="BE15" s="41">
        <v>210.38</v>
      </c>
      <c r="BF15" s="207">
        <f t="shared" si="12"/>
        <v>223.64</v>
      </c>
      <c r="BG15" s="207">
        <f t="shared" si="13"/>
        <v>945.13</v>
      </c>
      <c r="BH15" s="41">
        <v>210.38</v>
      </c>
      <c r="BI15" s="207">
        <f t="shared" si="14"/>
        <v>434.02</v>
      </c>
      <c r="BJ15" s="207">
        <f t="shared" si="15"/>
        <v>734.75</v>
      </c>
      <c r="BK15" s="41">
        <v>210.38</v>
      </c>
      <c r="BL15" s="207">
        <f t="shared" si="16"/>
        <v>644.4</v>
      </c>
      <c r="BM15" s="207">
        <f t="shared" si="17"/>
        <v>524.37</v>
      </c>
      <c r="BN15" s="41">
        <v>210.38</v>
      </c>
      <c r="BO15" s="207">
        <f t="shared" si="18"/>
        <v>854.78</v>
      </c>
      <c r="BP15" s="207">
        <f t="shared" si="19"/>
        <v>313.99</v>
      </c>
      <c r="BQ15" s="41">
        <v>197.12</v>
      </c>
      <c r="BR15" s="207">
        <f t="shared" si="20"/>
        <v>1051.9000000000001</v>
      </c>
      <c r="BS15" s="207">
        <f t="shared" si="21"/>
        <v>116.86999999999989</v>
      </c>
      <c r="BT15" s="41">
        <v>0</v>
      </c>
      <c r="BU15" s="207">
        <f t="shared" si="22"/>
        <v>1051.9000000000001</v>
      </c>
      <c r="BV15" s="207">
        <f t="shared" si="23"/>
        <v>116.86999999999989</v>
      </c>
      <c r="BW15" s="41">
        <v>0</v>
      </c>
      <c r="BX15" s="41">
        <f t="shared" si="30"/>
        <v>1051.9000000000001</v>
      </c>
      <c r="BY15" s="41">
        <v>0</v>
      </c>
      <c r="BZ15" s="41">
        <v>1051.8900000000001</v>
      </c>
      <c r="CA15" s="41">
        <v>0</v>
      </c>
      <c r="CB15" s="41">
        <f t="shared" si="25"/>
        <v>1051.8900000000001</v>
      </c>
      <c r="CC15" s="41">
        <v>0</v>
      </c>
      <c r="CD15" s="41">
        <f t="shared" si="26"/>
        <v>1051.8900000000001</v>
      </c>
      <c r="CE15" s="41">
        <f t="shared" si="27"/>
        <v>116.87999999999988</v>
      </c>
    </row>
    <row r="16" spans="1:83" s="18" customFormat="1" ht="33.75" customHeight="1">
      <c r="A16" s="43">
        <v>11</v>
      </c>
      <c r="B16" s="44">
        <v>23</v>
      </c>
      <c r="C16" s="62"/>
      <c r="D16" s="44">
        <v>8</v>
      </c>
      <c r="E16" s="30" t="s">
        <v>293</v>
      </c>
      <c r="F16" s="86">
        <v>42348</v>
      </c>
      <c r="G16" s="31" t="s">
        <v>294</v>
      </c>
      <c r="H16" s="32" t="s">
        <v>295</v>
      </c>
      <c r="I16" s="32" t="s">
        <v>296</v>
      </c>
      <c r="J16" s="31" t="s">
        <v>297</v>
      </c>
      <c r="K16" s="32" t="s">
        <v>298</v>
      </c>
      <c r="L16" s="126">
        <v>700</v>
      </c>
      <c r="M16" s="126"/>
      <c r="N16" s="126">
        <v>700</v>
      </c>
      <c r="O16" s="126">
        <f t="shared" si="0"/>
        <v>70</v>
      </c>
      <c r="P16" s="126">
        <f t="shared" si="28"/>
        <v>630</v>
      </c>
      <c r="Q16" s="126">
        <f t="shared" si="29"/>
        <v>126</v>
      </c>
      <c r="R16" s="41">
        <v>0</v>
      </c>
      <c r="S16" s="207">
        <v>0</v>
      </c>
      <c r="T16" s="207">
        <v>0</v>
      </c>
      <c r="U16" s="41">
        <v>0</v>
      </c>
      <c r="V16" s="207">
        <v>0</v>
      </c>
      <c r="W16" s="207">
        <v>0</v>
      </c>
      <c r="X16" s="41">
        <v>0</v>
      </c>
      <c r="Y16" s="207">
        <f>V16+X16</f>
        <v>0</v>
      </c>
      <c r="Z16" s="207">
        <v>0</v>
      </c>
      <c r="AA16" s="41">
        <v>0</v>
      </c>
      <c r="AB16" s="207">
        <f>Y16+AA16</f>
        <v>0</v>
      </c>
      <c r="AC16" s="207">
        <v>0</v>
      </c>
      <c r="AD16" s="41">
        <v>0</v>
      </c>
      <c r="AE16" s="207">
        <f>AB16+AD16</f>
        <v>0</v>
      </c>
      <c r="AF16" s="207">
        <v>0</v>
      </c>
      <c r="AG16" s="41">
        <v>0</v>
      </c>
      <c r="AH16" s="207">
        <f>AE16+AG16</f>
        <v>0</v>
      </c>
      <c r="AI16" s="207">
        <v>0</v>
      </c>
      <c r="AJ16" s="41">
        <v>0</v>
      </c>
      <c r="AK16" s="207">
        <f>AH16+AJ16</f>
        <v>0</v>
      </c>
      <c r="AL16" s="207">
        <v>0</v>
      </c>
      <c r="AM16" s="41">
        <v>0</v>
      </c>
      <c r="AN16" s="207">
        <f>AK16+AM16</f>
        <v>0</v>
      </c>
      <c r="AO16" s="207">
        <v>0</v>
      </c>
      <c r="AP16" s="41">
        <v>0</v>
      </c>
      <c r="AQ16" s="207">
        <f>AN16+AP16</f>
        <v>0</v>
      </c>
      <c r="AR16" s="207">
        <v>0</v>
      </c>
      <c r="AS16" s="41">
        <v>0</v>
      </c>
      <c r="AT16" s="207">
        <f>AQ16+AS16</f>
        <v>0</v>
      </c>
      <c r="AU16" s="207">
        <v>0</v>
      </c>
      <c r="AV16" s="41">
        <v>0</v>
      </c>
      <c r="AW16" s="207">
        <f>AT16+AV16</f>
        <v>0</v>
      </c>
      <c r="AX16" s="207">
        <v>0</v>
      </c>
      <c r="AY16" s="41">
        <v>0</v>
      </c>
      <c r="AZ16" s="207">
        <f>AW16+AY16</f>
        <v>0</v>
      </c>
      <c r="BA16" s="207">
        <v>0</v>
      </c>
      <c r="BB16" s="41">
        <v>0</v>
      </c>
      <c r="BC16" s="207">
        <v>0</v>
      </c>
      <c r="BD16" s="207">
        <v>0</v>
      </c>
      <c r="BE16" s="41">
        <v>7.59</v>
      </c>
      <c r="BF16" s="207">
        <f t="shared" si="12"/>
        <v>7.59</v>
      </c>
      <c r="BG16" s="207">
        <f t="shared" si="13"/>
        <v>692.41</v>
      </c>
      <c r="BH16" s="41">
        <v>126</v>
      </c>
      <c r="BI16" s="207">
        <f t="shared" si="14"/>
        <v>133.59</v>
      </c>
      <c r="BJ16" s="207">
        <f t="shared" si="15"/>
        <v>566.41</v>
      </c>
      <c r="BK16" s="41">
        <v>126</v>
      </c>
      <c r="BL16" s="207">
        <f t="shared" si="16"/>
        <v>259.59000000000003</v>
      </c>
      <c r="BM16" s="207">
        <f t="shared" si="17"/>
        <v>440.40999999999997</v>
      </c>
      <c r="BN16" s="41">
        <v>126</v>
      </c>
      <c r="BO16" s="207">
        <f t="shared" si="18"/>
        <v>385.59000000000003</v>
      </c>
      <c r="BP16" s="207">
        <f t="shared" si="19"/>
        <v>314.40999999999997</v>
      </c>
      <c r="BQ16" s="41">
        <v>126</v>
      </c>
      <c r="BR16" s="207">
        <f t="shared" si="20"/>
        <v>511.59000000000003</v>
      </c>
      <c r="BS16" s="207">
        <f t="shared" si="21"/>
        <v>188.40999999999997</v>
      </c>
      <c r="BT16" s="41">
        <v>118.41</v>
      </c>
      <c r="BU16" s="207">
        <f t="shared" si="22"/>
        <v>630</v>
      </c>
      <c r="BV16" s="207">
        <f t="shared" si="23"/>
        <v>70</v>
      </c>
      <c r="BW16" s="41">
        <v>0</v>
      </c>
      <c r="BX16" s="41">
        <f t="shared" si="30"/>
        <v>630</v>
      </c>
      <c r="BY16" s="41">
        <v>0</v>
      </c>
      <c r="BZ16" s="41">
        <f>BX16+BY16</f>
        <v>630</v>
      </c>
      <c r="CA16" s="41">
        <v>0</v>
      </c>
      <c r="CB16" s="41">
        <f t="shared" si="25"/>
        <v>630</v>
      </c>
      <c r="CC16" s="41">
        <v>0</v>
      </c>
      <c r="CD16" s="41">
        <f t="shared" si="26"/>
        <v>630</v>
      </c>
      <c r="CE16" s="41">
        <f t="shared" si="27"/>
        <v>70</v>
      </c>
    </row>
    <row r="17" spans="1:83" s="18" customFormat="1" ht="33" customHeight="1">
      <c r="A17" s="43">
        <v>12</v>
      </c>
      <c r="B17" s="44">
        <v>77</v>
      </c>
      <c r="C17" s="62"/>
      <c r="D17" s="44">
        <v>9</v>
      </c>
      <c r="E17" s="30" t="s">
        <v>299</v>
      </c>
      <c r="F17" s="86">
        <v>42501</v>
      </c>
      <c r="G17" s="31" t="s">
        <v>300</v>
      </c>
      <c r="H17" s="32" t="s">
        <v>301</v>
      </c>
      <c r="I17" s="32" t="s">
        <v>302</v>
      </c>
      <c r="J17" s="31" t="s">
        <v>303</v>
      </c>
      <c r="K17" s="31" t="s">
        <v>304</v>
      </c>
      <c r="L17" s="126">
        <v>973.45</v>
      </c>
      <c r="M17" s="126"/>
      <c r="N17" s="126">
        <v>973.45</v>
      </c>
      <c r="O17" s="126">
        <f t="shared" si="0"/>
        <v>97.345000000000013</v>
      </c>
      <c r="P17" s="126">
        <f t="shared" si="28"/>
        <v>876.10500000000002</v>
      </c>
      <c r="Q17" s="126">
        <f t="shared" si="29"/>
        <v>175.221</v>
      </c>
      <c r="R17" s="41">
        <v>0</v>
      </c>
      <c r="S17" s="207">
        <v>0</v>
      </c>
      <c r="T17" s="207">
        <v>0</v>
      </c>
      <c r="U17" s="41">
        <v>0</v>
      </c>
      <c r="V17" s="207">
        <v>0</v>
      </c>
      <c r="W17" s="207">
        <v>0</v>
      </c>
      <c r="X17" s="41">
        <v>0</v>
      </c>
      <c r="Y17" s="207">
        <v>0</v>
      </c>
      <c r="Z17" s="207">
        <v>0</v>
      </c>
      <c r="AA17" s="41">
        <v>0</v>
      </c>
      <c r="AB17" s="207">
        <v>0</v>
      </c>
      <c r="AC17" s="207">
        <v>0</v>
      </c>
      <c r="AD17" s="41">
        <v>0</v>
      </c>
      <c r="AE17" s="207">
        <v>0</v>
      </c>
      <c r="AF17" s="207">
        <v>0</v>
      </c>
      <c r="AG17" s="41">
        <v>0</v>
      </c>
      <c r="AH17" s="207">
        <v>0</v>
      </c>
      <c r="AI17" s="207">
        <v>0</v>
      </c>
      <c r="AJ17" s="41">
        <v>0</v>
      </c>
      <c r="AK17" s="207">
        <v>0</v>
      </c>
      <c r="AL17" s="207">
        <v>0</v>
      </c>
      <c r="AM17" s="41">
        <v>0</v>
      </c>
      <c r="AN17" s="207">
        <f>AK17+AM17</f>
        <v>0</v>
      </c>
      <c r="AO17" s="207">
        <v>0</v>
      </c>
      <c r="AP17" s="41">
        <v>0</v>
      </c>
      <c r="AQ17" s="207">
        <f>AN17+AP17</f>
        <v>0</v>
      </c>
      <c r="AR17" s="207">
        <v>0</v>
      </c>
      <c r="AS17" s="41">
        <v>0</v>
      </c>
      <c r="AT17" s="207">
        <f>AQ17+AS17</f>
        <v>0</v>
      </c>
      <c r="AU17" s="207">
        <v>0</v>
      </c>
      <c r="AV17" s="41">
        <v>0</v>
      </c>
      <c r="AW17" s="207">
        <f>AT17+AV17</f>
        <v>0</v>
      </c>
      <c r="AX17" s="207">
        <v>0</v>
      </c>
      <c r="AY17" s="41">
        <v>0</v>
      </c>
      <c r="AZ17" s="207">
        <f>AW17+AY17</f>
        <v>0</v>
      </c>
      <c r="BA17" s="207">
        <v>0</v>
      </c>
      <c r="BB17" s="41">
        <v>0</v>
      </c>
      <c r="BC17" s="207">
        <v>0</v>
      </c>
      <c r="BD17" s="207">
        <v>0</v>
      </c>
      <c r="BE17" s="41">
        <v>0</v>
      </c>
      <c r="BF17" s="207">
        <f t="shared" si="12"/>
        <v>0</v>
      </c>
      <c r="BG17" s="207">
        <v>0</v>
      </c>
      <c r="BH17" s="41">
        <v>112.81</v>
      </c>
      <c r="BI17" s="207">
        <f t="shared" si="14"/>
        <v>112.81</v>
      </c>
      <c r="BJ17" s="207">
        <f t="shared" si="15"/>
        <v>860.6400000000001</v>
      </c>
      <c r="BK17" s="41">
        <v>175.22</v>
      </c>
      <c r="BL17" s="207">
        <f t="shared" si="16"/>
        <v>288.02999999999997</v>
      </c>
      <c r="BM17" s="207">
        <f t="shared" si="17"/>
        <v>685.42000000000007</v>
      </c>
      <c r="BN17" s="41">
        <v>175.22</v>
      </c>
      <c r="BO17" s="207">
        <f t="shared" si="18"/>
        <v>463.25</v>
      </c>
      <c r="BP17" s="207">
        <f t="shared" si="19"/>
        <v>510.20000000000005</v>
      </c>
      <c r="BQ17" s="41">
        <v>175.22</v>
      </c>
      <c r="BR17" s="207">
        <f t="shared" si="20"/>
        <v>638.47</v>
      </c>
      <c r="BS17" s="207">
        <f t="shared" si="21"/>
        <v>334.98</v>
      </c>
      <c r="BT17" s="41">
        <v>175.22</v>
      </c>
      <c r="BU17" s="207">
        <f t="shared" si="22"/>
        <v>813.69</v>
      </c>
      <c r="BV17" s="207">
        <f t="shared" si="23"/>
        <v>159.76</v>
      </c>
      <c r="BW17" s="41">
        <v>62.41</v>
      </c>
      <c r="BX17" s="41">
        <f>BU17+BW17</f>
        <v>876.1</v>
      </c>
      <c r="BY17" s="41">
        <v>0</v>
      </c>
      <c r="BZ17" s="41">
        <v>876.1</v>
      </c>
      <c r="CA17" s="41">
        <v>0</v>
      </c>
      <c r="CB17" s="41">
        <f t="shared" si="25"/>
        <v>876.1</v>
      </c>
      <c r="CC17" s="41">
        <v>0</v>
      </c>
      <c r="CD17" s="41">
        <f t="shared" si="26"/>
        <v>876.1</v>
      </c>
      <c r="CE17" s="41">
        <f t="shared" si="27"/>
        <v>97.350000000000023</v>
      </c>
    </row>
    <row r="18" spans="1:83" s="18" customFormat="1" ht="32.25" customHeight="1">
      <c r="A18" s="43">
        <v>13</v>
      </c>
      <c r="B18" s="46" t="s">
        <v>305</v>
      </c>
      <c r="C18" s="64"/>
      <c r="D18" s="44">
        <v>10</v>
      </c>
      <c r="E18" s="33" t="s">
        <v>306</v>
      </c>
      <c r="F18" s="86">
        <v>42748</v>
      </c>
      <c r="G18" s="31" t="s">
        <v>307</v>
      </c>
      <c r="H18" s="32" t="s">
        <v>308</v>
      </c>
      <c r="I18" s="32" t="s">
        <v>309</v>
      </c>
      <c r="J18" s="32" t="s">
        <v>310</v>
      </c>
      <c r="K18" s="32" t="s">
        <v>311</v>
      </c>
      <c r="L18" s="126">
        <v>2085.0100000000002</v>
      </c>
      <c r="M18" s="126"/>
      <c r="N18" s="126">
        <v>2085.0100000000002</v>
      </c>
      <c r="O18" s="126">
        <f t="shared" si="0"/>
        <v>208.50100000000003</v>
      </c>
      <c r="P18" s="126">
        <f t="shared" si="28"/>
        <v>1876.5090000000002</v>
      </c>
      <c r="Q18" s="126">
        <f t="shared" si="29"/>
        <v>375.30180000000007</v>
      </c>
      <c r="R18" s="41">
        <v>0</v>
      </c>
      <c r="S18" s="207">
        <v>0</v>
      </c>
      <c r="T18" s="207">
        <v>0</v>
      </c>
      <c r="U18" s="41">
        <v>0</v>
      </c>
      <c r="V18" s="207">
        <v>0</v>
      </c>
      <c r="W18" s="207">
        <v>0</v>
      </c>
      <c r="X18" s="41">
        <v>0</v>
      </c>
      <c r="Y18" s="207">
        <v>0</v>
      </c>
      <c r="Z18" s="207">
        <v>0</v>
      </c>
      <c r="AA18" s="41">
        <v>0</v>
      </c>
      <c r="AB18" s="207">
        <v>0</v>
      </c>
      <c r="AC18" s="207">
        <v>0</v>
      </c>
      <c r="AD18" s="41">
        <v>0</v>
      </c>
      <c r="AE18" s="207">
        <v>0</v>
      </c>
      <c r="AF18" s="207">
        <v>0</v>
      </c>
      <c r="AG18" s="41">
        <v>0</v>
      </c>
      <c r="AH18" s="207">
        <v>0</v>
      </c>
      <c r="AI18" s="207">
        <v>0</v>
      </c>
      <c r="AJ18" s="41">
        <v>0</v>
      </c>
      <c r="AK18" s="207">
        <f>AH18+AJ18</f>
        <v>0</v>
      </c>
      <c r="AL18" s="207">
        <v>0</v>
      </c>
      <c r="AM18" s="41">
        <v>0</v>
      </c>
      <c r="AN18" s="207">
        <f>AK18+AM18</f>
        <v>0</v>
      </c>
      <c r="AO18" s="207">
        <v>0</v>
      </c>
      <c r="AP18" s="41">
        <v>0</v>
      </c>
      <c r="AQ18" s="207">
        <v>0</v>
      </c>
      <c r="AR18" s="207">
        <v>0</v>
      </c>
      <c r="AS18" s="41">
        <v>0</v>
      </c>
      <c r="AT18" s="207">
        <f>AQ18+AS18</f>
        <v>0</v>
      </c>
      <c r="AU18" s="207">
        <v>0</v>
      </c>
      <c r="AV18" s="41">
        <v>0</v>
      </c>
      <c r="AW18" s="207">
        <f>AT18+AV18</f>
        <v>0</v>
      </c>
      <c r="AX18" s="207">
        <v>0</v>
      </c>
      <c r="AY18" s="41">
        <v>0</v>
      </c>
      <c r="AZ18" s="207">
        <v>0</v>
      </c>
      <c r="BA18" s="207">
        <v>0</v>
      </c>
      <c r="BB18" s="41">
        <v>0</v>
      </c>
      <c r="BC18" s="207">
        <f>AZ18+BB18</f>
        <v>0</v>
      </c>
      <c r="BD18" s="207">
        <v>0</v>
      </c>
      <c r="BE18" s="41">
        <v>0</v>
      </c>
      <c r="BF18" s="207">
        <f t="shared" si="12"/>
        <v>0</v>
      </c>
      <c r="BG18" s="207">
        <v>0</v>
      </c>
      <c r="BH18" s="41">
        <v>0</v>
      </c>
      <c r="BI18" s="207">
        <f t="shared" si="14"/>
        <v>0</v>
      </c>
      <c r="BJ18" s="207">
        <v>0</v>
      </c>
      <c r="BK18" s="41">
        <v>362.96</v>
      </c>
      <c r="BL18" s="207">
        <f t="shared" si="16"/>
        <v>362.96</v>
      </c>
      <c r="BM18" s="207">
        <f t="shared" si="17"/>
        <v>1722.0500000000002</v>
      </c>
      <c r="BN18" s="41">
        <v>375.3</v>
      </c>
      <c r="BO18" s="207">
        <f t="shared" si="18"/>
        <v>738.26</v>
      </c>
      <c r="BP18" s="207">
        <f t="shared" si="19"/>
        <v>1346.7500000000002</v>
      </c>
      <c r="BQ18" s="41">
        <v>375.3</v>
      </c>
      <c r="BR18" s="207">
        <f t="shared" si="20"/>
        <v>1113.56</v>
      </c>
      <c r="BS18" s="207">
        <f t="shared" si="21"/>
        <v>971.45000000000027</v>
      </c>
      <c r="BT18" s="41">
        <v>375.3</v>
      </c>
      <c r="BU18" s="207">
        <f t="shared" si="22"/>
        <v>1488.86</v>
      </c>
      <c r="BV18" s="207">
        <f t="shared" si="23"/>
        <v>596.15000000000032</v>
      </c>
      <c r="BW18" s="41">
        <v>375.3</v>
      </c>
      <c r="BX18" s="41">
        <f t="shared" ref="BX18:BX65" si="31">BU18+BW18</f>
        <v>1864.1599999999999</v>
      </c>
      <c r="BY18" s="41">
        <v>12.34</v>
      </c>
      <c r="BZ18" s="41">
        <f>BX18+BY18</f>
        <v>1876.4999999999998</v>
      </c>
      <c r="CA18" s="41">
        <v>0</v>
      </c>
      <c r="CB18" s="41">
        <f t="shared" si="25"/>
        <v>1876.4999999999998</v>
      </c>
      <c r="CC18" s="41">
        <v>0</v>
      </c>
      <c r="CD18" s="41">
        <f t="shared" si="26"/>
        <v>1876.4999999999998</v>
      </c>
      <c r="CE18" s="41">
        <f t="shared" si="27"/>
        <v>208.51000000000045</v>
      </c>
    </row>
    <row r="19" spans="1:83" s="18" customFormat="1" ht="32.25" customHeight="1">
      <c r="A19" s="43">
        <v>13</v>
      </c>
      <c r="B19" s="46" t="s">
        <v>305</v>
      </c>
      <c r="C19" s="64"/>
      <c r="D19" s="44">
        <v>11</v>
      </c>
      <c r="E19" s="30" t="s">
        <v>312</v>
      </c>
      <c r="F19" s="86">
        <v>42748</v>
      </c>
      <c r="G19" s="31" t="s">
        <v>307</v>
      </c>
      <c r="H19" s="32" t="s">
        <v>308</v>
      </c>
      <c r="I19" s="32" t="s">
        <v>309</v>
      </c>
      <c r="J19" s="32">
        <v>63229970979</v>
      </c>
      <c r="K19" s="32" t="s">
        <v>313</v>
      </c>
      <c r="L19" s="126">
        <v>2085</v>
      </c>
      <c r="M19" s="126"/>
      <c r="N19" s="126">
        <v>2085</v>
      </c>
      <c r="O19" s="126">
        <f t="shared" si="0"/>
        <v>208.5</v>
      </c>
      <c r="P19" s="126">
        <f t="shared" si="28"/>
        <v>1876.5</v>
      </c>
      <c r="Q19" s="126">
        <f t="shared" si="29"/>
        <v>375.3</v>
      </c>
      <c r="R19" s="41">
        <v>0</v>
      </c>
      <c r="S19" s="207">
        <v>0</v>
      </c>
      <c r="T19" s="207">
        <v>0</v>
      </c>
      <c r="U19" s="41">
        <v>0</v>
      </c>
      <c r="V19" s="207">
        <v>0</v>
      </c>
      <c r="W19" s="207">
        <v>0</v>
      </c>
      <c r="X19" s="41">
        <v>0</v>
      </c>
      <c r="Y19" s="207">
        <v>0</v>
      </c>
      <c r="Z19" s="207">
        <v>0</v>
      </c>
      <c r="AA19" s="41">
        <v>0</v>
      </c>
      <c r="AB19" s="207">
        <v>0</v>
      </c>
      <c r="AC19" s="207">
        <v>0</v>
      </c>
      <c r="AD19" s="41">
        <v>0</v>
      </c>
      <c r="AE19" s="207">
        <v>0</v>
      </c>
      <c r="AF19" s="207">
        <v>0</v>
      </c>
      <c r="AG19" s="41">
        <v>0</v>
      </c>
      <c r="AH19" s="207">
        <v>0</v>
      </c>
      <c r="AI19" s="207">
        <v>0</v>
      </c>
      <c r="AJ19" s="41">
        <v>0</v>
      </c>
      <c r="AK19" s="207">
        <v>0</v>
      </c>
      <c r="AL19" s="207">
        <v>0</v>
      </c>
      <c r="AM19" s="41">
        <v>0</v>
      </c>
      <c r="AN19" s="207">
        <f>AK19+AM19</f>
        <v>0</v>
      </c>
      <c r="AO19" s="207">
        <v>0</v>
      </c>
      <c r="AP19" s="41">
        <v>0</v>
      </c>
      <c r="AQ19" s="207">
        <f>AN19+AP19</f>
        <v>0</v>
      </c>
      <c r="AR19" s="207">
        <v>0</v>
      </c>
      <c r="AS19" s="41">
        <v>0</v>
      </c>
      <c r="AT19" s="207">
        <f>AQ19+AS19</f>
        <v>0</v>
      </c>
      <c r="AU19" s="207">
        <v>0</v>
      </c>
      <c r="AV19" s="41">
        <v>0</v>
      </c>
      <c r="AW19" s="207">
        <f>AT19+AV19</f>
        <v>0</v>
      </c>
      <c r="AX19" s="207">
        <v>0</v>
      </c>
      <c r="AY19" s="41">
        <v>0</v>
      </c>
      <c r="AZ19" s="207">
        <v>0</v>
      </c>
      <c r="BA19" s="207">
        <v>0</v>
      </c>
      <c r="BB19" s="41">
        <v>0</v>
      </c>
      <c r="BC19" s="207">
        <v>0</v>
      </c>
      <c r="BD19" s="207">
        <v>0</v>
      </c>
      <c r="BE19" s="41">
        <v>0</v>
      </c>
      <c r="BF19" s="207">
        <v>0</v>
      </c>
      <c r="BG19" s="207">
        <v>0</v>
      </c>
      <c r="BH19" s="41">
        <v>0</v>
      </c>
      <c r="BI19" s="207">
        <v>0</v>
      </c>
      <c r="BJ19" s="207">
        <v>0</v>
      </c>
      <c r="BK19" s="41">
        <v>362.96</v>
      </c>
      <c r="BL19" s="207">
        <f t="shared" si="16"/>
        <v>362.96</v>
      </c>
      <c r="BM19" s="207">
        <f t="shared" si="17"/>
        <v>1722.04</v>
      </c>
      <c r="BN19" s="41">
        <v>375.3</v>
      </c>
      <c r="BO19" s="207">
        <f t="shared" si="18"/>
        <v>738.26</v>
      </c>
      <c r="BP19" s="207">
        <f t="shared" si="19"/>
        <v>1346.74</v>
      </c>
      <c r="BQ19" s="41">
        <v>375.3</v>
      </c>
      <c r="BR19" s="207">
        <f t="shared" si="20"/>
        <v>1113.56</v>
      </c>
      <c r="BS19" s="207">
        <f t="shared" si="21"/>
        <v>971.44</v>
      </c>
      <c r="BT19" s="41">
        <v>375.3</v>
      </c>
      <c r="BU19" s="207">
        <f t="shared" si="22"/>
        <v>1488.86</v>
      </c>
      <c r="BV19" s="207">
        <f t="shared" si="23"/>
        <v>596.1400000000001</v>
      </c>
      <c r="BW19" s="41">
        <v>375.3</v>
      </c>
      <c r="BX19" s="41">
        <f t="shared" si="31"/>
        <v>1864.1599999999999</v>
      </c>
      <c r="BY19" s="41">
        <f>BW19/365*12</f>
        <v>12.338630136986303</v>
      </c>
      <c r="BZ19" s="41">
        <f t="shared" ref="BZ19:BZ76" si="32">BX19+BY19</f>
        <v>1876.4986301369861</v>
      </c>
      <c r="CA19" s="41">
        <v>0</v>
      </c>
      <c r="CB19" s="41">
        <f t="shared" si="25"/>
        <v>1876.4986301369861</v>
      </c>
      <c r="CC19" s="41">
        <v>0</v>
      </c>
      <c r="CD19" s="41">
        <f t="shared" si="26"/>
        <v>1876.4986301369861</v>
      </c>
      <c r="CE19" s="41">
        <f t="shared" si="27"/>
        <v>208.50136986301391</v>
      </c>
    </row>
    <row r="20" spans="1:83" s="18" customFormat="1" ht="33" customHeight="1">
      <c r="A20" s="43">
        <v>14</v>
      </c>
      <c r="B20" s="46" t="s">
        <v>305</v>
      </c>
      <c r="C20" s="64"/>
      <c r="D20" s="44">
        <v>12</v>
      </c>
      <c r="E20" s="30" t="s">
        <v>314</v>
      </c>
      <c r="F20" s="86">
        <v>42752</v>
      </c>
      <c r="G20" s="31" t="s">
        <v>307</v>
      </c>
      <c r="H20" s="32" t="s">
        <v>308</v>
      </c>
      <c r="I20" s="32" t="s">
        <v>309</v>
      </c>
      <c r="J20" s="32" t="s">
        <v>315</v>
      </c>
      <c r="K20" s="32" t="s">
        <v>316</v>
      </c>
      <c r="L20" s="126">
        <v>2085.06</v>
      </c>
      <c r="M20" s="126"/>
      <c r="N20" s="126">
        <v>2085.06</v>
      </c>
      <c r="O20" s="126">
        <f t="shared" si="0"/>
        <v>208.506</v>
      </c>
      <c r="P20" s="126">
        <f t="shared" si="28"/>
        <v>1876.5539999999999</v>
      </c>
      <c r="Q20" s="126">
        <f t="shared" si="29"/>
        <v>375.31079999999997</v>
      </c>
      <c r="R20" s="41">
        <v>0</v>
      </c>
      <c r="S20" s="207">
        <v>0</v>
      </c>
      <c r="T20" s="207">
        <v>0</v>
      </c>
      <c r="U20" s="41">
        <v>0</v>
      </c>
      <c r="V20" s="207">
        <v>0</v>
      </c>
      <c r="W20" s="207">
        <v>0</v>
      </c>
      <c r="X20" s="41">
        <v>0</v>
      </c>
      <c r="Y20" s="207">
        <v>0</v>
      </c>
      <c r="Z20" s="207">
        <v>0</v>
      </c>
      <c r="AA20" s="41">
        <v>0</v>
      </c>
      <c r="AB20" s="207">
        <v>0</v>
      </c>
      <c r="AC20" s="207">
        <v>0</v>
      </c>
      <c r="AD20" s="41">
        <v>0</v>
      </c>
      <c r="AE20" s="207">
        <v>0</v>
      </c>
      <c r="AF20" s="207">
        <v>0</v>
      </c>
      <c r="AG20" s="41">
        <v>0</v>
      </c>
      <c r="AH20" s="207">
        <v>0</v>
      </c>
      <c r="AI20" s="207">
        <v>0</v>
      </c>
      <c r="AJ20" s="41">
        <v>0</v>
      </c>
      <c r="AK20" s="207">
        <f>AH20+AJ20</f>
        <v>0</v>
      </c>
      <c r="AL20" s="207">
        <v>0</v>
      </c>
      <c r="AM20" s="41">
        <v>0</v>
      </c>
      <c r="AN20" s="207">
        <f>AK20+AM20</f>
        <v>0</v>
      </c>
      <c r="AO20" s="207">
        <v>0</v>
      </c>
      <c r="AP20" s="41">
        <v>0</v>
      </c>
      <c r="AQ20" s="207">
        <f>AN20+AP20</f>
        <v>0</v>
      </c>
      <c r="AR20" s="207">
        <v>0</v>
      </c>
      <c r="AS20" s="41">
        <v>0</v>
      </c>
      <c r="AT20" s="207">
        <f>AQ20+AS20</f>
        <v>0</v>
      </c>
      <c r="AU20" s="207">
        <v>0</v>
      </c>
      <c r="AV20" s="41">
        <v>0</v>
      </c>
      <c r="AW20" s="207">
        <f>AT20+AV20</f>
        <v>0</v>
      </c>
      <c r="AX20" s="207">
        <v>0</v>
      </c>
      <c r="AY20" s="41">
        <v>0</v>
      </c>
      <c r="AZ20" s="207">
        <f>AW20+AY20</f>
        <v>0</v>
      </c>
      <c r="BA20" s="207">
        <v>0</v>
      </c>
      <c r="BB20" s="41">
        <v>0</v>
      </c>
      <c r="BC20" s="207">
        <v>0</v>
      </c>
      <c r="BD20" s="207">
        <v>0</v>
      </c>
      <c r="BE20" s="41">
        <v>0</v>
      </c>
      <c r="BF20" s="207">
        <f>BC20+BE20</f>
        <v>0</v>
      </c>
      <c r="BG20" s="207">
        <v>0</v>
      </c>
      <c r="BH20" s="41">
        <v>0</v>
      </c>
      <c r="BI20" s="207">
        <f>BF20+BH20</f>
        <v>0</v>
      </c>
      <c r="BJ20" s="207">
        <v>0</v>
      </c>
      <c r="BK20" s="41">
        <v>358.86</v>
      </c>
      <c r="BL20" s="207">
        <f t="shared" si="16"/>
        <v>358.86</v>
      </c>
      <c r="BM20" s="207">
        <f t="shared" si="17"/>
        <v>1726.1999999999998</v>
      </c>
      <c r="BN20" s="41">
        <v>375.31</v>
      </c>
      <c r="BO20" s="207">
        <f t="shared" si="18"/>
        <v>734.17000000000007</v>
      </c>
      <c r="BP20" s="207">
        <f t="shared" si="19"/>
        <v>1350.8899999999999</v>
      </c>
      <c r="BQ20" s="41">
        <v>375.31</v>
      </c>
      <c r="BR20" s="207">
        <f t="shared" si="20"/>
        <v>1109.48</v>
      </c>
      <c r="BS20" s="207">
        <f t="shared" si="21"/>
        <v>975.57999999999993</v>
      </c>
      <c r="BT20" s="41">
        <v>375.31</v>
      </c>
      <c r="BU20" s="207">
        <f t="shared" si="22"/>
        <v>1484.79</v>
      </c>
      <c r="BV20" s="207">
        <f t="shared" si="23"/>
        <v>600.27</v>
      </c>
      <c r="BW20" s="41">
        <v>375.31</v>
      </c>
      <c r="BX20" s="41">
        <f t="shared" si="31"/>
        <v>1860.1</v>
      </c>
      <c r="BY20" s="41">
        <f>BW20/365*16</f>
        <v>16.451945205479451</v>
      </c>
      <c r="BZ20" s="41">
        <f t="shared" si="32"/>
        <v>1876.5519452054793</v>
      </c>
      <c r="CA20" s="41">
        <v>0</v>
      </c>
      <c r="CB20" s="41">
        <f t="shared" si="25"/>
        <v>1876.5519452054793</v>
      </c>
      <c r="CC20" s="41">
        <v>0</v>
      </c>
      <c r="CD20" s="41">
        <f t="shared" si="26"/>
        <v>1876.5519452054793</v>
      </c>
      <c r="CE20" s="41">
        <f t="shared" si="27"/>
        <v>208.5080547945206</v>
      </c>
    </row>
    <row r="21" spans="1:83" s="18" customFormat="1" ht="34.5" customHeight="1">
      <c r="A21" s="43">
        <v>15</v>
      </c>
      <c r="B21" s="46" t="s">
        <v>305</v>
      </c>
      <c r="C21" s="64"/>
      <c r="D21" s="44">
        <v>13</v>
      </c>
      <c r="E21" s="30" t="s">
        <v>317</v>
      </c>
      <c r="F21" s="86">
        <v>42751</v>
      </c>
      <c r="G21" s="31" t="s">
        <v>318</v>
      </c>
      <c r="H21" s="32" t="s">
        <v>308</v>
      </c>
      <c r="I21" s="32" t="s">
        <v>309</v>
      </c>
      <c r="J21" s="32" t="s">
        <v>319</v>
      </c>
      <c r="K21" s="32" t="s">
        <v>320</v>
      </c>
      <c r="L21" s="126">
        <v>1565.26</v>
      </c>
      <c r="M21" s="126"/>
      <c r="N21" s="126">
        <v>1565.26</v>
      </c>
      <c r="O21" s="126">
        <f t="shared" si="0"/>
        <v>156.52600000000001</v>
      </c>
      <c r="P21" s="126">
        <f t="shared" si="28"/>
        <v>1408.7339999999999</v>
      </c>
      <c r="Q21" s="126">
        <f t="shared" si="29"/>
        <v>281.74680000000001</v>
      </c>
      <c r="R21" s="41">
        <v>0</v>
      </c>
      <c r="S21" s="207">
        <v>0</v>
      </c>
      <c r="T21" s="207">
        <v>0</v>
      </c>
      <c r="U21" s="41">
        <v>0</v>
      </c>
      <c r="V21" s="207">
        <v>0</v>
      </c>
      <c r="W21" s="207">
        <v>0</v>
      </c>
      <c r="X21" s="41">
        <v>0</v>
      </c>
      <c r="Y21" s="207">
        <v>0</v>
      </c>
      <c r="Z21" s="207">
        <v>0</v>
      </c>
      <c r="AA21" s="41">
        <v>0</v>
      </c>
      <c r="AB21" s="207">
        <v>0</v>
      </c>
      <c r="AC21" s="207">
        <v>0</v>
      </c>
      <c r="AD21" s="41">
        <v>0</v>
      </c>
      <c r="AE21" s="207">
        <v>0</v>
      </c>
      <c r="AF21" s="207">
        <v>0</v>
      </c>
      <c r="AG21" s="41">
        <v>0</v>
      </c>
      <c r="AH21" s="207">
        <v>0</v>
      </c>
      <c r="AI21" s="207">
        <v>0</v>
      </c>
      <c r="AJ21" s="41">
        <v>0</v>
      </c>
      <c r="AK21" s="207">
        <v>0</v>
      </c>
      <c r="AL21" s="207">
        <v>0</v>
      </c>
      <c r="AM21" s="41">
        <v>0</v>
      </c>
      <c r="AN21" s="207">
        <v>0</v>
      </c>
      <c r="AO21" s="207">
        <v>0</v>
      </c>
      <c r="AP21" s="41">
        <v>0</v>
      </c>
      <c r="AQ21" s="207">
        <v>0</v>
      </c>
      <c r="AR21" s="207">
        <v>0</v>
      </c>
      <c r="AS21" s="41">
        <v>0</v>
      </c>
      <c r="AT21" s="207">
        <v>0</v>
      </c>
      <c r="AU21" s="207">
        <v>0</v>
      </c>
      <c r="AV21" s="41">
        <v>0</v>
      </c>
      <c r="AW21" s="207">
        <v>0</v>
      </c>
      <c r="AX21" s="207">
        <v>0</v>
      </c>
      <c r="AY21" s="41">
        <v>0</v>
      </c>
      <c r="AZ21" s="207">
        <v>0</v>
      </c>
      <c r="BA21" s="207">
        <v>0</v>
      </c>
      <c r="BB21" s="41">
        <v>0</v>
      </c>
      <c r="BC21" s="207">
        <f>AZ21+BB21</f>
        <v>0</v>
      </c>
      <c r="BD21" s="207">
        <v>0</v>
      </c>
      <c r="BE21" s="41">
        <v>0</v>
      </c>
      <c r="BF21" s="207">
        <f>BC21+BE21</f>
        <v>0</v>
      </c>
      <c r="BG21" s="207">
        <v>0</v>
      </c>
      <c r="BH21" s="41">
        <v>0</v>
      </c>
      <c r="BI21" s="207">
        <v>0</v>
      </c>
      <c r="BJ21" s="207">
        <v>0</v>
      </c>
      <c r="BK21" s="41">
        <v>270.17</v>
      </c>
      <c r="BL21" s="207">
        <f t="shared" si="16"/>
        <v>270.17</v>
      </c>
      <c r="BM21" s="207">
        <f t="shared" si="17"/>
        <v>1295.0899999999999</v>
      </c>
      <c r="BN21" s="41">
        <v>281.75</v>
      </c>
      <c r="BO21" s="207">
        <f t="shared" si="18"/>
        <v>551.92000000000007</v>
      </c>
      <c r="BP21" s="207">
        <f t="shared" si="19"/>
        <v>1013.3399999999999</v>
      </c>
      <c r="BQ21" s="41">
        <v>281.75</v>
      </c>
      <c r="BR21" s="207">
        <f t="shared" si="20"/>
        <v>833.67000000000007</v>
      </c>
      <c r="BS21" s="207">
        <f t="shared" si="21"/>
        <v>731.58999999999992</v>
      </c>
      <c r="BT21" s="41">
        <v>281.75</v>
      </c>
      <c r="BU21" s="207">
        <f t="shared" si="22"/>
        <v>1115.42</v>
      </c>
      <c r="BV21" s="207">
        <f t="shared" si="23"/>
        <v>449.83999999999992</v>
      </c>
      <c r="BW21" s="41">
        <v>281.75</v>
      </c>
      <c r="BX21" s="41">
        <f t="shared" si="31"/>
        <v>1397.17</v>
      </c>
      <c r="BY21" s="41">
        <v>11.56</v>
      </c>
      <c r="BZ21" s="41">
        <f t="shared" si="32"/>
        <v>1408.73</v>
      </c>
      <c r="CA21" s="41">
        <v>0</v>
      </c>
      <c r="CB21" s="41">
        <f t="shared" si="25"/>
        <v>1408.73</v>
      </c>
      <c r="CC21" s="41">
        <v>0</v>
      </c>
      <c r="CD21" s="41">
        <f t="shared" si="26"/>
        <v>1408.73</v>
      </c>
      <c r="CE21" s="41">
        <f t="shared" si="27"/>
        <v>156.52999999999997</v>
      </c>
    </row>
    <row r="22" spans="1:83" s="18" customFormat="1" ht="26.25" customHeight="1">
      <c r="A22" s="43">
        <v>16</v>
      </c>
      <c r="B22" s="46" t="s">
        <v>305</v>
      </c>
      <c r="C22" s="64"/>
      <c r="D22" s="44">
        <v>14</v>
      </c>
      <c r="E22" s="30" t="s">
        <v>321</v>
      </c>
      <c r="F22" s="86">
        <v>42759</v>
      </c>
      <c r="G22" s="31" t="s">
        <v>322</v>
      </c>
      <c r="H22" s="32" t="s">
        <v>308</v>
      </c>
      <c r="I22" s="32" t="s">
        <v>309</v>
      </c>
      <c r="J22" s="32" t="s">
        <v>323</v>
      </c>
      <c r="K22" s="32" t="s">
        <v>324</v>
      </c>
      <c r="L22" s="126">
        <v>2085.06</v>
      </c>
      <c r="M22" s="126"/>
      <c r="N22" s="126">
        <v>2085.06</v>
      </c>
      <c r="O22" s="126">
        <f t="shared" si="0"/>
        <v>208.506</v>
      </c>
      <c r="P22" s="126">
        <f t="shared" si="28"/>
        <v>1876.5539999999999</v>
      </c>
      <c r="Q22" s="126">
        <f t="shared" si="29"/>
        <v>375.31079999999997</v>
      </c>
      <c r="R22" s="41">
        <v>0</v>
      </c>
      <c r="S22" s="207">
        <v>0</v>
      </c>
      <c r="T22" s="207">
        <v>0</v>
      </c>
      <c r="U22" s="41">
        <v>0</v>
      </c>
      <c r="V22" s="207">
        <v>0</v>
      </c>
      <c r="W22" s="207">
        <v>0</v>
      </c>
      <c r="X22" s="41">
        <v>0</v>
      </c>
      <c r="Y22" s="207">
        <v>0</v>
      </c>
      <c r="Z22" s="207">
        <v>0</v>
      </c>
      <c r="AA22" s="41">
        <v>0</v>
      </c>
      <c r="AB22" s="207">
        <v>0</v>
      </c>
      <c r="AC22" s="207">
        <v>0</v>
      </c>
      <c r="AD22" s="41">
        <v>0</v>
      </c>
      <c r="AE22" s="207">
        <v>0</v>
      </c>
      <c r="AF22" s="207">
        <v>0</v>
      </c>
      <c r="AG22" s="41">
        <v>0</v>
      </c>
      <c r="AH22" s="207">
        <v>0</v>
      </c>
      <c r="AI22" s="207">
        <v>0</v>
      </c>
      <c r="AJ22" s="41">
        <v>0</v>
      </c>
      <c r="AK22" s="207">
        <v>0</v>
      </c>
      <c r="AL22" s="207">
        <v>0</v>
      </c>
      <c r="AM22" s="41">
        <v>0</v>
      </c>
      <c r="AN22" s="207">
        <v>0</v>
      </c>
      <c r="AO22" s="207">
        <v>0</v>
      </c>
      <c r="AP22" s="41">
        <v>0</v>
      </c>
      <c r="AQ22" s="207">
        <v>0</v>
      </c>
      <c r="AR22" s="207">
        <v>0</v>
      </c>
      <c r="AS22" s="41">
        <v>0</v>
      </c>
      <c r="AT22" s="207">
        <v>0</v>
      </c>
      <c r="AU22" s="207">
        <v>0</v>
      </c>
      <c r="AV22" s="41">
        <v>0</v>
      </c>
      <c r="AW22" s="207">
        <v>0</v>
      </c>
      <c r="AX22" s="207">
        <v>0</v>
      </c>
      <c r="AY22" s="41">
        <v>0</v>
      </c>
      <c r="AZ22" s="207">
        <v>0</v>
      </c>
      <c r="BA22" s="207">
        <v>0</v>
      </c>
      <c r="BB22" s="41">
        <v>0</v>
      </c>
      <c r="BC22" s="207">
        <f t="shared" ref="BC22:BC38" si="33">AZ22+BB22</f>
        <v>0</v>
      </c>
      <c r="BD22" s="207">
        <v>0</v>
      </c>
      <c r="BE22" s="41">
        <v>0</v>
      </c>
      <c r="BF22" s="207">
        <f t="shared" ref="BF22:BF38" si="34">BC22+BE22</f>
        <v>0</v>
      </c>
      <c r="BG22" s="207">
        <v>0</v>
      </c>
      <c r="BH22" s="41">
        <v>0</v>
      </c>
      <c r="BI22" s="207">
        <v>0</v>
      </c>
      <c r="BJ22" s="207">
        <v>0</v>
      </c>
      <c r="BK22" s="41">
        <v>351.66</v>
      </c>
      <c r="BL22" s="207">
        <f t="shared" si="16"/>
        <v>351.66</v>
      </c>
      <c r="BM22" s="207">
        <f t="shared" si="17"/>
        <v>1733.3999999999999</v>
      </c>
      <c r="BN22" s="41">
        <v>375.31</v>
      </c>
      <c r="BO22" s="207">
        <f t="shared" si="18"/>
        <v>726.97</v>
      </c>
      <c r="BP22" s="207">
        <f t="shared" si="19"/>
        <v>1358.09</v>
      </c>
      <c r="BQ22" s="41">
        <v>375.31</v>
      </c>
      <c r="BR22" s="207">
        <f t="shared" si="20"/>
        <v>1102.28</v>
      </c>
      <c r="BS22" s="207">
        <f t="shared" si="21"/>
        <v>982.78</v>
      </c>
      <c r="BT22" s="41">
        <v>375.31</v>
      </c>
      <c r="BU22" s="207">
        <f t="shared" si="22"/>
        <v>1477.59</v>
      </c>
      <c r="BV22" s="207">
        <f t="shared" si="23"/>
        <v>607.47</v>
      </c>
      <c r="BW22" s="41">
        <v>375.31</v>
      </c>
      <c r="BX22" s="41">
        <f t="shared" si="31"/>
        <v>1852.8999999999999</v>
      </c>
      <c r="BY22" s="41">
        <f>BW22/365*23</f>
        <v>23.64967123287671</v>
      </c>
      <c r="BZ22" s="41">
        <f t="shared" si="32"/>
        <v>1876.5496712328766</v>
      </c>
      <c r="CA22" s="41">
        <v>0</v>
      </c>
      <c r="CB22" s="41">
        <f t="shared" si="25"/>
        <v>1876.5496712328766</v>
      </c>
      <c r="CC22" s="41">
        <v>0</v>
      </c>
      <c r="CD22" s="41">
        <f t="shared" si="26"/>
        <v>1876.5496712328766</v>
      </c>
      <c r="CE22" s="41">
        <f t="shared" si="27"/>
        <v>208.51032876712338</v>
      </c>
    </row>
    <row r="23" spans="1:83" s="18" customFormat="1" ht="42.75" customHeight="1">
      <c r="A23" s="43">
        <v>17</v>
      </c>
      <c r="B23" s="46" t="s">
        <v>305</v>
      </c>
      <c r="C23" s="64"/>
      <c r="D23" s="44">
        <v>15</v>
      </c>
      <c r="E23" s="30" t="s">
        <v>325</v>
      </c>
      <c r="F23" s="86">
        <v>42802</v>
      </c>
      <c r="G23" s="31" t="s">
        <v>326</v>
      </c>
      <c r="H23" s="32" t="s">
        <v>295</v>
      </c>
      <c r="I23" s="32" t="s">
        <v>327</v>
      </c>
      <c r="J23" s="32">
        <v>2244291452</v>
      </c>
      <c r="K23" s="31" t="s">
        <v>1408</v>
      </c>
      <c r="L23" s="441">
        <v>4346.8</v>
      </c>
      <c r="M23" s="441"/>
      <c r="N23" s="441">
        <v>4346.8</v>
      </c>
      <c r="O23" s="126">
        <f t="shared" si="0"/>
        <v>434.68000000000006</v>
      </c>
      <c r="P23" s="126">
        <f t="shared" si="28"/>
        <v>3912.12</v>
      </c>
      <c r="Q23" s="126">
        <f t="shared" si="29"/>
        <v>782.42399999999998</v>
      </c>
      <c r="R23" s="41">
        <v>0</v>
      </c>
      <c r="S23" s="207">
        <v>0</v>
      </c>
      <c r="T23" s="207">
        <v>0</v>
      </c>
      <c r="U23" s="41">
        <v>0</v>
      </c>
      <c r="V23" s="207">
        <v>0</v>
      </c>
      <c r="W23" s="207">
        <v>0</v>
      </c>
      <c r="X23" s="41">
        <v>0</v>
      </c>
      <c r="Y23" s="207">
        <v>0</v>
      </c>
      <c r="Z23" s="207">
        <v>0</v>
      </c>
      <c r="AA23" s="41">
        <v>0</v>
      </c>
      <c r="AB23" s="207">
        <v>0</v>
      </c>
      <c r="AC23" s="207">
        <v>0</v>
      </c>
      <c r="AD23" s="41">
        <v>0</v>
      </c>
      <c r="AE23" s="207">
        <v>0</v>
      </c>
      <c r="AF23" s="207">
        <v>0</v>
      </c>
      <c r="AG23" s="41">
        <v>0</v>
      </c>
      <c r="AH23" s="207">
        <v>0</v>
      </c>
      <c r="AI23" s="207">
        <v>0</v>
      </c>
      <c r="AJ23" s="41">
        <v>0</v>
      </c>
      <c r="AK23" s="207">
        <v>0</v>
      </c>
      <c r="AL23" s="207">
        <v>0</v>
      </c>
      <c r="AM23" s="41">
        <v>0</v>
      </c>
      <c r="AN23" s="207">
        <v>0</v>
      </c>
      <c r="AO23" s="207">
        <v>0</v>
      </c>
      <c r="AP23" s="41">
        <v>0</v>
      </c>
      <c r="AQ23" s="207">
        <v>0</v>
      </c>
      <c r="AR23" s="207">
        <v>0</v>
      </c>
      <c r="AS23" s="41">
        <v>0</v>
      </c>
      <c r="AT23" s="207">
        <v>0</v>
      </c>
      <c r="AU23" s="207">
        <v>0</v>
      </c>
      <c r="AV23" s="41">
        <v>0</v>
      </c>
      <c r="AW23" s="207">
        <v>0</v>
      </c>
      <c r="AX23" s="207">
        <v>0</v>
      </c>
      <c r="AY23" s="41">
        <v>0</v>
      </c>
      <c r="AZ23" s="207">
        <v>0</v>
      </c>
      <c r="BA23" s="207">
        <v>0</v>
      </c>
      <c r="BB23" s="41">
        <v>0</v>
      </c>
      <c r="BC23" s="207">
        <f t="shared" si="33"/>
        <v>0</v>
      </c>
      <c r="BD23" s="207">
        <v>0</v>
      </c>
      <c r="BE23" s="41">
        <v>0</v>
      </c>
      <c r="BF23" s="207">
        <f t="shared" si="34"/>
        <v>0</v>
      </c>
      <c r="BG23" s="207">
        <v>0</v>
      </c>
      <c r="BH23" s="41">
        <v>0</v>
      </c>
      <c r="BI23" s="207">
        <v>0</v>
      </c>
      <c r="BJ23" s="207">
        <v>0</v>
      </c>
      <c r="BK23" s="41">
        <v>640.94000000000005</v>
      </c>
      <c r="BL23" s="207">
        <f t="shared" si="16"/>
        <v>640.94000000000005</v>
      </c>
      <c r="BM23" s="207">
        <f t="shared" si="17"/>
        <v>3705.86</v>
      </c>
      <c r="BN23" s="41">
        <v>782.42</v>
      </c>
      <c r="BO23" s="207">
        <f t="shared" ref="BO23:BO38" si="35">BL23+BN23</f>
        <v>1423.3600000000001</v>
      </c>
      <c r="BP23" s="207">
        <f t="shared" si="19"/>
        <v>2923.44</v>
      </c>
      <c r="BQ23" s="41">
        <v>782.42</v>
      </c>
      <c r="BR23" s="207">
        <f t="shared" si="20"/>
        <v>2205.7800000000002</v>
      </c>
      <c r="BS23" s="207">
        <f t="shared" si="21"/>
        <v>2141.02</v>
      </c>
      <c r="BT23" s="41">
        <v>782.42</v>
      </c>
      <c r="BU23" s="207">
        <f t="shared" si="22"/>
        <v>2988.2000000000003</v>
      </c>
      <c r="BV23" s="207">
        <f t="shared" si="23"/>
        <v>1358.6</v>
      </c>
      <c r="BW23" s="41">
        <v>782.42</v>
      </c>
      <c r="BX23" s="41">
        <f t="shared" si="31"/>
        <v>3770.6200000000003</v>
      </c>
      <c r="BY23" s="41">
        <v>141.5</v>
      </c>
      <c r="BZ23" s="41">
        <f t="shared" si="32"/>
        <v>3912.1200000000003</v>
      </c>
      <c r="CA23" s="41">
        <v>0</v>
      </c>
      <c r="CB23" s="41">
        <f t="shared" si="25"/>
        <v>3912.1200000000003</v>
      </c>
      <c r="CC23" s="41">
        <v>0</v>
      </c>
      <c r="CD23" s="41">
        <f t="shared" si="26"/>
        <v>3912.1200000000003</v>
      </c>
      <c r="CE23" s="41">
        <f t="shared" si="27"/>
        <v>434.67999999999984</v>
      </c>
    </row>
    <row r="24" spans="1:83" s="18" customFormat="1" ht="42.75" customHeight="1">
      <c r="A24" s="43">
        <v>18</v>
      </c>
      <c r="B24" s="46" t="s">
        <v>305</v>
      </c>
      <c r="C24" s="64"/>
      <c r="D24" s="44">
        <v>16</v>
      </c>
      <c r="E24" s="30" t="s">
        <v>328</v>
      </c>
      <c r="F24" s="86">
        <v>42803</v>
      </c>
      <c r="G24" s="31" t="s">
        <v>326</v>
      </c>
      <c r="H24" s="32" t="s">
        <v>295</v>
      </c>
      <c r="I24" s="32" t="s">
        <v>327</v>
      </c>
      <c r="J24" s="32">
        <v>2244291453</v>
      </c>
      <c r="K24" s="31" t="s">
        <v>329</v>
      </c>
      <c r="L24" s="441">
        <v>4346.8</v>
      </c>
      <c r="M24" s="441"/>
      <c r="N24" s="441">
        <v>4346.8</v>
      </c>
      <c r="O24" s="126">
        <f t="shared" si="0"/>
        <v>434.68000000000006</v>
      </c>
      <c r="P24" s="126">
        <f t="shared" si="28"/>
        <v>3912.12</v>
      </c>
      <c r="Q24" s="126">
        <f t="shared" si="29"/>
        <v>782.42399999999998</v>
      </c>
      <c r="R24" s="41">
        <v>0</v>
      </c>
      <c r="S24" s="207">
        <v>0</v>
      </c>
      <c r="T24" s="207">
        <v>0</v>
      </c>
      <c r="U24" s="41">
        <v>0</v>
      </c>
      <c r="V24" s="207">
        <v>0</v>
      </c>
      <c r="W24" s="207">
        <v>0</v>
      </c>
      <c r="X24" s="41">
        <v>0</v>
      </c>
      <c r="Y24" s="207">
        <v>0</v>
      </c>
      <c r="Z24" s="207">
        <v>0</v>
      </c>
      <c r="AA24" s="41">
        <v>0</v>
      </c>
      <c r="AB24" s="207">
        <v>0</v>
      </c>
      <c r="AC24" s="207">
        <v>0</v>
      </c>
      <c r="AD24" s="41">
        <v>0</v>
      </c>
      <c r="AE24" s="207">
        <v>0</v>
      </c>
      <c r="AF24" s="207">
        <v>0</v>
      </c>
      <c r="AG24" s="41">
        <v>0</v>
      </c>
      <c r="AH24" s="207">
        <v>0</v>
      </c>
      <c r="AI24" s="207">
        <v>0</v>
      </c>
      <c r="AJ24" s="41">
        <v>0</v>
      </c>
      <c r="AK24" s="207">
        <v>0</v>
      </c>
      <c r="AL24" s="207">
        <v>0</v>
      </c>
      <c r="AM24" s="41">
        <v>0</v>
      </c>
      <c r="AN24" s="207">
        <v>0</v>
      </c>
      <c r="AO24" s="207">
        <v>0</v>
      </c>
      <c r="AP24" s="41">
        <v>0</v>
      </c>
      <c r="AQ24" s="207">
        <v>0</v>
      </c>
      <c r="AR24" s="207">
        <v>0</v>
      </c>
      <c r="AS24" s="41">
        <v>0</v>
      </c>
      <c r="AT24" s="207">
        <v>0</v>
      </c>
      <c r="AU24" s="207">
        <v>0</v>
      </c>
      <c r="AV24" s="41">
        <v>0</v>
      </c>
      <c r="AW24" s="207">
        <v>0</v>
      </c>
      <c r="AX24" s="207">
        <v>0</v>
      </c>
      <c r="AY24" s="41">
        <v>0</v>
      </c>
      <c r="AZ24" s="207">
        <v>0</v>
      </c>
      <c r="BA24" s="207">
        <v>0</v>
      </c>
      <c r="BB24" s="41">
        <v>0</v>
      </c>
      <c r="BC24" s="207">
        <f t="shared" si="33"/>
        <v>0</v>
      </c>
      <c r="BD24" s="207">
        <v>0</v>
      </c>
      <c r="BE24" s="41">
        <v>0</v>
      </c>
      <c r="BF24" s="207">
        <f t="shared" si="34"/>
        <v>0</v>
      </c>
      <c r="BG24" s="207">
        <v>0</v>
      </c>
      <c r="BH24" s="41">
        <v>0</v>
      </c>
      <c r="BI24" s="207">
        <v>0</v>
      </c>
      <c r="BJ24" s="207">
        <v>0</v>
      </c>
      <c r="BK24" s="41">
        <v>638.79999999999995</v>
      </c>
      <c r="BL24" s="207">
        <f t="shared" si="16"/>
        <v>638.79999999999995</v>
      </c>
      <c r="BM24" s="207">
        <f t="shared" si="17"/>
        <v>3708</v>
      </c>
      <c r="BN24" s="41">
        <v>782.42</v>
      </c>
      <c r="BO24" s="207">
        <f t="shared" si="35"/>
        <v>1421.2199999999998</v>
      </c>
      <c r="BP24" s="207">
        <f t="shared" si="19"/>
        <v>2925.5800000000004</v>
      </c>
      <c r="BQ24" s="41">
        <v>782.42</v>
      </c>
      <c r="BR24" s="207">
        <f t="shared" si="20"/>
        <v>2203.64</v>
      </c>
      <c r="BS24" s="207">
        <f t="shared" si="21"/>
        <v>2143.1600000000003</v>
      </c>
      <c r="BT24" s="41">
        <v>782.42</v>
      </c>
      <c r="BU24" s="207">
        <f t="shared" si="22"/>
        <v>2986.06</v>
      </c>
      <c r="BV24" s="207">
        <f t="shared" si="23"/>
        <v>1360.7400000000002</v>
      </c>
      <c r="BW24" s="41">
        <v>782.42</v>
      </c>
      <c r="BX24" s="41">
        <f t="shared" si="31"/>
        <v>3768.48</v>
      </c>
      <c r="BY24" s="41">
        <v>143.63999999999999</v>
      </c>
      <c r="BZ24" s="41">
        <f t="shared" si="32"/>
        <v>3912.12</v>
      </c>
      <c r="CA24" s="41">
        <v>0</v>
      </c>
      <c r="CB24" s="41">
        <f t="shared" si="25"/>
        <v>3912.12</v>
      </c>
      <c r="CC24" s="41">
        <v>0</v>
      </c>
      <c r="CD24" s="41">
        <f t="shared" si="26"/>
        <v>3912.12</v>
      </c>
      <c r="CE24" s="41">
        <f t="shared" si="27"/>
        <v>434.68000000000029</v>
      </c>
    </row>
    <row r="25" spans="1:83" s="18" customFormat="1" ht="42.75" customHeight="1">
      <c r="A25" s="43">
        <v>19</v>
      </c>
      <c r="B25" s="46" t="s">
        <v>305</v>
      </c>
      <c r="C25" s="64"/>
      <c r="D25" s="44">
        <v>17</v>
      </c>
      <c r="E25" s="30" t="s">
        <v>330</v>
      </c>
      <c r="F25" s="86">
        <v>42807</v>
      </c>
      <c r="G25" s="31" t="s">
        <v>326</v>
      </c>
      <c r="H25" s="32" t="s">
        <v>295</v>
      </c>
      <c r="I25" s="32" t="s">
        <v>327</v>
      </c>
      <c r="J25" s="32">
        <v>2244291452</v>
      </c>
      <c r="K25" s="31" t="s">
        <v>331</v>
      </c>
      <c r="L25" s="441">
        <v>4346.79</v>
      </c>
      <c r="M25" s="441"/>
      <c r="N25" s="441">
        <v>4346.79</v>
      </c>
      <c r="O25" s="126">
        <f t="shared" si="0"/>
        <v>434.67900000000003</v>
      </c>
      <c r="P25" s="126">
        <f t="shared" si="28"/>
        <v>3912.1109999999999</v>
      </c>
      <c r="Q25" s="126">
        <f t="shared" si="29"/>
        <v>782.42219999999998</v>
      </c>
      <c r="R25" s="41">
        <v>0</v>
      </c>
      <c r="S25" s="207">
        <v>0</v>
      </c>
      <c r="T25" s="207">
        <v>0</v>
      </c>
      <c r="U25" s="41">
        <v>0</v>
      </c>
      <c r="V25" s="207">
        <v>0</v>
      </c>
      <c r="W25" s="207">
        <v>0</v>
      </c>
      <c r="X25" s="41">
        <v>0</v>
      </c>
      <c r="Y25" s="207">
        <v>0</v>
      </c>
      <c r="Z25" s="207">
        <v>0</v>
      </c>
      <c r="AA25" s="41">
        <v>0</v>
      </c>
      <c r="AB25" s="207">
        <v>0</v>
      </c>
      <c r="AC25" s="207">
        <v>0</v>
      </c>
      <c r="AD25" s="41">
        <v>0</v>
      </c>
      <c r="AE25" s="207">
        <v>0</v>
      </c>
      <c r="AF25" s="207">
        <v>0</v>
      </c>
      <c r="AG25" s="41">
        <v>0</v>
      </c>
      <c r="AH25" s="207">
        <v>0</v>
      </c>
      <c r="AI25" s="207">
        <v>0</v>
      </c>
      <c r="AJ25" s="41">
        <v>0</v>
      </c>
      <c r="AK25" s="207">
        <v>0</v>
      </c>
      <c r="AL25" s="207">
        <v>0</v>
      </c>
      <c r="AM25" s="41">
        <v>0</v>
      </c>
      <c r="AN25" s="207">
        <v>0</v>
      </c>
      <c r="AO25" s="207">
        <v>0</v>
      </c>
      <c r="AP25" s="41">
        <v>0</v>
      </c>
      <c r="AQ25" s="207">
        <v>0</v>
      </c>
      <c r="AR25" s="207">
        <v>0</v>
      </c>
      <c r="AS25" s="41">
        <v>0</v>
      </c>
      <c r="AT25" s="207">
        <v>0</v>
      </c>
      <c r="AU25" s="207">
        <v>0</v>
      </c>
      <c r="AV25" s="41">
        <v>0</v>
      </c>
      <c r="AW25" s="207">
        <v>0</v>
      </c>
      <c r="AX25" s="207">
        <v>0</v>
      </c>
      <c r="AY25" s="41">
        <v>0</v>
      </c>
      <c r="AZ25" s="207">
        <v>0</v>
      </c>
      <c r="BA25" s="207">
        <v>0</v>
      </c>
      <c r="BB25" s="41">
        <v>0</v>
      </c>
      <c r="BC25" s="207">
        <f t="shared" si="33"/>
        <v>0</v>
      </c>
      <c r="BD25" s="207">
        <v>0</v>
      </c>
      <c r="BE25" s="41">
        <v>0</v>
      </c>
      <c r="BF25" s="207">
        <f t="shared" si="34"/>
        <v>0</v>
      </c>
      <c r="BG25" s="207">
        <v>0</v>
      </c>
      <c r="BH25" s="41">
        <v>0</v>
      </c>
      <c r="BI25" s="207">
        <v>0</v>
      </c>
      <c r="BJ25" s="207">
        <v>0</v>
      </c>
      <c r="BK25" s="41">
        <v>630.23</v>
      </c>
      <c r="BL25" s="207">
        <f t="shared" si="16"/>
        <v>630.23</v>
      </c>
      <c r="BM25" s="207">
        <f t="shared" si="17"/>
        <v>3716.56</v>
      </c>
      <c r="BN25" s="41">
        <v>782.42</v>
      </c>
      <c r="BO25" s="207">
        <f t="shared" si="35"/>
        <v>1412.65</v>
      </c>
      <c r="BP25" s="207">
        <f t="shared" si="19"/>
        <v>2934.14</v>
      </c>
      <c r="BQ25" s="41">
        <v>782.42</v>
      </c>
      <c r="BR25" s="207">
        <f t="shared" si="20"/>
        <v>2195.0700000000002</v>
      </c>
      <c r="BS25" s="207">
        <f t="shared" si="21"/>
        <v>2151.7199999999998</v>
      </c>
      <c r="BT25" s="41">
        <v>782.42</v>
      </c>
      <c r="BU25" s="207">
        <f t="shared" si="22"/>
        <v>2977.4900000000002</v>
      </c>
      <c r="BV25" s="207">
        <f t="shared" si="23"/>
        <v>1369.2999999999997</v>
      </c>
      <c r="BW25" s="41">
        <v>782.42</v>
      </c>
      <c r="BX25" s="41">
        <f t="shared" si="31"/>
        <v>3759.9100000000003</v>
      </c>
      <c r="BY25" s="41">
        <f>BW25/365*71</f>
        <v>152.19676712328769</v>
      </c>
      <c r="BZ25" s="41">
        <f t="shared" si="32"/>
        <v>3912.1067671232881</v>
      </c>
      <c r="CA25" s="41">
        <v>0</v>
      </c>
      <c r="CB25" s="41">
        <f t="shared" si="25"/>
        <v>3912.1067671232881</v>
      </c>
      <c r="CC25" s="41">
        <v>0</v>
      </c>
      <c r="CD25" s="41">
        <f t="shared" si="26"/>
        <v>3912.1067671232881</v>
      </c>
      <c r="CE25" s="41">
        <f t="shared" si="27"/>
        <v>434.68323287671183</v>
      </c>
    </row>
    <row r="26" spans="1:83" s="18" customFormat="1" ht="34.5" customHeight="1">
      <c r="A26" s="43">
        <v>20</v>
      </c>
      <c r="B26" s="46" t="s">
        <v>305</v>
      </c>
      <c r="C26" s="64"/>
      <c r="D26" s="44">
        <v>18</v>
      </c>
      <c r="E26" s="30" t="s">
        <v>332</v>
      </c>
      <c r="F26" s="86">
        <v>42754</v>
      </c>
      <c r="G26" s="31" t="s">
        <v>318</v>
      </c>
      <c r="H26" s="32" t="s">
        <v>308</v>
      </c>
      <c r="I26" s="32" t="s">
        <v>333</v>
      </c>
      <c r="J26" s="32" t="s">
        <v>334</v>
      </c>
      <c r="K26" s="31" t="s">
        <v>335</v>
      </c>
      <c r="L26" s="126">
        <v>1565.26</v>
      </c>
      <c r="M26" s="126"/>
      <c r="N26" s="126">
        <v>1565.26</v>
      </c>
      <c r="O26" s="126">
        <f t="shared" si="0"/>
        <v>156.52600000000001</v>
      </c>
      <c r="P26" s="126">
        <f t="shared" si="28"/>
        <v>1408.7339999999999</v>
      </c>
      <c r="Q26" s="126">
        <f t="shared" si="29"/>
        <v>281.74680000000001</v>
      </c>
      <c r="R26" s="41">
        <v>0</v>
      </c>
      <c r="S26" s="207">
        <v>0</v>
      </c>
      <c r="T26" s="207">
        <v>0</v>
      </c>
      <c r="U26" s="41">
        <v>0</v>
      </c>
      <c r="V26" s="207">
        <v>0</v>
      </c>
      <c r="W26" s="207">
        <v>0</v>
      </c>
      <c r="X26" s="41">
        <v>0</v>
      </c>
      <c r="Y26" s="207">
        <v>0</v>
      </c>
      <c r="Z26" s="207">
        <v>0</v>
      </c>
      <c r="AA26" s="41">
        <v>0</v>
      </c>
      <c r="AB26" s="207">
        <v>0</v>
      </c>
      <c r="AC26" s="207">
        <v>0</v>
      </c>
      <c r="AD26" s="41">
        <v>0</v>
      </c>
      <c r="AE26" s="207">
        <v>0</v>
      </c>
      <c r="AF26" s="207">
        <v>0</v>
      </c>
      <c r="AG26" s="41">
        <v>0</v>
      </c>
      <c r="AH26" s="207">
        <v>0</v>
      </c>
      <c r="AI26" s="207">
        <v>0</v>
      </c>
      <c r="AJ26" s="41">
        <v>0</v>
      </c>
      <c r="AK26" s="207">
        <v>0</v>
      </c>
      <c r="AL26" s="207">
        <v>0</v>
      </c>
      <c r="AM26" s="41">
        <v>0</v>
      </c>
      <c r="AN26" s="207">
        <v>0</v>
      </c>
      <c r="AO26" s="207">
        <v>0</v>
      </c>
      <c r="AP26" s="41">
        <v>0</v>
      </c>
      <c r="AQ26" s="207">
        <v>0</v>
      </c>
      <c r="AR26" s="207">
        <v>0</v>
      </c>
      <c r="AS26" s="41">
        <v>0</v>
      </c>
      <c r="AT26" s="207">
        <v>0</v>
      </c>
      <c r="AU26" s="207">
        <v>0</v>
      </c>
      <c r="AV26" s="41">
        <v>0</v>
      </c>
      <c r="AW26" s="207">
        <v>0</v>
      </c>
      <c r="AX26" s="207">
        <v>0</v>
      </c>
      <c r="AY26" s="41">
        <v>0</v>
      </c>
      <c r="AZ26" s="207">
        <v>0</v>
      </c>
      <c r="BA26" s="207">
        <v>0</v>
      </c>
      <c r="BB26" s="41">
        <v>0</v>
      </c>
      <c r="BC26" s="207">
        <f t="shared" si="33"/>
        <v>0</v>
      </c>
      <c r="BD26" s="207">
        <v>0</v>
      </c>
      <c r="BE26" s="41">
        <v>0</v>
      </c>
      <c r="BF26" s="207">
        <f t="shared" si="34"/>
        <v>0</v>
      </c>
      <c r="BG26" s="207">
        <v>0</v>
      </c>
      <c r="BH26" s="41">
        <v>0</v>
      </c>
      <c r="BI26" s="207">
        <v>0</v>
      </c>
      <c r="BJ26" s="207">
        <v>0</v>
      </c>
      <c r="BK26" s="41">
        <v>267.85000000000002</v>
      </c>
      <c r="BL26" s="207">
        <f t="shared" si="16"/>
        <v>267.85000000000002</v>
      </c>
      <c r="BM26" s="207">
        <f t="shared" si="17"/>
        <v>1297.4099999999999</v>
      </c>
      <c r="BN26" s="41">
        <v>281.75</v>
      </c>
      <c r="BO26" s="207">
        <f t="shared" si="35"/>
        <v>549.6</v>
      </c>
      <c r="BP26" s="207">
        <f t="shared" si="19"/>
        <v>1015.66</v>
      </c>
      <c r="BQ26" s="41">
        <v>281.75</v>
      </c>
      <c r="BR26" s="207">
        <f t="shared" si="20"/>
        <v>831.35</v>
      </c>
      <c r="BS26" s="207">
        <f t="shared" si="21"/>
        <v>733.91</v>
      </c>
      <c r="BT26" s="41">
        <v>281.75</v>
      </c>
      <c r="BU26" s="207">
        <f t="shared" si="22"/>
        <v>1113.0999999999999</v>
      </c>
      <c r="BV26" s="207">
        <f t="shared" si="23"/>
        <v>452.16000000000008</v>
      </c>
      <c r="BW26" s="41">
        <v>281.75</v>
      </c>
      <c r="BX26" s="41">
        <f t="shared" si="31"/>
        <v>1394.85</v>
      </c>
      <c r="BY26" s="41">
        <v>13.88</v>
      </c>
      <c r="BZ26" s="41">
        <f t="shared" si="32"/>
        <v>1408.73</v>
      </c>
      <c r="CA26" s="41">
        <v>0</v>
      </c>
      <c r="CB26" s="41">
        <f t="shared" si="25"/>
        <v>1408.73</v>
      </c>
      <c r="CC26" s="41">
        <v>0</v>
      </c>
      <c r="CD26" s="41">
        <f t="shared" si="26"/>
        <v>1408.73</v>
      </c>
      <c r="CE26" s="41">
        <f t="shared" si="27"/>
        <v>156.52999999999997</v>
      </c>
    </row>
    <row r="27" spans="1:83" s="18" customFormat="1" ht="32.25" customHeight="1">
      <c r="A27" s="43">
        <v>21</v>
      </c>
      <c r="B27" s="46" t="s">
        <v>305</v>
      </c>
      <c r="C27" s="64"/>
      <c r="D27" s="44">
        <v>19</v>
      </c>
      <c r="E27" s="30" t="s">
        <v>336</v>
      </c>
      <c r="F27" s="86">
        <v>42754</v>
      </c>
      <c r="G27" s="31" t="s">
        <v>318</v>
      </c>
      <c r="H27" s="32" t="s">
        <v>308</v>
      </c>
      <c r="I27" s="32" t="s">
        <v>333</v>
      </c>
      <c r="J27" s="32" t="s">
        <v>337</v>
      </c>
      <c r="K27" s="32" t="s">
        <v>338</v>
      </c>
      <c r="L27" s="126">
        <v>1565.26</v>
      </c>
      <c r="M27" s="126"/>
      <c r="N27" s="126">
        <v>1565.26</v>
      </c>
      <c r="O27" s="126">
        <f t="shared" si="0"/>
        <v>156.52600000000001</v>
      </c>
      <c r="P27" s="126">
        <f t="shared" si="28"/>
        <v>1408.7339999999999</v>
      </c>
      <c r="Q27" s="126">
        <f t="shared" si="29"/>
        <v>281.74680000000001</v>
      </c>
      <c r="R27" s="41">
        <v>0</v>
      </c>
      <c r="S27" s="207">
        <v>0</v>
      </c>
      <c r="T27" s="207">
        <v>0</v>
      </c>
      <c r="U27" s="41">
        <v>0</v>
      </c>
      <c r="V27" s="207">
        <v>0</v>
      </c>
      <c r="W27" s="207">
        <v>0</v>
      </c>
      <c r="X27" s="41">
        <v>0</v>
      </c>
      <c r="Y27" s="207">
        <v>0</v>
      </c>
      <c r="Z27" s="207">
        <v>0</v>
      </c>
      <c r="AA27" s="41">
        <v>0</v>
      </c>
      <c r="AB27" s="207">
        <v>0</v>
      </c>
      <c r="AC27" s="207">
        <v>0</v>
      </c>
      <c r="AD27" s="41">
        <v>0</v>
      </c>
      <c r="AE27" s="207">
        <v>0</v>
      </c>
      <c r="AF27" s="207">
        <v>0</v>
      </c>
      <c r="AG27" s="41">
        <v>0</v>
      </c>
      <c r="AH27" s="207">
        <v>0</v>
      </c>
      <c r="AI27" s="207">
        <v>0</v>
      </c>
      <c r="AJ27" s="41">
        <v>0</v>
      </c>
      <c r="AK27" s="207">
        <v>0</v>
      </c>
      <c r="AL27" s="207">
        <v>0</v>
      </c>
      <c r="AM27" s="41">
        <v>0</v>
      </c>
      <c r="AN27" s="207">
        <v>0</v>
      </c>
      <c r="AO27" s="207">
        <v>0</v>
      </c>
      <c r="AP27" s="41">
        <v>0</v>
      </c>
      <c r="AQ27" s="207">
        <v>0</v>
      </c>
      <c r="AR27" s="207">
        <v>0</v>
      </c>
      <c r="AS27" s="41">
        <v>0</v>
      </c>
      <c r="AT27" s="207">
        <v>0</v>
      </c>
      <c r="AU27" s="207">
        <v>0</v>
      </c>
      <c r="AV27" s="41">
        <v>0</v>
      </c>
      <c r="AW27" s="207">
        <v>0</v>
      </c>
      <c r="AX27" s="207">
        <v>0</v>
      </c>
      <c r="AY27" s="41">
        <v>0</v>
      </c>
      <c r="AZ27" s="207">
        <v>0</v>
      </c>
      <c r="BA27" s="207">
        <v>0</v>
      </c>
      <c r="BB27" s="41">
        <v>0</v>
      </c>
      <c r="BC27" s="207">
        <f t="shared" si="33"/>
        <v>0</v>
      </c>
      <c r="BD27" s="207">
        <v>0</v>
      </c>
      <c r="BE27" s="41">
        <v>0</v>
      </c>
      <c r="BF27" s="207">
        <f t="shared" si="34"/>
        <v>0</v>
      </c>
      <c r="BG27" s="207">
        <v>0</v>
      </c>
      <c r="BH27" s="41">
        <v>0</v>
      </c>
      <c r="BI27" s="207">
        <v>0</v>
      </c>
      <c r="BJ27" s="207">
        <v>0</v>
      </c>
      <c r="BK27" s="41">
        <v>267.85000000000002</v>
      </c>
      <c r="BL27" s="207">
        <f t="shared" si="16"/>
        <v>267.85000000000002</v>
      </c>
      <c r="BM27" s="207">
        <f t="shared" si="17"/>
        <v>1297.4099999999999</v>
      </c>
      <c r="BN27" s="41">
        <v>281.75</v>
      </c>
      <c r="BO27" s="207">
        <f t="shared" si="35"/>
        <v>549.6</v>
      </c>
      <c r="BP27" s="207">
        <f t="shared" si="19"/>
        <v>1015.66</v>
      </c>
      <c r="BQ27" s="41">
        <v>281.75</v>
      </c>
      <c r="BR27" s="207">
        <f t="shared" si="20"/>
        <v>831.35</v>
      </c>
      <c r="BS27" s="207">
        <f t="shared" si="21"/>
        <v>733.91</v>
      </c>
      <c r="BT27" s="41">
        <v>281.75</v>
      </c>
      <c r="BU27" s="207">
        <f t="shared" si="22"/>
        <v>1113.0999999999999</v>
      </c>
      <c r="BV27" s="207">
        <f t="shared" si="23"/>
        <v>452.16000000000008</v>
      </c>
      <c r="BW27" s="41">
        <v>281.75</v>
      </c>
      <c r="BX27" s="41">
        <f t="shared" si="31"/>
        <v>1394.85</v>
      </c>
      <c r="BY27" s="41">
        <v>13.88</v>
      </c>
      <c r="BZ27" s="41">
        <f t="shared" si="32"/>
        <v>1408.73</v>
      </c>
      <c r="CA27" s="41">
        <v>0</v>
      </c>
      <c r="CB27" s="41">
        <f t="shared" si="25"/>
        <v>1408.73</v>
      </c>
      <c r="CC27" s="41">
        <v>0</v>
      </c>
      <c r="CD27" s="41">
        <f t="shared" si="26"/>
        <v>1408.73</v>
      </c>
      <c r="CE27" s="41">
        <f t="shared" si="27"/>
        <v>156.52999999999997</v>
      </c>
    </row>
    <row r="28" spans="1:83" s="18" customFormat="1" ht="42.75" customHeight="1">
      <c r="A28" s="43">
        <v>22</v>
      </c>
      <c r="B28" s="46" t="s">
        <v>305</v>
      </c>
      <c r="C28" s="64"/>
      <c r="D28" s="44">
        <v>20</v>
      </c>
      <c r="E28" s="30" t="s">
        <v>339</v>
      </c>
      <c r="F28" s="86">
        <v>42804</v>
      </c>
      <c r="G28" s="31" t="s">
        <v>340</v>
      </c>
      <c r="H28" s="32" t="s">
        <v>308</v>
      </c>
      <c r="I28" s="32" t="s">
        <v>333</v>
      </c>
      <c r="J28" s="32" t="s">
        <v>341</v>
      </c>
      <c r="K28" s="31" t="s">
        <v>342</v>
      </c>
      <c r="L28" s="126">
        <v>2085.06</v>
      </c>
      <c r="M28" s="126"/>
      <c r="N28" s="126">
        <v>2085.06</v>
      </c>
      <c r="O28" s="126">
        <f t="shared" si="0"/>
        <v>208.506</v>
      </c>
      <c r="P28" s="126">
        <f t="shared" si="28"/>
        <v>1876.5539999999999</v>
      </c>
      <c r="Q28" s="126">
        <f t="shared" si="29"/>
        <v>375.31079999999997</v>
      </c>
      <c r="R28" s="41">
        <v>0</v>
      </c>
      <c r="S28" s="207">
        <v>0</v>
      </c>
      <c r="T28" s="207">
        <v>0</v>
      </c>
      <c r="U28" s="41">
        <v>0</v>
      </c>
      <c r="V28" s="207">
        <v>0</v>
      </c>
      <c r="W28" s="207">
        <v>0</v>
      </c>
      <c r="X28" s="41">
        <v>0</v>
      </c>
      <c r="Y28" s="207">
        <v>0</v>
      </c>
      <c r="Z28" s="207">
        <v>0</v>
      </c>
      <c r="AA28" s="41">
        <v>0</v>
      </c>
      <c r="AB28" s="207">
        <v>0</v>
      </c>
      <c r="AC28" s="207">
        <v>0</v>
      </c>
      <c r="AD28" s="41">
        <v>0</v>
      </c>
      <c r="AE28" s="207">
        <v>0</v>
      </c>
      <c r="AF28" s="207">
        <v>0</v>
      </c>
      <c r="AG28" s="41">
        <v>0</v>
      </c>
      <c r="AH28" s="207">
        <v>0</v>
      </c>
      <c r="AI28" s="207">
        <v>0</v>
      </c>
      <c r="AJ28" s="41">
        <v>0</v>
      </c>
      <c r="AK28" s="207">
        <v>0</v>
      </c>
      <c r="AL28" s="207">
        <v>0</v>
      </c>
      <c r="AM28" s="41">
        <v>0</v>
      </c>
      <c r="AN28" s="207">
        <v>0</v>
      </c>
      <c r="AO28" s="207">
        <v>0</v>
      </c>
      <c r="AP28" s="41">
        <v>0</v>
      </c>
      <c r="AQ28" s="207">
        <v>0</v>
      </c>
      <c r="AR28" s="207">
        <v>0</v>
      </c>
      <c r="AS28" s="41">
        <v>0</v>
      </c>
      <c r="AT28" s="207">
        <v>0</v>
      </c>
      <c r="AU28" s="207">
        <v>0</v>
      </c>
      <c r="AV28" s="41">
        <v>0</v>
      </c>
      <c r="AW28" s="207">
        <v>0</v>
      </c>
      <c r="AX28" s="207">
        <v>0</v>
      </c>
      <c r="AY28" s="41">
        <v>0</v>
      </c>
      <c r="AZ28" s="207">
        <v>0</v>
      </c>
      <c r="BA28" s="207">
        <v>0</v>
      </c>
      <c r="BB28" s="41">
        <v>0</v>
      </c>
      <c r="BC28" s="207">
        <f t="shared" si="33"/>
        <v>0</v>
      </c>
      <c r="BD28" s="207">
        <v>0</v>
      </c>
      <c r="BE28" s="41">
        <v>0</v>
      </c>
      <c r="BF28" s="207">
        <f t="shared" si="34"/>
        <v>0</v>
      </c>
      <c r="BG28" s="207">
        <v>0</v>
      </c>
      <c r="BH28" s="41">
        <v>0</v>
      </c>
      <c r="BI28" s="207">
        <v>0</v>
      </c>
      <c r="BJ28" s="207">
        <v>0</v>
      </c>
      <c r="BK28" s="41">
        <v>305.39</v>
      </c>
      <c r="BL28" s="207">
        <f t="shared" si="16"/>
        <v>305.39</v>
      </c>
      <c r="BM28" s="207">
        <f t="shared" si="17"/>
        <v>1779.67</v>
      </c>
      <c r="BN28" s="41">
        <v>375.31</v>
      </c>
      <c r="BO28" s="207">
        <f t="shared" si="35"/>
        <v>680.7</v>
      </c>
      <c r="BP28" s="207">
        <f t="shared" si="19"/>
        <v>1404.36</v>
      </c>
      <c r="BQ28" s="41">
        <v>375.31</v>
      </c>
      <c r="BR28" s="207">
        <f t="shared" si="20"/>
        <v>1056.01</v>
      </c>
      <c r="BS28" s="207">
        <f t="shared" si="21"/>
        <v>1029.05</v>
      </c>
      <c r="BT28" s="41">
        <v>375.31</v>
      </c>
      <c r="BU28" s="207">
        <f t="shared" si="22"/>
        <v>1431.32</v>
      </c>
      <c r="BV28" s="207">
        <f t="shared" si="23"/>
        <v>653.74</v>
      </c>
      <c r="BW28" s="41">
        <v>375.31</v>
      </c>
      <c r="BX28" s="41">
        <f t="shared" si="31"/>
        <v>1806.6299999999999</v>
      </c>
      <c r="BY28" s="41">
        <f>BW28/365*68</f>
        <v>69.920767123287661</v>
      </c>
      <c r="BZ28" s="41">
        <f t="shared" si="32"/>
        <v>1876.5507671232876</v>
      </c>
      <c r="CA28" s="41">
        <v>0</v>
      </c>
      <c r="CB28" s="41">
        <f t="shared" si="25"/>
        <v>1876.5507671232876</v>
      </c>
      <c r="CC28" s="41">
        <v>0</v>
      </c>
      <c r="CD28" s="41">
        <f t="shared" si="26"/>
        <v>1876.5507671232876</v>
      </c>
      <c r="CE28" s="41">
        <f t="shared" si="27"/>
        <v>208.5092328767123</v>
      </c>
    </row>
    <row r="29" spans="1:83" s="18" customFormat="1" ht="33" customHeight="1">
      <c r="A29" s="43">
        <v>23</v>
      </c>
      <c r="B29" s="46" t="s">
        <v>305</v>
      </c>
      <c r="C29" s="64"/>
      <c r="D29" s="44">
        <v>21</v>
      </c>
      <c r="E29" s="30" t="s">
        <v>343</v>
      </c>
      <c r="F29" s="86">
        <v>42808</v>
      </c>
      <c r="G29" s="31" t="s">
        <v>340</v>
      </c>
      <c r="H29" s="32" t="s">
        <v>308</v>
      </c>
      <c r="I29" s="32" t="s">
        <v>309</v>
      </c>
      <c r="J29" s="32" t="s">
        <v>344</v>
      </c>
      <c r="K29" s="32" t="s">
        <v>345</v>
      </c>
      <c r="L29" s="126">
        <v>2085.06</v>
      </c>
      <c r="M29" s="126"/>
      <c r="N29" s="126">
        <v>2085.06</v>
      </c>
      <c r="O29" s="126">
        <f t="shared" si="0"/>
        <v>208.506</v>
      </c>
      <c r="P29" s="126">
        <f t="shared" si="28"/>
        <v>1876.5539999999999</v>
      </c>
      <c r="Q29" s="126">
        <f t="shared" si="29"/>
        <v>375.31079999999997</v>
      </c>
      <c r="R29" s="41">
        <v>0</v>
      </c>
      <c r="S29" s="207">
        <v>0</v>
      </c>
      <c r="T29" s="207">
        <v>0</v>
      </c>
      <c r="U29" s="41">
        <v>0</v>
      </c>
      <c r="V29" s="207">
        <v>0</v>
      </c>
      <c r="W29" s="207">
        <v>0</v>
      </c>
      <c r="X29" s="41">
        <v>0</v>
      </c>
      <c r="Y29" s="207">
        <v>0</v>
      </c>
      <c r="Z29" s="207">
        <v>0</v>
      </c>
      <c r="AA29" s="41">
        <v>0</v>
      </c>
      <c r="AB29" s="207">
        <v>0</v>
      </c>
      <c r="AC29" s="207">
        <v>0</v>
      </c>
      <c r="AD29" s="41">
        <v>0</v>
      </c>
      <c r="AE29" s="207">
        <v>0</v>
      </c>
      <c r="AF29" s="207">
        <v>0</v>
      </c>
      <c r="AG29" s="41">
        <v>0</v>
      </c>
      <c r="AH29" s="207">
        <v>0</v>
      </c>
      <c r="AI29" s="207">
        <v>0</v>
      </c>
      <c r="AJ29" s="41">
        <v>0</v>
      </c>
      <c r="AK29" s="207">
        <v>0</v>
      </c>
      <c r="AL29" s="207">
        <v>0</v>
      </c>
      <c r="AM29" s="41">
        <v>0</v>
      </c>
      <c r="AN29" s="207">
        <v>0</v>
      </c>
      <c r="AO29" s="207">
        <v>0</v>
      </c>
      <c r="AP29" s="41">
        <v>0</v>
      </c>
      <c r="AQ29" s="207">
        <v>0</v>
      </c>
      <c r="AR29" s="207">
        <v>0</v>
      </c>
      <c r="AS29" s="41">
        <v>0</v>
      </c>
      <c r="AT29" s="207">
        <v>0</v>
      </c>
      <c r="AU29" s="207">
        <v>0</v>
      </c>
      <c r="AV29" s="41">
        <v>0</v>
      </c>
      <c r="AW29" s="207">
        <v>0</v>
      </c>
      <c r="AX29" s="207">
        <v>0</v>
      </c>
      <c r="AY29" s="41">
        <v>0</v>
      </c>
      <c r="AZ29" s="207">
        <v>0</v>
      </c>
      <c r="BA29" s="207">
        <v>0</v>
      </c>
      <c r="BB29" s="41">
        <v>0</v>
      </c>
      <c r="BC29" s="207">
        <f t="shared" si="33"/>
        <v>0</v>
      </c>
      <c r="BD29" s="207">
        <v>0</v>
      </c>
      <c r="BE29" s="41">
        <v>0</v>
      </c>
      <c r="BF29" s="207">
        <f t="shared" si="34"/>
        <v>0</v>
      </c>
      <c r="BG29" s="207">
        <v>0</v>
      </c>
      <c r="BH29" s="41">
        <v>0</v>
      </c>
      <c r="BI29" s="207">
        <v>0</v>
      </c>
      <c r="BJ29" s="207">
        <v>0</v>
      </c>
      <c r="BK29" s="41">
        <v>301.27999999999997</v>
      </c>
      <c r="BL29" s="207">
        <f t="shared" si="16"/>
        <v>301.27999999999997</v>
      </c>
      <c r="BM29" s="207">
        <f t="shared" si="17"/>
        <v>1783.78</v>
      </c>
      <c r="BN29" s="41">
        <v>375.31</v>
      </c>
      <c r="BO29" s="207">
        <f t="shared" si="35"/>
        <v>676.58999999999992</v>
      </c>
      <c r="BP29" s="207">
        <f t="shared" si="19"/>
        <v>1408.47</v>
      </c>
      <c r="BQ29" s="41">
        <v>375.31</v>
      </c>
      <c r="BR29" s="207">
        <f t="shared" si="20"/>
        <v>1051.8999999999999</v>
      </c>
      <c r="BS29" s="207">
        <f t="shared" si="21"/>
        <v>1033.1600000000001</v>
      </c>
      <c r="BT29" s="41">
        <v>375.31</v>
      </c>
      <c r="BU29" s="207">
        <f t="shared" si="22"/>
        <v>1427.2099999999998</v>
      </c>
      <c r="BV29" s="207">
        <f t="shared" si="23"/>
        <v>657.85000000000014</v>
      </c>
      <c r="BW29" s="41">
        <v>375.31</v>
      </c>
      <c r="BX29" s="41">
        <f t="shared" si="31"/>
        <v>1802.5199999999998</v>
      </c>
      <c r="BY29" s="41">
        <f>BW29/365*72</f>
        <v>74.033753424657533</v>
      </c>
      <c r="BZ29" s="41">
        <f t="shared" si="32"/>
        <v>1876.5537534246573</v>
      </c>
      <c r="CA29" s="41">
        <v>0</v>
      </c>
      <c r="CB29" s="41">
        <f t="shared" si="25"/>
        <v>1876.5537534246573</v>
      </c>
      <c r="CC29" s="41">
        <v>0</v>
      </c>
      <c r="CD29" s="41">
        <f t="shared" si="26"/>
        <v>1876.5537534246573</v>
      </c>
      <c r="CE29" s="41">
        <f t="shared" si="27"/>
        <v>208.50624657534263</v>
      </c>
    </row>
    <row r="30" spans="1:83" s="18" customFormat="1" ht="33" customHeight="1">
      <c r="A30" s="43">
        <v>24</v>
      </c>
      <c r="B30" s="46" t="s">
        <v>305</v>
      </c>
      <c r="C30" s="64"/>
      <c r="D30" s="44">
        <v>22</v>
      </c>
      <c r="E30" s="30" t="s">
        <v>346</v>
      </c>
      <c r="F30" s="86">
        <v>42759</v>
      </c>
      <c r="G30" s="31" t="s">
        <v>340</v>
      </c>
      <c r="H30" s="32" t="s">
        <v>308</v>
      </c>
      <c r="I30" s="32" t="s">
        <v>309</v>
      </c>
      <c r="J30" s="32" t="s">
        <v>347</v>
      </c>
      <c r="K30" s="32" t="s">
        <v>348</v>
      </c>
      <c r="L30" s="126">
        <v>2085.06</v>
      </c>
      <c r="M30" s="126"/>
      <c r="N30" s="126">
        <v>2085.06</v>
      </c>
      <c r="O30" s="126">
        <f t="shared" si="0"/>
        <v>208.506</v>
      </c>
      <c r="P30" s="126">
        <f t="shared" si="28"/>
        <v>1876.5539999999999</v>
      </c>
      <c r="Q30" s="126">
        <f t="shared" si="29"/>
        <v>375.31079999999997</v>
      </c>
      <c r="R30" s="41">
        <v>0</v>
      </c>
      <c r="S30" s="207">
        <v>0</v>
      </c>
      <c r="T30" s="207">
        <v>0</v>
      </c>
      <c r="U30" s="41">
        <v>0</v>
      </c>
      <c r="V30" s="207">
        <v>0</v>
      </c>
      <c r="W30" s="207">
        <v>0</v>
      </c>
      <c r="X30" s="41">
        <v>0</v>
      </c>
      <c r="Y30" s="207">
        <v>0</v>
      </c>
      <c r="Z30" s="207">
        <v>0</v>
      </c>
      <c r="AA30" s="41">
        <v>0</v>
      </c>
      <c r="AB30" s="207">
        <v>0</v>
      </c>
      <c r="AC30" s="207">
        <v>0</v>
      </c>
      <c r="AD30" s="41">
        <v>0</v>
      </c>
      <c r="AE30" s="207">
        <v>0</v>
      </c>
      <c r="AF30" s="207">
        <v>0</v>
      </c>
      <c r="AG30" s="41">
        <v>0</v>
      </c>
      <c r="AH30" s="207">
        <v>0</v>
      </c>
      <c r="AI30" s="207">
        <v>0</v>
      </c>
      <c r="AJ30" s="41">
        <v>0</v>
      </c>
      <c r="AK30" s="207">
        <v>0</v>
      </c>
      <c r="AL30" s="207">
        <v>0</v>
      </c>
      <c r="AM30" s="41">
        <v>0</v>
      </c>
      <c r="AN30" s="207">
        <v>0</v>
      </c>
      <c r="AO30" s="207">
        <v>0</v>
      </c>
      <c r="AP30" s="41">
        <v>0</v>
      </c>
      <c r="AQ30" s="207">
        <v>0</v>
      </c>
      <c r="AR30" s="207">
        <v>0</v>
      </c>
      <c r="AS30" s="41">
        <v>0</v>
      </c>
      <c r="AT30" s="207">
        <v>0</v>
      </c>
      <c r="AU30" s="207">
        <v>0</v>
      </c>
      <c r="AV30" s="41">
        <v>0</v>
      </c>
      <c r="AW30" s="207">
        <v>0</v>
      </c>
      <c r="AX30" s="207">
        <v>0</v>
      </c>
      <c r="AY30" s="41">
        <v>0</v>
      </c>
      <c r="AZ30" s="207">
        <v>0</v>
      </c>
      <c r="BA30" s="207">
        <v>0</v>
      </c>
      <c r="BB30" s="41">
        <v>0</v>
      </c>
      <c r="BC30" s="207">
        <f t="shared" si="33"/>
        <v>0</v>
      </c>
      <c r="BD30" s="207">
        <v>0</v>
      </c>
      <c r="BE30" s="41">
        <v>0</v>
      </c>
      <c r="BF30" s="207">
        <f t="shared" si="34"/>
        <v>0</v>
      </c>
      <c r="BG30" s="207">
        <v>0</v>
      </c>
      <c r="BH30" s="41">
        <v>0</v>
      </c>
      <c r="BI30" s="207">
        <v>0</v>
      </c>
      <c r="BJ30" s="207">
        <v>0</v>
      </c>
      <c r="BK30" s="41">
        <v>351.66</v>
      </c>
      <c r="BL30" s="207">
        <f t="shared" si="16"/>
        <v>351.66</v>
      </c>
      <c r="BM30" s="207">
        <f t="shared" si="17"/>
        <v>1733.3999999999999</v>
      </c>
      <c r="BN30" s="41">
        <v>375.31</v>
      </c>
      <c r="BO30" s="207">
        <f t="shared" si="35"/>
        <v>726.97</v>
      </c>
      <c r="BP30" s="207">
        <f t="shared" si="19"/>
        <v>1358.09</v>
      </c>
      <c r="BQ30" s="41">
        <v>375.31</v>
      </c>
      <c r="BR30" s="207">
        <f t="shared" si="20"/>
        <v>1102.28</v>
      </c>
      <c r="BS30" s="207">
        <f t="shared" si="21"/>
        <v>982.78</v>
      </c>
      <c r="BT30" s="41">
        <v>375.31</v>
      </c>
      <c r="BU30" s="207">
        <f t="shared" si="22"/>
        <v>1477.59</v>
      </c>
      <c r="BV30" s="207">
        <f t="shared" si="23"/>
        <v>607.47</v>
      </c>
      <c r="BW30" s="41">
        <v>375.31</v>
      </c>
      <c r="BX30" s="41">
        <f t="shared" si="31"/>
        <v>1852.8999999999999</v>
      </c>
      <c r="BY30" s="41">
        <f>BW30/365*23</f>
        <v>23.64967123287671</v>
      </c>
      <c r="BZ30" s="41">
        <f t="shared" si="32"/>
        <v>1876.5496712328766</v>
      </c>
      <c r="CA30" s="41">
        <v>0</v>
      </c>
      <c r="CB30" s="41">
        <f t="shared" si="25"/>
        <v>1876.5496712328766</v>
      </c>
      <c r="CC30" s="41">
        <v>0</v>
      </c>
      <c r="CD30" s="41">
        <f t="shared" si="26"/>
        <v>1876.5496712328766</v>
      </c>
      <c r="CE30" s="41">
        <f t="shared" si="27"/>
        <v>208.51032876712338</v>
      </c>
    </row>
    <row r="31" spans="1:83" s="18" customFormat="1" ht="33.75" customHeight="1">
      <c r="A31" s="43">
        <v>25</v>
      </c>
      <c r="B31" s="46" t="s">
        <v>305</v>
      </c>
      <c r="C31" s="64"/>
      <c r="D31" s="44">
        <v>23</v>
      </c>
      <c r="E31" s="30" t="s">
        <v>349</v>
      </c>
      <c r="F31" s="86">
        <v>42759</v>
      </c>
      <c r="G31" s="31" t="s">
        <v>340</v>
      </c>
      <c r="H31" s="32" t="s">
        <v>308</v>
      </c>
      <c r="I31" s="32" t="s">
        <v>309</v>
      </c>
      <c r="J31" s="32" t="s">
        <v>350</v>
      </c>
      <c r="K31" s="32" t="s">
        <v>351</v>
      </c>
      <c r="L31" s="126">
        <v>2085.06</v>
      </c>
      <c r="M31" s="126"/>
      <c r="N31" s="126">
        <v>2085.06</v>
      </c>
      <c r="O31" s="126">
        <f t="shared" si="0"/>
        <v>208.506</v>
      </c>
      <c r="P31" s="126">
        <f t="shared" si="28"/>
        <v>1876.5539999999999</v>
      </c>
      <c r="Q31" s="126">
        <f t="shared" si="29"/>
        <v>375.31079999999997</v>
      </c>
      <c r="R31" s="41">
        <v>0</v>
      </c>
      <c r="S31" s="207">
        <v>0</v>
      </c>
      <c r="T31" s="207">
        <v>0</v>
      </c>
      <c r="U31" s="41">
        <v>0</v>
      </c>
      <c r="V31" s="207">
        <v>0</v>
      </c>
      <c r="W31" s="207">
        <v>0</v>
      </c>
      <c r="X31" s="41">
        <v>0</v>
      </c>
      <c r="Y31" s="207">
        <v>0</v>
      </c>
      <c r="Z31" s="207">
        <v>0</v>
      </c>
      <c r="AA31" s="41">
        <v>0</v>
      </c>
      <c r="AB31" s="207">
        <v>0</v>
      </c>
      <c r="AC31" s="207">
        <v>0</v>
      </c>
      <c r="AD31" s="41">
        <v>0</v>
      </c>
      <c r="AE31" s="207">
        <v>0</v>
      </c>
      <c r="AF31" s="207">
        <v>0</v>
      </c>
      <c r="AG31" s="41">
        <v>0</v>
      </c>
      <c r="AH31" s="207">
        <v>0</v>
      </c>
      <c r="AI31" s="207">
        <v>0</v>
      </c>
      <c r="AJ31" s="41">
        <v>0</v>
      </c>
      <c r="AK31" s="207">
        <v>0</v>
      </c>
      <c r="AL31" s="207">
        <v>0</v>
      </c>
      <c r="AM31" s="41">
        <v>0</v>
      </c>
      <c r="AN31" s="207">
        <v>0</v>
      </c>
      <c r="AO31" s="207">
        <v>0</v>
      </c>
      <c r="AP31" s="41">
        <v>0</v>
      </c>
      <c r="AQ31" s="207">
        <v>0</v>
      </c>
      <c r="AR31" s="207">
        <v>0</v>
      </c>
      <c r="AS31" s="41">
        <v>0</v>
      </c>
      <c r="AT31" s="207">
        <v>0</v>
      </c>
      <c r="AU31" s="207">
        <v>0</v>
      </c>
      <c r="AV31" s="41">
        <v>0</v>
      </c>
      <c r="AW31" s="207">
        <v>0</v>
      </c>
      <c r="AX31" s="207">
        <v>0</v>
      </c>
      <c r="AY31" s="41">
        <v>0</v>
      </c>
      <c r="AZ31" s="207">
        <v>0</v>
      </c>
      <c r="BA31" s="207">
        <v>0</v>
      </c>
      <c r="BB31" s="41">
        <v>0</v>
      </c>
      <c r="BC31" s="207">
        <f t="shared" si="33"/>
        <v>0</v>
      </c>
      <c r="BD31" s="207">
        <v>0</v>
      </c>
      <c r="BE31" s="41">
        <v>0</v>
      </c>
      <c r="BF31" s="207">
        <f t="shared" si="34"/>
        <v>0</v>
      </c>
      <c r="BG31" s="207">
        <v>0</v>
      </c>
      <c r="BH31" s="41">
        <v>0</v>
      </c>
      <c r="BI31" s="207">
        <v>0</v>
      </c>
      <c r="BJ31" s="207">
        <v>0</v>
      </c>
      <c r="BK31" s="41">
        <v>351.66</v>
      </c>
      <c r="BL31" s="207">
        <f t="shared" si="16"/>
        <v>351.66</v>
      </c>
      <c r="BM31" s="207">
        <f t="shared" si="17"/>
        <v>1733.3999999999999</v>
      </c>
      <c r="BN31" s="41">
        <v>375.31</v>
      </c>
      <c r="BO31" s="207">
        <f t="shared" si="35"/>
        <v>726.97</v>
      </c>
      <c r="BP31" s="207">
        <f t="shared" si="19"/>
        <v>1358.09</v>
      </c>
      <c r="BQ31" s="41">
        <v>375.31</v>
      </c>
      <c r="BR31" s="207">
        <f t="shared" si="20"/>
        <v>1102.28</v>
      </c>
      <c r="BS31" s="207">
        <f t="shared" si="21"/>
        <v>982.78</v>
      </c>
      <c r="BT31" s="41">
        <v>375.31</v>
      </c>
      <c r="BU31" s="207">
        <f t="shared" si="22"/>
        <v>1477.59</v>
      </c>
      <c r="BV31" s="207">
        <f t="shared" si="23"/>
        <v>607.47</v>
      </c>
      <c r="BW31" s="41">
        <v>375.31</v>
      </c>
      <c r="BX31" s="41">
        <f t="shared" si="31"/>
        <v>1852.8999999999999</v>
      </c>
      <c r="BY31" s="41">
        <f>BW31/365*23</f>
        <v>23.64967123287671</v>
      </c>
      <c r="BZ31" s="41">
        <f t="shared" si="32"/>
        <v>1876.5496712328766</v>
      </c>
      <c r="CA31" s="41">
        <v>0</v>
      </c>
      <c r="CB31" s="41">
        <f t="shared" si="25"/>
        <v>1876.5496712328766</v>
      </c>
      <c r="CC31" s="41">
        <v>0</v>
      </c>
      <c r="CD31" s="41">
        <f t="shared" si="26"/>
        <v>1876.5496712328766</v>
      </c>
      <c r="CE31" s="41">
        <f t="shared" si="27"/>
        <v>208.51032876712338</v>
      </c>
    </row>
    <row r="32" spans="1:83" s="18" customFormat="1" ht="34.5" customHeight="1">
      <c r="A32" s="43">
        <v>26</v>
      </c>
      <c r="B32" s="46" t="s">
        <v>305</v>
      </c>
      <c r="C32" s="64"/>
      <c r="D32" s="44">
        <v>24</v>
      </c>
      <c r="E32" s="30" t="s">
        <v>352</v>
      </c>
      <c r="F32" s="86">
        <v>42759</v>
      </c>
      <c r="G32" s="31" t="s">
        <v>318</v>
      </c>
      <c r="H32" s="32" t="s">
        <v>308</v>
      </c>
      <c r="I32" s="32" t="s">
        <v>333</v>
      </c>
      <c r="J32" s="32" t="s">
        <v>353</v>
      </c>
      <c r="K32" s="32" t="s">
        <v>354</v>
      </c>
      <c r="L32" s="126">
        <v>1565.26</v>
      </c>
      <c r="M32" s="126"/>
      <c r="N32" s="126">
        <v>1565.26</v>
      </c>
      <c r="O32" s="126">
        <f t="shared" si="0"/>
        <v>156.52600000000001</v>
      </c>
      <c r="P32" s="126">
        <f t="shared" si="28"/>
        <v>1408.7339999999999</v>
      </c>
      <c r="Q32" s="126">
        <f t="shared" si="29"/>
        <v>281.74680000000001</v>
      </c>
      <c r="R32" s="41">
        <v>0</v>
      </c>
      <c r="S32" s="207">
        <v>0</v>
      </c>
      <c r="T32" s="207">
        <v>0</v>
      </c>
      <c r="U32" s="41">
        <v>0</v>
      </c>
      <c r="V32" s="207">
        <v>0</v>
      </c>
      <c r="W32" s="207">
        <v>0</v>
      </c>
      <c r="X32" s="41">
        <v>0</v>
      </c>
      <c r="Y32" s="207">
        <v>0</v>
      </c>
      <c r="Z32" s="207">
        <v>0</v>
      </c>
      <c r="AA32" s="41">
        <v>0</v>
      </c>
      <c r="AB32" s="207">
        <v>0</v>
      </c>
      <c r="AC32" s="207">
        <v>0</v>
      </c>
      <c r="AD32" s="41">
        <v>0</v>
      </c>
      <c r="AE32" s="207">
        <v>0</v>
      </c>
      <c r="AF32" s="207">
        <v>0</v>
      </c>
      <c r="AG32" s="41">
        <v>0</v>
      </c>
      <c r="AH32" s="207">
        <v>0</v>
      </c>
      <c r="AI32" s="207">
        <v>0</v>
      </c>
      <c r="AJ32" s="41">
        <v>0</v>
      </c>
      <c r="AK32" s="207">
        <v>0</v>
      </c>
      <c r="AL32" s="207">
        <v>0</v>
      </c>
      <c r="AM32" s="41">
        <v>0</v>
      </c>
      <c r="AN32" s="207">
        <v>0</v>
      </c>
      <c r="AO32" s="207">
        <v>0</v>
      </c>
      <c r="AP32" s="41">
        <v>0</v>
      </c>
      <c r="AQ32" s="207">
        <v>0</v>
      </c>
      <c r="AR32" s="207">
        <v>0</v>
      </c>
      <c r="AS32" s="41">
        <v>0</v>
      </c>
      <c r="AT32" s="207">
        <v>0</v>
      </c>
      <c r="AU32" s="207">
        <v>0</v>
      </c>
      <c r="AV32" s="41">
        <v>0</v>
      </c>
      <c r="AW32" s="207">
        <v>0</v>
      </c>
      <c r="AX32" s="207">
        <v>0</v>
      </c>
      <c r="AY32" s="41">
        <v>0</v>
      </c>
      <c r="AZ32" s="207">
        <v>0</v>
      </c>
      <c r="BA32" s="207">
        <v>0</v>
      </c>
      <c r="BB32" s="41">
        <v>0</v>
      </c>
      <c r="BC32" s="207">
        <f t="shared" si="33"/>
        <v>0</v>
      </c>
      <c r="BD32" s="207">
        <v>0</v>
      </c>
      <c r="BE32" s="41">
        <v>0</v>
      </c>
      <c r="BF32" s="207">
        <f t="shared" si="34"/>
        <v>0</v>
      </c>
      <c r="BG32" s="207">
        <v>0</v>
      </c>
      <c r="BH32" s="41">
        <v>0</v>
      </c>
      <c r="BI32" s="207">
        <v>0</v>
      </c>
      <c r="BJ32" s="207">
        <v>0</v>
      </c>
      <c r="BK32" s="41">
        <v>263.99</v>
      </c>
      <c r="BL32" s="207">
        <f t="shared" si="16"/>
        <v>263.99</v>
      </c>
      <c r="BM32" s="207">
        <f t="shared" si="17"/>
        <v>1301.27</v>
      </c>
      <c r="BN32" s="41">
        <v>281.75</v>
      </c>
      <c r="BO32" s="207">
        <f t="shared" si="35"/>
        <v>545.74</v>
      </c>
      <c r="BP32" s="207">
        <f t="shared" si="19"/>
        <v>1019.52</v>
      </c>
      <c r="BQ32" s="41">
        <v>281.75</v>
      </c>
      <c r="BR32" s="207">
        <f t="shared" si="20"/>
        <v>827.49</v>
      </c>
      <c r="BS32" s="207">
        <f t="shared" si="21"/>
        <v>737.77</v>
      </c>
      <c r="BT32" s="41">
        <v>281.75</v>
      </c>
      <c r="BU32" s="207">
        <f t="shared" si="22"/>
        <v>1109.24</v>
      </c>
      <c r="BV32" s="207">
        <f t="shared" si="23"/>
        <v>456.02</v>
      </c>
      <c r="BW32" s="41">
        <v>281.75</v>
      </c>
      <c r="BX32" s="41">
        <f t="shared" si="31"/>
        <v>1390.99</v>
      </c>
      <c r="BY32" s="41">
        <f>BW32/365*23-0.01</f>
        <v>17.744109589041095</v>
      </c>
      <c r="BZ32" s="41">
        <f t="shared" si="32"/>
        <v>1408.7341095890411</v>
      </c>
      <c r="CA32" s="41">
        <v>0</v>
      </c>
      <c r="CB32" s="41">
        <f t="shared" si="25"/>
        <v>1408.7341095890411</v>
      </c>
      <c r="CC32" s="41">
        <v>0</v>
      </c>
      <c r="CD32" s="41">
        <f t="shared" si="26"/>
        <v>1408.7341095890411</v>
      </c>
      <c r="CE32" s="41">
        <f t="shared" si="27"/>
        <v>156.52589041095894</v>
      </c>
    </row>
    <row r="33" spans="1:83" s="18" customFormat="1" ht="34.5" customHeight="1">
      <c r="A33" s="43">
        <v>27</v>
      </c>
      <c r="B33" s="46" t="s">
        <v>305</v>
      </c>
      <c r="C33" s="64"/>
      <c r="D33" s="44">
        <v>25</v>
      </c>
      <c r="E33" s="30" t="s">
        <v>355</v>
      </c>
      <c r="F33" s="86">
        <v>42817</v>
      </c>
      <c r="G33" s="31" t="s">
        <v>318</v>
      </c>
      <c r="H33" s="32" t="s">
        <v>308</v>
      </c>
      <c r="I33" s="32" t="s">
        <v>333</v>
      </c>
      <c r="J33" s="32" t="s">
        <v>356</v>
      </c>
      <c r="K33" s="31" t="s">
        <v>357</v>
      </c>
      <c r="L33" s="126">
        <v>1565.26</v>
      </c>
      <c r="M33" s="126"/>
      <c r="N33" s="126">
        <v>1565.26</v>
      </c>
      <c r="O33" s="126">
        <f t="shared" si="0"/>
        <v>156.52600000000001</v>
      </c>
      <c r="P33" s="126">
        <f t="shared" si="28"/>
        <v>1408.7339999999999</v>
      </c>
      <c r="Q33" s="126">
        <f t="shared" si="29"/>
        <v>281.74680000000001</v>
      </c>
      <c r="R33" s="41">
        <v>0</v>
      </c>
      <c r="S33" s="207">
        <v>0</v>
      </c>
      <c r="T33" s="207">
        <v>0</v>
      </c>
      <c r="U33" s="41">
        <v>0</v>
      </c>
      <c r="V33" s="207">
        <v>0</v>
      </c>
      <c r="W33" s="207">
        <v>0</v>
      </c>
      <c r="X33" s="41">
        <v>0</v>
      </c>
      <c r="Y33" s="207">
        <v>0</v>
      </c>
      <c r="Z33" s="207">
        <v>0</v>
      </c>
      <c r="AA33" s="41">
        <v>0</v>
      </c>
      <c r="AB33" s="207">
        <v>0</v>
      </c>
      <c r="AC33" s="207">
        <v>0</v>
      </c>
      <c r="AD33" s="41">
        <v>0</v>
      </c>
      <c r="AE33" s="207">
        <v>0</v>
      </c>
      <c r="AF33" s="207">
        <v>0</v>
      </c>
      <c r="AG33" s="41">
        <v>0</v>
      </c>
      <c r="AH33" s="207">
        <v>0</v>
      </c>
      <c r="AI33" s="207">
        <v>0</v>
      </c>
      <c r="AJ33" s="41">
        <v>0</v>
      </c>
      <c r="AK33" s="207">
        <v>0</v>
      </c>
      <c r="AL33" s="207">
        <v>0</v>
      </c>
      <c r="AM33" s="41">
        <v>0</v>
      </c>
      <c r="AN33" s="207">
        <v>0</v>
      </c>
      <c r="AO33" s="207">
        <v>0</v>
      </c>
      <c r="AP33" s="41">
        <v>0</v>
      </c>
      <c r="AQ33" s="207">
        <v>0</v>
      </c>
      <c r="AR33" s="207">
        <v>0</v>
      </c>
      <c r="AS33" s="41">
        <v>0</v>
      </c>
      <c r="AT33" s="207">
        <v>0</v>
      </c>
      <c r="AU33" s="207">
        <v>0</v>
      </c>
      <c r="AV33" s="41">
        <v>0</v>
      </c>
      <c r="AW33" s="207">
        <v>0</v>
      </c>
      <c r="AX33" s="207">
        <v>0</v>
      </c>
      <c r="AY33" s="41">
        <v>0</v>
      </c>
      <c r="AZ33" s="207">
        <v>0</v>
      </c>
      <c r="BA33" s="207">
        <v>0</v>
      </c>
      <c r="BB33" s="41">
        <v>0</v>
      </c>
      <c r="BC33" s="207">
        <f t="shared" si="33"/>
        <v>0</v>
      </c>
      <c r="BD33" s="207">
        <v>0</v>
      </c>
      <c r="BE33" s="41">
        <v>0</v>
      </c>
      <c r="BF33" s="207">
        <f t="shared" si="34"/>
        <v>0</v>
      </c>
      <c r="BG33" s="207">
        <v>0</v>
      </c>
      <c r="BH33" s="41">
        <v>0</v>
      </c>
      <c r="BI33" s="207">
        <v>0</v>
      </c>
      <c r="BJ33" s="207">
        <v>0</v>
      </c>
      <c r="BK33" s="41">
        <v>219.99</v>
      </c>
      <c r="BL33" s="207">
        <f t="shared" si="16"/>
        <v>219.99</v>
      </c>
      <c r="BM33" s="207">
        <f t="shared" si="17"/>
        <v>1345.27</v>
      </c>
      <c r="BN33" s="41">
        <v>281.75</v>
      </c>
      <c r="BO33" s="207">
        <f t="shared" si="35"/>
        <v>501.74</v>
      </c>
      <c r="BP33" s="207">
        <f t="shared" si="19"/>
        <v>1063.52</v>
      </c>
      <c r="BQ33" s="41">
        <v>281.75</v>
      </c>
      <c r="BR33" s="207">
        <f t="shared" si="20"/>
        <v>783.49</v>
      </c>
      <c r="BS33" s="207">
        <f t="shared" si="21"/>
        <v>781.77</v>
      </c>
      <c r="BT33" s="41">
        <v>281.75</v>
      </c>
      <c r="BU33" s="207">
        <f t="shared" si="22"/>
        <v>1065.24</v>
      </c>
      <c r="BV33" s="207">
        <f t="shared" si="23"/>
        <v>500.02</v>
      </c>
      <c r="BW33" s="41">
        <v>281.75</v>
      </c>
      <c r="BX33" s="41">
        <f t="shared" si="31"/>
        <v>1346.99</v>
      </c>
      <c r="BY33" s="41">
        <v>61.74</v>
      </c>
      <c r="BZ33" s="41">
        <f t="shared" si="32"/>
        <v>1408.73</v>
      </c>
      <c r="CA33" s="41">
        <v>0</v>
      </c>
      <c r="CB33" s="41">
        <f t="shared" si="25"/>
        <v>1408.73</v>
      </c>
      <c r="CC33" s="41">
        <v>0</v>
      </c>
      <c r="CD33" s="41">
        <f t="shared" si="26"/>
        <v>1408.73</v>
      </c>
      <c r="CE33" s="41">
        <f t="shared" si="27"/>
        <v>156.52999999999997</v>
      </c>
    </row>
    <row r="34" spans="1:83" s="18" customFormat="1" ht="33.75" customHeight="1">
      <c r="A34" s="43">
        <v>28</v>
      </c>
      <c r="B34" s="46" t="s">
        <v>305</v>
      </c>
      <c r="C34" s="64"/>
      <c r="D34" s="44">
        <v>26</v>
      </c>
      <c r="E34" s="30" t="s">
        <v>358</v>
      </c>
      <c r="F34" s="86">
        <v>42754</v>
      </c>
      <c r="G34" s="31" t="s">
        <v>340</v>
      </c>
      <c r="H34" s="32" t="s">
        <v>308</v>
      </c>
      <c r="I34" s="32" t="s">
        <v>309</v>
      </c>
      <c r="J34" s="32" t="s">
        <v>359</v>
      </c>
      <c r="K34" s="32" t="s">
        <v>360</v>
      </c>
      <c r="L34" s="126">
        <v>2085.06</v>
      </c>
      <c r="M34" s="126"/>
      <c r="N34" s="126">
        <v>2085.06</v>
      </c>
      <c r="O34" s="126">
        <f t="shared" si="0"/>
        <v>208.506</v>
      </c>
      <c r="P34" s="126">
        <f t="shared" si="28"/>
        <v>1876.5539999999999</v>
      </c>
      <c r="Q34" s="126">
        <f t="shared" si="29"/>
        <v>375.31079999999997</v>
      </c>
      <c r="R34" s="41">
        <v>0</v>
      </c>
      <c r="S34" s="207">
        <v>0</v>
      </c>
      <c r="T34" s="207">
        <v>0</v>
      </c>
      <c r="U34" s="41">
        <v>0</v>
      </c>
      <c r="V34" s="207">
        <v>0</v>
      </c>
      <c r="W34" s="207">
        <v>0</v>
      </c>
      <c r="X34" s="41">
        <v>0</v>
      </c>
      <c r="Y34" s="207">
        <v>0</v>
      </c>
      <c r="Z34" s="207">
        <v>0</v>
      </c>
      <c r="AA34" s="41">
        <v>0</v>
      </c>
      <c r="AB34" s="207">
        <v>0</v>
      </c>
      <c r="AC34" s="207">
        <v>0</v>
      </c>
      <c r="AD34" s="41">
        <v>0</v>
      </c>
      <c r="AE34" s="207">
        <v>0</v>
      </c>
      <c r="AF34" s="207">
        <v>0</v>
      </c>
      <c r="AG34" s="41">
        <v>0</v>
      </c>
      <c r="AH34" s="207">
        <v>0</v>
      </c>
      <c r="AI34" s="207">
        <v>0</v>
      </c>
      <c r="AJ34" s="41">
        <v>0</v>
      </c>
      <c r="AK34" s="207">
        <v>0</v>
      </c>
      <c r="AL34" s="207">
        <v>0</v>
      </c>
      <c r="AM34" s="41">
        <v>0</v>
      </c>
      <c r="AN34" s="207">
        <v>0</v>
      </c>
      <c r="AO34" s="207">
        <v>0</v>
      </c>
      <c r="AP34" s="41">
        <v>0</v>
      </c>
      <c r="AQ34" s="207">
        <v>0</v>
      </c>
      <c r="AR34" s="207">
        <v>0</v>
      </c>
      <c r="AS34" s="41">
        <v>0</v>
      </c>
      <c r="AT34" s="207">
        <v>0</v>
      </c>
      <c r="AU34" s="207">
        <v>0</v>
      </c>
      <c r="AV34" s="41">
        <v>0</v>
      </c>
      <c r="AW34" s="207">
        <v>0</v>
      </c>
      <c r="AX34" s="207">
        <v>0</v>
      </c>
      <c r="AY34" s="41">
        <v>0</v>
      </c>
      <c r="AZ34" s="207">
        <v>0</v>
      </c>
      <c r="BA34" s="207">
        <v>0</v>
      </c>
      <c r="BB34" s="41">
        <v>0</v>
      </c>
      <c r="BC34" s="207">
        <f t="shared" si="33"/>
        <v>0</v>
      </c>
      <c r="BD34" s="207">
        <v>0</v>
      </c>
      <c r="BE34" s="41">
        <v>0</v>
      </c>
      <c r="BF34" s="207">
        <f t="shared" si="34"/>
        <v>0</v>
      </c>
      <c r="BG34" s="207">
        <v>0</v>
      </c>
      <c r="BH34" s="41">
        <v>0</v>
      </c>
      <c r="BI34" s="207">
        <v>0</v>
      </c>
      <c r="BJ34" s="207">
        <v>0</v>
      </c>
      <c r="BK34" s="41">
        <v>356.8</v>
      </c>
      <c r="BL34" s="207">
        <f t="shared" si="16"/>
        <v>356.8</v>
      </c>
      <c r="BM34" s="207">
        <f t="shared" si="17"/>
        <v>1728.26</v>
      </c>
      <c r="BN34" s="41">
        <v>375.31</v>
      </c>
      <c r="BO34" s="207">
        <f t="shared" si="35"/>
        <v>732.11</v>
      </c>
      <c r="BP34" s="207">
        <f t="shared" si="19"/>
        <v>1352.9499999999998</v>
      </c>
      <c r="BQ34" s="41">
        <v>375.31</v>
      </c>
      <c r="BR34" s="207">
        <f t="shared" si="20"/>
        <v>1107.42</v>
      </c>
      <c r="BS34" s="207">
        <f t="shared" si="21"/>
        <v>977.63999999999987</v>
      </c>
      <c r="BT34" s="41">
        <v>375.31</v>
      </c>
      <c r="BU34" s="207">
        <f t="shared" si="22"/>
        <v>1482.73</v>
      </c>
      <c r="BV34" s="207">
        <f t="shared" si="23"/>
        <v>602.32999999999993</v>
      </c>
      <c r="BW34" s="41">
        <v>375.31</v>
      </c>
      <c r="BX34" s="41">
        <f t="shared" si="31"/>
        <v>1858.04</v>
      </c>
      <c r="BY34" s="41">
        <f>BW34/365*18</f>
        <v>18.508438356164383</v>
      </c>
      <c r="BZ34" s="41">
        <f t="shared" si="32"/>
        <v>1876.5484383561643</v>
      </c>
      <c r="CA34" s="41">
        <v>0</v>
      </c>
      <c r="CB34" s="41">
        <f t="shared" si="25"/>
        <v>1876.5484383561643</v>
      </c>
      <c r="CC34" s="41">
        <v>0</v>
      </c>
      <c r="CD34" s="41">
        <f t="shared" si="26"/>
        <v>1876.5484383561643</v>
      </c>
      <c r="CE34" s="41">
        <f t="shared" si="27"/>
        <v>208.51156164383565</v>
      </c>
    </row>
    <row r="35" spans="1:83" s="18" customFormat="1" ht="32.25" customHeight="1">
      <c r="A35" s="43">
        <v>29</v>
      </c>
      <c r="B35" s="46" t="s">
        <v>305</v>
      </c>
      <c r="C35" s="64"/>
      <c r="D35" s="44">
        <v>27</v>
      </c>
      <c r="E35" s="30" t="s">
        <v>361</v>
      </c>
      <c r="F35" s="86">
        <v>42755</v>
      </c>
      <c r="G35" s="31" t="s">
        <v>318</v>
      </c>
      <c r="H35" s="32" t="s">
        <v>308</v>
      </c>
      <c r="I35" s="32" t="s">
        <v>333</v>
      </c>
      <c r="J35" s="32" t="s">
        <v>362</v>
      </c>
      <c r="K35" s="32" t="s">
        <v>363</v>
      </c>
      <c r="L35" s="126">
        <v>1565.26</v>
      </c>
      <c r="M35" s="126"/>
      <c r="N35" s="126">
        <v>1565.26</v>
      </c>
      <c r="O35" s="126">
        <f t="shared" si="0"/>
        <v>156.52600000000001</v>
      </c>
      <c r="P35" s="126">
        <f t="shared" si="28"/>
        <v>1408.7339999999999</v>
      </c>
      <c r="Q35" s="126">
        <f t="shared" si="29"/>
        <v>281.74680000000001</v>
      </c>
      <c r="R35" s="41">
        <v>0</v>
      </c>
      <c r="S35" s="207">
        <v>0</v>
      </c>
      <c r="T35" s="207">
        <v>0</v>
      </c>
      <c r="U35" s="41">
        <v>0</v>
      </c>
      <c r="V35" s="207">
        <v>0</v>
      </c>
      <c r="W35" s="207">
        <v>0</v>
      </c>
      <c r="X35" s="41">
        <v>0</v>
      </c>
      <c r="Y35" s="207">
        <v>0</v>
      </c>
      <c r="Z35" s="207">
        <v>0</v>
      </c>
      <c r="AA35" s="41">
        <v>0</v>
      </c>
      <c r="AB35" s="207">
        <v>0</v>
      </c>
      <c r="AC35" s="207">
        <v>0</v>
      </c>
      <c r="AD35" s="41">
        <v>0</v>
      </c>
      <c r="AE35" s="207">
        <v>0</v>
      </c>
      <c r="AF35" s="207">
        <v>0</v>
      </c>
      <c r="AG35" s="41">
        <v>0</v>
      </c>
      <c r="AH35" s="207">
        <v>0</v>
      </c>
      <c r="AI35" s="207">
        <v>0</v>
      </c>
      <c r="AJ35" s="41">
        <v>0</v>
      </c>
      <c r="AK35" s="207">
        <v>0</v>
      </c>
      <c r="AL35" s="207">
        <v>0</v>
      </c>
      <c r="AM35" s="41">
        <v>0</v>
      </c>
      <c r="AN35" s="207">
        <v>0</v>
      </c>
      <c r="AO35" s="207">
        <v>0</v>
      </c>
      <c r="AP35" s="41">
        <v>0</v>
      </c>
      <c r="AQ35" s="207">
        <v>0</v>
      </c>
      <c r="AR35" s="207">
        <v>0</v>
      </c>
      <c r="AS35" s="41">
        <v>0</v>
      </c>
      <c r="AT35" s="207">
        <v>0</v>
      </c>
      <c r="AU35" s="207">
        <v>0</v>
      </c>
      <c r="AV35" s="41">
        <v>0</v>
      </c>
      <c r="AW35" s="207">
        <v>0</v>
      </c>
      <c r="AX35" s="207">
        <v>0</v>
      </c>
      <c r="AY35" s="41">
        <v>0</v>
      </c>
      <c r="AZ35" s="207">
        <v>0</v>
      </c>
      <c r="BA35" s="207">
        <v>0</v>
      </c>
      <c r="BB35" s="41">
        <v>0</v>
      </c>
      <c r="BC35" s="207">
        <f t="shared" si="33"/>
        <v>0</v>
      </c>
      <c r="BD35" s="207">
        <v>0</v>
      </c>
      <c r="BE35" s="41">
        <v>0</v>
      </c>
      <c r="BF35" s="207">
        <f t="shared" si="34"/>
        <v>0</v>
      </c>
      <c r="BG35" s="207">
        <v>0</v>
      </c>
      <c r="BH35" s="41">
        <v>0</v>
      </c>
      <c r="BI35" s="207">
        <v>0</v>
      </c>
      <c r="BJ35" s="207">
        <v>0</v>
      </c>
      <c r="BK35" s="41">
        <v>267.08</v>
      </c>
      <c r="BL35" s="207">
        <f t="shared" si="16"/>
        <v>267.08</v>
      </c>
      <c r="BM35" s="207">
        <f t="shared" si="17"/>
        <v>1298.18</v>
      </c>
      <c r="BN35" s="41">
        <v>281.75</v>
      </c>
      <c r="BO35" s="207">
        <f t="shared" si="35"/>
        <v>548.82999999999993</v>
      </c>
      <c r="BP35" s="207">
        <f t="shared" si="19"/>
        <v>1016.4300000000001</v>
      </c>
      <c r="BQ35" s="41">
        <v>281.75</v>
      </c>
      <c r="BR35" s="207">
        <f t="shared" si="20"/>
        <v>830.57999999999993</v>
      </c>
      <c r="BS35" s="207">
        <f t="shared" si="21"/>
        <v>734.68000000000006</v>
      </c>
      <c r="BT35" s="41">
        <v>281.75</v>
      </c>
      <c r="BU35" s="207">
        <f t="shared" si="22"/>
        <v>1112.33</v>
      </c>
      <c r="BV35" s="207">
        <f t="shared" si="23"/>
        <v>452.93000000000006</v>
      </c>
      <c r="BW35" s="41">
        <v>281.75</v>
      </c>
      <c r="BX35" s="41">
        <f t="shared" si="31"/>
        <v>1394.08</v>
      </c>
      <c r="BY35" s="41">
        <v>14.65</v>
      </c>
      <c r="BZ35" s="41">
        <f t="shared" si="32"/>
        <v>1408.73</v>
      </c>
      <c r="CA35" s="41">
        <v>0</v>
      </c>
      <c r="CB35" s="41">
        <f t="shared" si="25"/>
        <v>1408.73</v>
      </c>
      <c r="CC35" s="41">
        <v>0</v>
      </c>
      <c r="CD35" s="41">
        <f t="shared" si="26"/>
        <v>1408.73</v>
      </c>
      <c r="CE35" s="41">
        <f t="shared" si="27"/>
        <v>156.52999999999997</v>
      </c>
    </row>
    <row r="36" spans="1:83" s="18" customFormat="1" ht="36.75" customHeight="1">
      <c r="A36" s="43">
        <v>30</v>
      </c>
      <c r="B36" s="46" t="s">
        <v>305</v>
      </c>
      <c r="C36" s="64"/>
      <c r="D36" s="44">
        <v>28</v>
      </c>
      <c r="E36" s="30" t="s">
        <v>364</v>
      </c>
      <c r="F36" s="86">
        <v>42755</v>
      </c>
      <c r="G36" s="31" t="s">
        <v>318</v>
      </c>
      <c r="H36" s="32" t="s">
        <v>308</v>
      </c>
      <c r="I36" s="32" t="s">
        <v>333</v>
      </c>
      <c r="J36" s="32" t="s">
        <v>365</v>
      </c>
      <c r="K36" s="32" t="s">
        <v>366</v>
      </c>
      <c r="L36" s="126">
        <v>1565.26</v>
      </c>
      <c r="M36" s="126"/>
      <c r="N36" s="126">
        <v>1565.26</v>
      </c>
      <c r="O36" s="126">
        <f t="shared" si="0"/>
        <v>156.52600000000001</v>
      </c>
      <c r="P36" s="126">
        <f t="shared" si="28"/>
        <v>1408.7339999999999</v>
      </c>
      <c r="Q36" s="126">
        <f t="shared" si="29"/>
        <v>281.74680000000001</v>
      </c>
      <c r="R36" s="41">
        <v>0</v>
      </c>
      <c r="S36" s="207">
        <v>0</v>
      </c>
      <c r="T36" s="207">
        <v>0</v>
      </c>
      <c r="U36" s="41">
        <v>0</v>
      </c>
      <c r="V36" s="207">
        <v>0</v>
      </c>
      <c r="W36" s="207">
        <v>0</v>
      </c>
      <c r="X36" s="41">
        <v>0</v>
      </c>
      <c r="Y36" s="207">
        <v>0</v>
      </c>
      <c r="Z36" s="207">
        <v>0</v>
      </c>
      <c r="AA36" s="41">
        <v>0</v>
      </c>
      <c r="AB36" s="207">
        <v>0</v>
      </c>
      <c r="AC36" s="207">
        <v>0</v>
      </c>
      <c r="AD36" s="41">
        <v>0</v>
      </c>
      <c r="AE36" s="207">
        <v>0</v>
      </c>
      <c r="AF36" s="207">
        <v>0</v>
      </c>
      <c r="AG36" s="41">
        <v>0</v>
      </c>
      <c r="AH36" s="207">
        <v>0</v>
      </c>
      <c r="AI36" s="207">
        <v>0</v>
      </c>
      <c r="AJ36" s="41">
        <v>0</v>
      </c>
      <c r="AK36" s="207">
        <v>0</v>
      </c>
      <c r="AL36" s="207">
        <v>0</v>
      </c>
      <c r="AM36" s="41">
        <v>0</v>
      </c>
      <c r="AN36" s="207">
        <v>0</v>
      </c>
      <c r="AO36" s="207">
        <v>0</v>
      </c>
      <c r="AP36" s="41">
        <v>0</v>
      </c>
      <c r="AQ36" s="207">
        <v>0</v>
      </c>
      <c r="AR36" s="207">
        <v>0</v>
      </c>
      <c r="AS36" s="41">
        <v>0</v>
      </c>
      <c r="AT36" s="207">
        <v>0</v>
      </c>
      <c r="AU36" s="207">
        <v>0</v>
      </c>
      <c r="AV36" s="41">
        <v>0</v>
      </c>
      <c r="AW36" s="207">
        <v>0</v>
      </c>
      <c r="AX36" s="207">
        <v>0</v>
      </c>
      <c r="AY36" s="41">
        <v>0</v>
      </c>
      <c r="AZ36" s="207">
        <v>0</v>
      </c>
      <c r="BA36" s="207">
        <v>0</v>
      </c>
      <c r="BB36" s="41">
        <v>0</v>
      </c>
      <c r="BC36" s="207">
        <f t="shared" si="33"/>
        <v>0</v>
      </c>
      <c r="BD36" s="207">
        <v>0</v>
      </c>
      <c r="BE36" s="41">
        <v>0</v>
      </c>
      <c r="BF36" s="207">
        <f t="shared" si="34"/>
        <v>0</v>
      </c>
      <c r="BG36" s="207">
        <v>0</v>
      </c>
      <c r="BH36" s="41">
        <v>0</v>
      </c>
      <c r="BI36" s="207">
        <v>0</v>
      </c>
      <c r="BJ36" s="207">
        <v>0</v>
      </c>
      <c r="BK36" s="41">
        <v>267.08</v>
      </c>
      <c r="BL36" s="207">
        <f t="shared" si="16"/>
        <v>267.08</v>
      </c>
      <c r="BM36" s="207">
        <f t="shared" si="17"/>
        <v>1298.18</v>
      </c>
      <c r="BN36" s="41">
        <v>281.75</v>
      </c>
      <c r="BO36" s="207">
        <f t="shared" si="35"/>
        <v>548.82999999999993</v>
      </c>
      <c r="BP36" s="207">
        <f t="shared" si="19"/>
        <v>1016.4300000000001</v>
      </c>
      <c r="BQ36" s="41">
        <v>281.75</v>
      </c>
      <c r="BR36" s="207">
        <f t="shared" si="20"/>
        <v>830.57999999999993</v>
      </c>
      <c r="BS36" s="207">
        <f t="shared" si="21"/>
        <v>734.68000000000006</v>
      </c>
      <c r="BT36" s="41">
        <v>281.75</v>
      </c>
      <c r="BU36" s="207">
        <f t="shared" si="22"/>
        <v>1112.33</v>
      </c>
      <c r="BV36" s="207">
        <f t="shared" si="23"/>
        <v>452.93000000000006</v>
      </c>
      <c r="BW36" s="41">
        <v>281.75</v>
      </c>
      <c r="BX36" s="41">
        <f t="shared" si="31"/>
        <v>1394.08</v>
      </c>
      <c r="BY36" s="41">
        <v>14.65</v>
      </c>
      <c r="BZ36" s="41">
        <f t="shared" si="32"/>
        <v>1408.73</v>
      </c>
      <c r="CA36" s="41">
        <v>0</v>
      </c>
      <c r="CB36" s="41">
        <f t="shared" si="25"/>
        <v>1408.73</v>
      </c>
      <c r="CC36" s="41">
        <v>0</v>
      </c>
      <c r="CD36" s="41">
        <f t="shared" si="26"/>
        <v>1408.73</v>
      </c>
      <c r="CE36" s="41">
        <f t="shared" si="27"/>
        <v>156.52999999999997</v>
      </c>
    </row>
    <row r="37" spans="1:83" s="18" customFormat="1" ht="31.5" customHeight="1">
      <c r="A37" s="43">
        <v>31</v>
      </c>
      <c r="B37" s="46" t="s">
        <v>305</v>
      </c>
      <c r="C37" s="64"/>
      <c r="D37" s="44">
        <v>29</v>
      </c>
      <c r="E37" s="30" t="s">
        <v>367</v>
      </c>
      <c r="F37" s="86">
        <v>42752</v>
      </c>
      <c r="G37" s="31" t="s">
        <v>318</v>
      </c>
      <c r="H37" s="32" t="s">
        <v>308</v>
      </c>
      <c r="I37" s="32" t="s">
        <v>333</v>
      </c>
      <c r="J37" s="32" t="s">
        <v>368</v>
      </c>
      <c r="K37" s="32" t="s">
        <v>369</v>
      </c>
      <c r="L37" s="126">
        <v>1565.26</v>
      </c>
      <c r="M37" s="126"/>
      <c r="N37" s="126">
        <v>1565.26</v>
      </c>
      <c r="O37" s="126">
        <f t="shared" si="0"/>
        <v>156.52600000000001</v>
      </c>
      <c r="P37" s="126">
        <f t="shared" si="28"/>
        <v>1408.7339999999999</v>
      </c>
      <c r="Q37" s="126">
        <f t="shared" si="29"/>
        <v>281.74680000000001</v>
      </c>
      <c r="R37" s="41">
        <v>0</v>
      </c>
      <c r="S37" s="207">
        <v>0</v>
      </c>
      <c r="T37" s="207">
        <v>0</v>
      </c>
      <c r="U37" s="41">
        <v>0</v>
      </c>
      <c r="V37" s="207">
        <v>0</v>
      </c>
      <c r="W37" s="207">
        <v>0</v>
      </c>
      <c r="X37" s="41">
        <v>0</v>
      </c>
      <c r="Y37" s="207">
        <v>0</v>
      </c>
      <c r="Z37" s="207">
        <v>0</v>
      </c>
      <c r="AA37" s="41">
        <v>0</v>
      </c>
      <c r="AB37" s="207">
        <v>0</v>
      </c>
      <c r="AC37" s="207">
        <v>0</v>
      </c>
      <c r="AD37" s="41">
        <v>0</v>
      </c>
      <c r="AE37" s="207">
        <v>0</v>
      </c>
      <c r="AF37" s="207">
        <v>0</v>
      </c>
      <c r="AG37" s="41">
        <v>0</v>
      </c>
      <c r="AH37" s="207">
        <v>0</v>
      </c>
      <c r="AI37" s="207">
        <v>0</v>
      </c>
      <c r="AJ37" s="41">
        <v>0</v>
      </c>
      <c r="AK37" s="207">
        <v>0</v>
      </c>
      <c r="AL37" s="207">
        <v>0</v>
      </c>
      <c r="AM37" s="41">
        <v>0</v>
      </c>
      <c r="AN37" s="207">
        <v>0</v>
      </c>
      <c r="AO37" s="207">
        <v>0</v>
      </c>
      <c r="AP37" s="41">
        <v>0</v>
      </c>
      <c r="AQ37" s="207">
        <v>0</v>
      </c>
      <c r="AR37" s="207">
        <v>0</v>
      </c>
      <c r="AS37" s="41">
        <v>0</v>
      </c>
      <c r="AT37" s="207">
        <v>0</v>
      </c>
      <c r="AU37" s="207">
        <v>0</v>
      </c>
      <c r="AV37" s="41">
        <v>0</v>
      </c>
      <c r="AW37" s="207">
        <v>0</v>
      </c>
      <c r="AX37" s="207">
        <v>0</v>
      </c>
      <c r="AY37" s="41">
        <v>0</v>
      </c>
      <c r="AZ37" s="207">
        <v>0</v>
      </c>
      <c r="BA37" s="207">
        <v>0</v>
      </c>
      <c r="BB37" s="41">
        <v>0</v>
      </c>
      <c r="BC37" s="207">
        <f t="shared" si="33"/>
        <v>0</v>
      </c>
      <c r="BD37" s="207">
        <v>0</v>
      </c>
      <c r="BE37" s="41">
        <v>0</v>
      </c>
      <c r="BF37" s="207">
        <f t="shared" si="34"/>
        <v>0</v>
      </c>
      <c r="BG37" s="207">
        <v>0</v>
      </c>
      <c r="BH37" s="41">
        <v>0</v>
      </c>
      <c r="BI37" s="207">
        <v>0</v>
      </c>
      <c r="BJ37" s="207">
        <v>0</v>
      </c>
      <c r="BK37" s="41">
        <v>269.39999999999998</v>
      </c>
      <c r="BL37" s="207">
        <f t="shared" si="16"/>
        <v>269.39999999999998</v>
      </c>
      <c r="BM37" s="207">
        <f t="shared" si="17"/>
        <v>1295.8600000000001</v>
      </c>
      <c r="BN37" s="41">
        <v>281.75</v>
      </c>
      <c r="BO37" s="207">
        <f t="shared" si="35"/>
        <v>551.15</v>
      </c>
      <c r="BP37" s="207">
        <f t="shared" si="19"/>
        <v>1014.11</v>
      </c>
      <c r="BQ37" s="41">
        <v>281.75</v>
      </c>
      <c r="BR37" s="207">
        <f t="shared" si="20"/>
        <v>832.9</v>
      </c>
      <c r="BS37" s="207">
        <f t="shared" si="21"/>
        <v>732.36</v>
      </c>
      <c r="BT37" s="41">
        <v>281.75</v>
      </c>
      <c r="BU37" s="207">
        <f t="shared" si="22"/>
        <v>1114.6500000000001</v>
      </c>
      <c r="BV37" s="207">
        <f t="shared" si="23"/>
        <v>450.6099999999999</v>
      </c>
      <c r="BW37" s="41">
        <v>281.75</v>
      </c>
      <c r="BX37" s="41">
        <f t="shared" si="31"/>
        <v>1396.4</v>
      </c>
      <c r="BY37" s="41">
        <v>12.33</v>
      </c>
      <c r="BZ37" s="41">
        <f t="shared" si="32"/>
        <v>1408.73</v>
      </c>
      <c r="CA37" s="41">
        <v>0</v>
      </c>
      <c r="CB37" s="41">
        <f t="shared" si="25"/>
        <v>1408.73</v>
      </c>
      <c r="CC37" s="41">
        <v>0</v>
      </c>
      <c r="CD37" s="41">
        <f t="shared" si="26"/>
        <v>1408.73</v>
      </c>
      <c r="CE37" s="41">
        <f t="shared" si="27"/>
        <v>156.52999999999997</v>
      </c>
    </row>
    <row r="38" spans="1:83" s="18" customFormat="1" ht="31.5" customHeight="1">
      <c r="A38" s="43">
        <v>32</v>
      </c>
      <c r="B38" s="46" t="s">
        <v>305</v>
      </c>
      <c r="C38" s="64"/>
      <c r="D38" s="44">
        <v>30</v>
      </c>
      <c r="E38" s="30" t="s">
        <v>370</v>
      </c>
      <c r="F38" s="86">
        <v>42755</v>
      </c>
      <c r="G38" s="31" t="s">
        <v>318</v>
      </c>
      <c r="H38" s="32" t="s">
        <v>308</v>
      </c>
      <c r="I38" s="32" t="s">
        <v>333</v>
      </c>
      <c r="J38" s="32">
        <v>63229970975</v>
      </c>
      <c r="K38" s="31" t="s">
        <v>371</v>
      </c>
      <c r="L38" s="126">
        <v>1565.26</v>
      </c>
      <c r="M38" s="126"/>
      <c r="N38" s="126">
        <v>1565.26</v>
      </c>
      <c r="O38" s="126">
        <f t="shared" si="0"/>
        <v>156.52600000000001</v>
      </c>
      <c r="P38" s="126">
        <f t="shared" si="28"/>
        <v>1408.7339999999999</v>
      </c>
      <c r="Q38" s="126">
        <f t="shared" si="29"/>
        <v>281.74680000000001</v>
      </c>
      <c r="R38" s="41">
        <v>0</v>
      </c>
      <c r="S38" s="207">
        <v>0</v>
      </c>
      <c r="T38" s="207">
        <v>0</v>
      </c>
      <c r="U38" s="41">
        <v>0</v>
      </c>
      <c r="V38" s="207">
        <v>0</v>
      </c>
      <c r="W38" s="207">
        <v>0</v>
      </c>
      <c r="X38" s="41">
        <v>0</v>
      </c>
      <c r="Y38" s="207">
        <v>0</v>
      </c>
      <c r="Z38" s="207">
        <v>0</v>
      </c>
      <c r="AA38" s="41">
        <v>0</v>
      </c>
      <c r="AB38" s="207">
        <v>0</v>
      </c>
      <c r="AC38" s="207">
        <v>0</v>
      </c>
      <c r="AD38" s="41">
        <v>0</v>
      </c>
      <c r="AE38" s="207">
        <v>0</v>
      </c>
      <c r="AF38" s="207">
        <v>0</v>
      </c>
      <c r="AG38" s="41">
        <v>0</v>
      </c>
      <c r="AH38" s="207">
        <v>0</v>
      </c>
      <c r="AI38" s="207">
        <v>0</v>
      </c>
      <c r="AJ38" s="41">
        <v>0</v>
      </c>
      <c r="AK38" s="207">
        <v>0</v>
      </c>
      <c r="AL38" s="207">
        <v>0</v>
      </c>
      <c r="AM38" s="41">
        <v>0</v>
      </c>
      <c r="AN38" s="207">
        <v>0</v>
      </c>
      <c r="AO38" s="207">
        <v>0</v>
      </c>
      <c r="AP38" s="41">
        <v>0</v>
      </c>
      <c r="AQ38" s="207">
        <v>0</v>
      </c>
      <c r="AR38" s="207">
        <v>0</v>
      </c>
      <c r="AS38" s="41">
        <v>0</v>
      </c>
      <c r="AT38" s="207">
        <v>0</v>
      </c>
      <c r="AU38" s="207">
        <v>0</v>
      </c>
      <c r="AV38" s="41">
        <v>0</v>
      </c>
      <c r="AW38" s="207">
        <v>0</v>
      </c>
      <c r="AX38" s="207">
        <v>0</v>
      </c>
      <c r="AY38" s="41">
        <v>0</v>
      </c>
      <c r="AZ38" s="207">
        <v>0</v>
      </c>
      <c r="BA38" s="207">
        <v>0</v>
      </c>
      <c r="BB38" s="41">
        <v>0</v>
      </c>
      <c r="BC38" s="207">
        <f t="shared" si="33"/>
        <v>0</v>
      </c>
      <c r="BD38" s="207">
        <v>0</v>
      </c>
      <c r="BE38" s="41">
        <v>0</v>
      </c>
      <c r="BF38" s="207">
        <f t="shared" si="34"/>
        <v>0</v>
      </c>
      <c r="BG38" s="207">
        <v>0</v>
      </c>
      <c r="BH38" s="41">
        <v>0</v>
      </c>
      <c r="BI38" s="207">
        <v>0</v>
      </c>
      <c r="BJ38" s="207">
        <v>0</v>
      </c>
      <c r="BK38" s="41">
        <v>267.08</v>
      </c>
      <c r="BL38" s="207">
        <f t="shared" si="16"/>
        <v>267.08</v>
      </c>
      <c r="BM38" s="207">
        <f t="shared" si="17"/>
        <v>1298.18</v>
      </c>
      <c r="BN38" s="41">
        <v>281.75</v>
      </c>
      <c r="BO38" s="207">
        <f t="shared" si="35"/>
        <v>548.82999999999993</v>
      </c>
      <c r="BP38" s="207">
        <f t="shared" si="19"/>
        <v>1016.4300000000001</v>
      </c>
      <c r="BQ38" s="41">
        <v>281.75</v>
      </c>
      <c r="BR38" s="207">
        <f t="shared" si="20"/>
        <v>830.57999999999993</v>
      </c>
      <c r="BS38" s="207">
        <f t="shared" si="21"/>
        <v>734.68000000000006</v>
      </c>
      <c r="BT38" s="41">
        <v>281.75</v>
      </c>
      <c r="BU38" s="207">
        <f t="shared" si="22"/>
        <v>1112.33</v>
      </c>
      <c r="BV38" s="207">
        <f t="shared" si="23"/>
        <v>452.93000000000006</v>
      </c>
      <c r="BW38" s="41">
        <v>281.75</v>
      </c>
      <c r="BX38" s="41">
        <f t="shared" si="31"/>
        <v>1394.08</v>
      </c>
      <c r="BY38" s="41">
        <v>14.65</v>
      </c>
      <c r="BZ38" s="41">
        <f t="shared" si="32"/>
        <v>1408.73</v>
      </c>
      <c r="CA38" s="41">
        <v>0</v>
      </c>
      <c r="CB38" s="41">
        <f t="shared" si="25"/>
        <v>1408.73</v>
      </c>
      <c r="CC38" s="41">
        <v>0</v>
      </c>
      <c r="CD38" s="41">
        <f t="shared" si="26"/>
        <v>1408.73</v>
      </c>
      <c r="CE38" s="41">
        <f t="shared" si="27"/>
        <v>156.52999999999997</v>
      </c>
    </row>
    <row r="39" spans="1:83" s="18" customFormat="1" ht="34.5" customHeight="1">
      <c r="A39" s="43">
        <v>33</v>
      </c>
      <c r="B39" s="46" t="s">
        <v>305</v>
      </c>
      <c r="C39" s="64"/>
      <c r="D39" s="44">
        <v>31</v>
      </c>
      <c r="E39" s="30" t="s">
        <v>372</v>
      </c>
      <c r="F39" s="86">
        <v>42756</v>
      </c>
      <c r="G39" s="31" t="s">
        <v>318</v>
      </c>
      <c r="H39" s="32" t="s">
        <v>308</v>
      </c>
      <c r="I39" s="32" t="s">
        <v>333</v>
      </c>
      <c r="J39" s="32" t="s">
        <v>373</v>
      </c>
      <c r="K39" s="32" t="s">
        <v>374</v>
      </c>
      <c r="L39" s="126">
        <v>1565.26</v>
      </c>
      <c r="M39" s="126"/>
      <c r="N39" s="126">
        <v>1565.26</v>
      </c>
      <c r="O39" s="126">
        <f t="shared" si="0"/>
        <v>156.52600000000001</v>
      </c>
      <c r="P39" s="126">
        <f t="shared" si="28"/>
        <v>1408.7339999999999</v>
      </c>
      <c r="Q39" s="126">
        <f t="shared" si="29"/>
        <v>281.74680000000001</v>
      </c>
      <c r="R39" s="41">
        <v>0</v>
      </c>
      <c r="S39" s="207">
        <v>0</v>
      </c>
      <c r="T39" s="207">
        <v>0</v>
      </c>
      <c r="U39" s="41">
        <v>0</v>
      </c>
      <c r="V39" s="207">
        <v>0</v>
      </c>
      <c r="W39" s="207">
        <v>0</v>
      </c>
      <c r="X39" s="41">
        <v>0</v>
      </c>
      <c r="Y39" s="207">
        <v>0</v>
      </c>
      <c r="Z39" s="207">
        <v>0</v>
      </c>
      <c r="AA39" s="41">
        <v>0</v>
      </c>
      <c r="AB39" s="207">
        <v>0</v>
      </c>
      <c r="AC39" s="207">
        <v>0</v>
      </c>
      <c r="AD39" s="41">
        <v>0</v>
      </c>
      <c r="AE39" s="207">
        <v>0</v>
      </c>
      <c r="AF39" s="207">
        <v>0</v>
      </c>
      <c r="AG39" s="41">
        <v>0</v>
      </c>
      <c r="AH39" s="207">
        <v>0</v>
      </c>
      <c r="AI39" s="207">
        <v>0</v>
      </c>
      <c r="AJ39" s="41">
        <v>0</v>
      </c>
      <c r="AK39" s="207">
        <v>0</v>
      </c>
      <c r="AL39" s="207">
        <v>0</v>
      </c>
      <c r="AM39" s="41">
        <v>0</v>
      </c>
      <c r="AN39" s="207">
        <v>0</v>
      </c>
      <c r="AO39" s="207">
        <v>0</v>
      </c>
      <c r="AP39" s="41">
        <v>0</v>
      </c>
      <c r="AQ39" s="207">
        <v>0</v>
      </c>
      <c r="AR39" s="207">
        <v>0</v>
      </c>
      <c r="AS39" s="41">
        <v>0</v>
      </c>
      <c r="AT39" s="207">
        <v>0</v>
      </c>
      <c r="AU39" s="207">
        <v>0</v>
      </c>
      <c r="AV39" s="41">
        <v>0</v>
      </c>
      <c r="AW39" s="207">
        <v>0</v>
      </c>
      <c r="AX39" s="207">
        <v>0</v>
      </c>
      <c r="AY39" s="41">
        <v>0</v>
      </c>
      <c r="AZ39" s="207">
        <v>0</v>
      </c>
      <c r="BA39" s="207">
        <v>0</v>
      </c>
      <c r="BB39" s="41">
        <v>0</v>
      </c>
      <c r="BC39" s="207">
        <f t="shared" ref="BC39:BC58" si="36">AZ39+BB39</f>
        <v>0</v>
      </c>
      <c r="BD39" s="207">
        <v>0</v>
      </c>
      <c r="BE39" s="41">
        <v>0</v>
      </c>
      <c r="BF39" s="207">
        <f t="shared" ref="BF39:BF58" si="37">BC39+BE39</f>
        <v>0</v>
      </c>
      <c r="BG39" s="207">
        <v>0</v>
      </c>
      <c r="BH39" s="41">
        <v>0</v>
      </c>
      <c r="BI39" s="207">
        <v>0</v>
      </c>
      <c r="BJ39" s="207">
        <v>0</v>
      </c>
      <c r="BK39" s="41">
        <v>266.31</v>
      </c>
      <c r="BL39" s="207">
        <f t="shared" si="16"/>
        <v>266.31</v>
      </c>
      <c r="BM39" s="207">
        <f t="shared" si="17"/>
        <v>1298.95</v>
      </c>
      <c r="BN39" s="41">
        <v>281.75</v>
      </c>
      <c r="BO39" s="207">
        <f>BL39+BN39</f>
        <v>548.05999999999995</v>
      </c>
      <c r="BP39" s="207">
        <f t="shared" si="19"/>
        <v>1017.2</v>
      </c>
      <c r="BQ39" s="41">
        <v>281.75</v>
      </c>
      <c r="BR39" s="207">
        <f t="shared" si="20"/>
        <v>829.81</v>
      </c>
      <c r="BS39" s="207">
        <f t="shared" si="21"/>
        <v>735.45</v>
      </c>
      <c r="BT39" s="41">
        <v>281.75</v>
      </c>
      <c r="BU39" s="207">
        <f t="shared" si="22"/>
        <v>1111.56</v>
      </c>
      <c r="BV39" s="207">
        <f t="shared" si="23"/>
        <v>453.70000000000005</v>
      </c>
      <c r="BW39" s="41">
        <v>281.75</v>
      </c>
      <c r="BX39" s="41">
        <f t="shared" si="31"/>
        <v>1393.31</v>
      </c>
      <c r="BY39" s="41">
        <v>15.42</v>
      </c>
      <c r="BZ39" s="41">
        <f t="shared" si="32"/>
        <v>1408.73</v>
      </c>
      <c r="CA39" s="41">
        <v>0</v>
      </c>
      <c r="CB39" s="41">
        <f t="shared" si="25"/>
        <v>1408.73</v>
      </c>
      <c r="CC39" s="41">
        <v>0</v>
      </c>
      <c r="CD39" s="41">
        <f t="shared" si="26"/>
        <v>1408.73</v>
      </c>
      <c r="CE39" s="41">
        <f t="shared" si="27"/>
        <v>156.52999999999997</v>
      </c>
    </row>
    <row r="40" spans="1:83" s="18" customFormat="1" ht="36" customHeight="1">
      <c r="A40" s="43">
        <v>34</v>
      </c>
      <c r="B40" s="46" t="s">
        <v>305</v>
      </c>
      <c r="C40" s="64"/>
      <c r="D40" s="44">
        <v>32</v>
      </c>
      <c r="E40" s="30" t="s">
        <v>375</v>
      </c>
      <c r="F40" s="86">
        <v>42756</v>
      </c>
      <c r="G40" s="31" t="s">
        <v>340</v>
      </c>
      <c r="H40" s="32" t="s">
        <v>308</v>
      </c>
      <c r="I40" s="32" t="s">
        <v>309</v>
      </c>
      <c r="J40" s="32" t="s">
        <v>376</v>
      </c>
      <c r="K40" s="32" t="s">
        <v>377</v>
      </c>
      <c r="L40" s="126">
        <v>2085.0700000000002</v>
      </c>
      <c r="M40" s="126"/>
      <c r="N40" s="126">
        <v>2085.0700000000002</v>
      </c>
      <c r="O40" s="126">
        <f t="shared" si="0"/>
        <v>208.50700000000003</v>
      </c>
      <c r="P40" s="126">
        <f t="shared" si="28"/>
        <v>1876.5630000000001</v>
      </c>
      <c r="Q40" s="126">
        <f t="shared" si="29"/>
        <v>375.31260000000003</v>
      </c>
      <c r="R40" s="41">
        <v>0</v>
      </c>
      <c r="S40" s="207">
        <v>0</v>
      </c>
      <c r="T40" s="207">
        <v>0</v>
      </c>
      <c r="U40" s="41">
        <v>0</v>
      </c>
      <c r="V40" s="207">
        <v>0</v>
      </c>
      <c r="W40" s="207">
        <v>0</v>
      </c>
      <c r="X40" s="41">
        <v>0</v>
      </c>
      <c r="Y40" s="207">
        <v>0</v>
      </c>
      <c r="Z40" s="207">
        <v>0</v>
      </c>
      <c r="AA40" s="41">
        <v>0</v>
      </c>
      <c r="AB40" s="207">
        <v>0</v>
      </c>
      <c r="AC40" s="207">
        <v>0</v>
      </c>
      <c r="AD40" s="41">
        <v>0</v>
      </c>
      <c r="AE40" s="207">
        <v>0</v>
      </c>
      <c r="AF40" s="207">
        <v>0</v>
      </c>
      <c r="AG40" s="41">
        <v>0</v>
      </c>
      <c r="AH40" s="207">
        <v>0</v>
      </c>
      <c r="AI40" s="207">
        <v>0</v>
      </c>
      <c r="AJ40" s="41">
        <v>0</v>
      </c>
      <c r="AK40" s="207">
        <v>0</v>
      </c>
      <c r="AL40" s="207">
        <v>0</v>
      </c>
      <c r="AM40" s="41">
        <v>0</v>
      </c>
      <c r="AN40" s="207">
        <v>0</v>
      </c>
      <c r="AO40" s="207">
        <v>0</v>
      </c>
      <c r="AP40" s="41">
        <v>0</v>
      </c>
      <c r="AQ40" s="207">
        <v>0</v>
      </c>
      <c r="AR40" s="207">
        <v>0</v>
      </c>
      <c r="AS40" s="41">
        <v>0</v>
      </c>
      <c r="AT40" s="207">
        <v>0</v>
      </c>
      <c r="AU40" s="207">
        <v>0</v>
      </c>
      <c r="AV40" s="41">
        <v>0</v>
      </c>
      <c r="AW40" s="207">
        <v>0</v>
      </c>
      <c r="AX40" s="207">
        <v>0</v>
      </c>
      <c r="AY40" s="41">
        <v>0</v>
      </c>
      <c r="AZ40" s="207">
        <v>0</v>
      </c>
      <c r="BA40" s="207">
        <v>0</v>
      </c>
      <c r="BB40" s="41">
        <v>0</v>
      </c>
      <c r="BC40" s="207">
        <f t="shared" si="36"/>
        <v>0</v>
      </c>
      <c r="BD40" s="207">
        <v>0</v>
      </c>
      <c r="BE40" s="41">
        <v>0</v>
      </c>
      <c r="BF40" s="207">
        <f t="shared" si="37"/>
        <v>0</v>
      </c>
      <c r="BG40" s="207">
        <v>0</v>
      </c>
      <c r="BH40" s="41">
        <v>0</v>
      </c>
      <c r="BI40" s="207">
        <v>0</v>
      </c>
      <c r="BJ40" s="207">
        <v>0</v>
      </c>
      <c r="BK40" s="41">
        <v>354.75</v>
      </c>
      <c r="BL40" s="207">
        <f t="shared" si="16"/>
        <v>354.75</v>
      </c>
      <c r="BM40" s="207">
        <f t="shared" si="17"/>
        <v>1730.3200000000002</v>
      </c>
      <c r="BN40" s="41">
        <v>375.31</v>
      </c>
      <c r="BO40" s="207">
        <f t="shared" ref="BO40:BO58" si="38">BL40+BN40</f>
        <v>730.06</v>
      </c>
      <c r="BP40" s="207">
        <f t="shared" si="19"/>
        <v>1355.0100000000002</v>
      </c>
      <c r="BQ40" s="41">
        <v>375.31</v>
      </c>
      <c r="BR40" s="207">
        <f t="shared" si="20"/>
        <v>1105.3699999999999</v>
      </c>
      <c r="BS40" s="207">
        <f t="shared" si="21"/>
        <v>979.70000000000027</v>
      </c>
      <c r="BT40" s="41">
        <v>375.31</v>
      </c>
      <c r="BU40" s="207">
        <f t="shared" ref="BU40:BU58" si="39">BR40+BT40</f>
        <v>1480.6799999999998</v>
      </c>
      <c r="BV40" s="207">
        <f t="shared" si="23"/>
        <v>604.39000000000033</v>
      </c>
      <c r="BW40" s="41">
        <v>375.31</v>
      </c>
      <c r="BX40" s="41">
        <f t="shared" si="31"/>
        <v>1855.9899999999998</v>
      </c>
      <c r="BY40" s="41">
        <v>20.57</v>
      </c>
      <c r="BZ40" s="41">
        <f t="shared" si="32"/>
        <v>1876.5599999999997</v>
      </c>
      <c r="CA40" s="41">
        <v>0</v>
      </c>
      <c r="CB40" s="41">
        <f t="shared" si="25"/>
        <v>1876.5599999999997</v>
      </c>
      <c r="CC40" s="41">
        <v>0</v>
      </c>
      <c r="CD40" s="41">
        <f t="shared" si="26"/>
        <v>1876.5599999999997</v>
      </c>
      <c r="CE40" s="41">
        <f t="shared" si="27"/>
        <v>208.51000000000045</v>
      </c>
    </row>
    <row r="41" spans="1:83" s="18" customFormat="1" ht="33" customHeight="1">
      <c r="A41" s="43">
        <v>35</v>
      </c>
      <c r="B41" s="46" t="s">
        <v>305</v>
      </c>
      <c r="C41" s="64"/>
      <c r="D41" s="44">
        <v>33</v>
      </c>
      <c r="E41" s="30" t="s">
        <v>378</v>
      </c>
      <c r="F41" s="86">
        <v>42758</v>
      </c>
      <c r="G41" s="31" t="s">
        <v>340</v>
      </c>
      <c r="H41" s="32" t="s">
        <v>308</v>
      </c>
      <c r="I41" s="32" t="s">
        <v>309</v>
      </c>
      <c r="J41" s="32" t="s">
        <v>379</v>
      </c>
      <c r="K41" s="32" t="s">
        <v>380</v>
      </c>
      <c r="L41" s="126">
        <v>2085.0700000000002</v>
      </c>
      <c r="M41" s="126"/>
      <c r="N41" s="126">
        <v>2085.0700000000002</v>
      </c>
      <c r="O41" s="126">
        <f t="shared" si="0"/>
        <v>208.50700000000003</v>
      </c>
      <c r="P41" s="126">
        <f t="shared" si="28"/>
        <v>1876.5630000000001</v>
      </c>
      <c r="Q41" s="126">
        <f t="shared" si="29"/>
        <v>375.31260000000003</v>
      </c>
      <c r="R41" s="41">
        <v>0</v>
      </c>
      <c r="S41" s="207">
        <v>0</v>
      </c>
      <c r="T41" s="207">
        <v>0</v>
      </c>
      <c r="U41" s="41">
        <v>0</v>
      </c>
      <c r="V41" s="207">
        <v>0</v>
      </c>
      <c r="W41" s="207">
        <v>0</v>
      </c>
      <c r="X41" s="41">
        <v>0</v>
      </c>
      <c r="Y41" s="207">
        <v>0</v>
      </c>
      <c r="Z41" s="207">
        <v>0</v>
      </c>
      <c r="AA41" s="41">
        <v>0</v>
      </c>
      <c r="AB41" s="207">
        <v>0</v>
      </c>
      <c r="AC41" s="207">
        <v>0</v>
      </c>
      <c r="AD41" s="41">
        <v>0</v>
      </c>
      <c r="AE41" s="207">
        <v>0</v>
      </c>
      <c r="AF41" s="207">
        <v>0</v>
      </c>
      <c r="AG41" s="41">
        <v>0</v>
      </c>
      <c r="AH41" s="207">
        <v>0</v>
      </c>
      <c r="AI41" s="207">
        <v>0</v>
      </c>
      <c r="AJ41" s="41">
        <v>0</v>
      </c>
      <c r="AK41" s="207">
        <v>0</v>
      </c>
      <c r="AL41" s="207">
        <v>0</v>
      </c>
      <c r="AM41" s="41">
        <v>0</v>
      </c>
      <c r="AN41" s="207">
        <v>0</v>
      </c>
      <c r="AO41" s="207">
        <v>0</v>
      </c>
      <c r="AP41" s="41">
        <v>0</v>
      </c>
      <c r="AQ41" s="207">
        <v>0</v>
      </c>
      <c r="AR41" s="207">
        <v>0</v>
      </c>
      <c r="AS41" s="41">
        <v>0</v>
      </c>
      <c r="AT41" s="207">
        <v>0</v>
      </c>
      <c r="AU41" s="207">
        <v>0</v>
      </c>
      <c r="AV41" s="41">
        <v>0</v>
      </c>
      <c r="AW41" s="207">
        <v>0</v>
      </c>
      <c r="AX41" s="207">
        <v>0</v>
      </c>
      <c r="AY41" s="41">
        <v>0</v>
      </c>
      <c r="AZ41" s="207">
        <v>0</v>
      </c>
      <c r="BA41" s="207">
        <v>0</v>
      </c>
      <c r="BB41" s="41">
        <v>0</v>
      </c>
      <c r="BC41" s="207">
        <f t="shared" si="36"/>
        <v>0</v>
      </c>
      <c r="BD41" s="207">
        <v>0</v>
      </c>
      <c r="BE41" s="41">
        <v>0</v>
      </c>
      <c r="BF41" s="207">
        <f t="shared" si="37"/>
        <v>0</v>
      </c>
      <c r="BG41" s="207">
        <v>0</v>
      </c>
      <c r="BH41" s="41">
        <v>0</v>
      </c>
      <c r="BI41" s="207">
        <v>0</v>
      </c>
      <c r="BJ41" s="207">
        <v>0</v>
      </c>
      <c r="BK41" s="41">
        <v>352.69</v>
      </c>
      <c r="BL41" s="207">
        <f t="shared" si="16"/>
        <v>352.69</v>
      </c>
      <c r="BM41" s="207">
        <f t="shared" si="17"/>
        <v>1732.38</v>
      </c>
      <c r="BN41" s="41">
        <v>375.31</v>
      </c>
      <c r="BO41" s="207">
        <f t="shared" si="38"/>
        <v>728</v>
      </c>
      <c r="BP41" s="207">
        <f t="shared" si="19"/>
        <v>1357.0700000000002</v>
      </c>
      <c r="BQ41" s="41">
        <v>375.31</v>
      </c>
      <c r="BR41" s="207">
        <f t="shared" si="20"/>
        <v>1103.31</v>
      </c>
      <c r="BS41" s="207">
        <f t="shared" si="21"/>
        <v>981.76000000000022</v>
      </c>
      <c r="BT41" s="41">
        <v>375.31</v>
      </c>
      <c r="BU41" s="207">
        <f t="shared" si="39"/>
        <v>1478.62</v>
      </c>
      <c r="BV41" s="207">
        <f t="shared" si="23"/>
        <v>606.45000000000027</v>
      </c>
      <c r="BW41" s="41">
        <v>375.31</v>
      </c>
      <c r="BX41" s="41">
        <f t="shared" si="31"/>
        <v>1853.9299999999998</v>
      </c>
      <c r="BY41" s="41">
        <v>22.63</v>
      </c>
      <c r="BZ41" s="41">
        <f t="shared" si="32"/>
        <v>1876.56</v>
      </c>
      <c r="CA41" s="41">
        <v>0</v>
      </c>
      <c r="CB41" s="41">
        <f t="shared" ref="CB41:CB72" si="40">SUM(BZ41+CA41)</f>
        <v>1876.56</v>
      </c>
      <c r="CC41" s="41">
        <v>0</v>
      </c>
      <c r="CD41" s="41">
        <f t="shared" ref="CD41:CD72" si="41">SUM(CB41+CC41)</f>
        <v>1876.56</v>
      </c>
      <c r="CE41" s="41">
        <f t="shared" ref="CE41:CE72" si="42">N41-CD41</f>
        <v>208.51000000000022</v>
      </c>
    </row>
    <row r="42" spans="1:83" s="18" customFormat="1" ht="30.75" customHeight="1">
      <c r="A42" s="43">
        <v>36</v>
      </c>
      <c r="B42" s="46" t="s">
        <v>305</v>
      </c>
      <c r="C42" s="64"/>
      <c r="D42" s="44">
        <v>34</v>
      </c>
      <c r="E42" s="30" t="s">
        <v>381</v>
      </c>
      <c r="F42" s="86">
        <v>42808</v>
      </c>
      <c r="G42" s="31" t="s">
        <v>340</v>
      </c>
      <c r="H42" s="32" t="s">
        <v>308</v>
      </c>
      <c r="I42" s="32" t="s">
        <v>309</v>
      </c>
      <c r="J42" s="32" t="s">
        <v>382</v>
      </c>
      <c r="K42" s="32" t="s">
        <v>383</v>
      </c>
      <c r="L42" s="126">
        <v>2085.0700000000002</v>
      </c>
      <c r="M42" s="126"/>
      <c r="N42" s="126">
        <v>2085.0700000000002</v>
      </c>
      <c r="O42" s="126">
        <f t="shared" si="0"/>
        <v>208.50700000000003</v>
      </c>
      <c r="P42" s="126">
        <f t="shared" si="28"/>
        <v>1876.5630000000001</v>
      </c>
      <c r="Q42" s="126">
        <f t="shared" si="29"/>
        <v>375.31260000000003</v>
      </c>
      <c r="R42" s="41">
        <v>0</v>
      </c>
      <c r="S42" s="207">
        <v>0</v>
      </c>
      <c r="T42" s="207">
        <v>0</v>
      </c>
      <c r="U42" s="41">
        <v>0</v>
      </c>
      <c r="V42" s="207">
        <v>0</v>
      </c>
      <c r="W42" s="207">
        <v>0</v>
      </c>
      <c r="X42" s="41">
        <v>0</v>
      </c>
      <c r="Y42" s="207">
        <v>0</v>
      </c>
      <c r="Z42" s="207">
        <v>0</v>
      </c>
      <c r="AA42" s="41">
        <v>0</v>
      </c>
      <c r="AB42" s="207">
        <v>0</v>
      </c>
      <c r="AC42" s="207">
        <v>0</v>
      </c>
      <c r="AD42" s="41">
        <v>0</v>
      </c>
      <c r="AE42" s="207">
        <v>0</v>
      </c>
      <c r="AF42" s="207">
        <v>0</v>
      </c>
      <c r="AG42" s="41">
        <v>0</v>
      </c>
      <c r="AH42" s="207">
        <v>0</v>
      </c>
      <c r="AI42" s="207">
        <v>0</v>
      </c>
      <c r="AJ42" s="41">
        <v>0</v>
      </c>
      <c r="AK42" s="207">
        <v>0</v>
      </c>
      <c r="AL42" s="207">
        <v>0</v>
      </c>
      <c r="AM42" s="41">
        <v>0</v>
      </c>
      <c r="AN42" s="207">
        <v>0</v>
      </c>
      <c r="AO42" s="207">
        <v>0</v>
      </c>
      <c r="AP42" s="41">
        <v>0</v>
      </c>
      <c r="AQ42" s="207">
        <v>0</v>
      </c>
      <c r="AR42" s="207">
        <v>0</v>
      </c>
      <c r="AS42" s="41">
        <v>0</v>
      </c>
      <c r="AT42" s="207">
        <v>0</v>
      </c>
      <c r="AU42" s="207">
        <v>0</v>
      </c>
      <c r="AV42" s="41">
        <v>0</v>
      </c>
      <c r="AW42" s="207">
        <v>0</v>
      </c>
      <c r="AX42" s="207">
        <v>0</v>
      </c>
      <c r="AY42" s="41">
        <v>0</v>
      </c>
      <c r="AZ42" s="207">
        <v>0</v>
      </c>
      <c r="BA42" s="207">
        <v>0</v>
      </c>
      <c r="BB42" s="41">
        <v>0</v>
      </c>
      <c r="BC42" s="207">
        <f t="shared" si="36"/>
        <v>0</v>
      </c>
      <c r="BD42" s="207">
        <v>0</v>
      </c>
      <c r="BE42" s="41">
        <v>0</v>
      </c>
      <c r="BF42" s="207">
        <f t="shared" si="37"/>
        <v>0</v>
      </c>
      <c r="BG42" s="207">
        <v>0</v>
      </c>
      <c r="BH42" s="41">
        <v>0</v>
      </c>
      <c r="BI42" s="207">
        <v>0</v>
      </c>
      <c r="BJ42" s="207">
        <v>0</v>
      </c>
      <c r="BK42" s="41">
        <v>301.27999999999997</v>
      </c>
      <c r="BL42" s="207">
        <f t="shared" si="16"/>
        <v>301.27999999999997</v>
      </c>
      <c r="BM42" s="207">
        <f t="shared" si="17"/>
        <v>1783.7900000000002</v>
      </c>
      <c r="BN42" s="41">
        <v>375.31</v>
      </c>
      <c r="BO42" s="207">
        <f t="shared" si="38"/>
        <v>676.58999999999992</v>
      </c>
      <c r="BP42" s="207">
        <f t="shared" si="19"/>
        <v>1408.4800000000002</v>
      </c>
      <c r="BQ42" s="41">
        <v>375.31</v>
      </c>
      <c r="BR42" s="207">
        <f t="shared" si="20"/>
        <v>1051.8999999999999</v>
      </c>
      <c r="BS42" s="207">
        <f t="shared" si="21"/>
        <v>1033.1700000000003</v>
      </c>
      <c r="BT42" s="41">
        <v>375.31</v>
      </c>
      <c r="BU42" s="207">
        <f t="shared" si="39"/>
        <v>1427.2099999999998</v>
      </c>
      <c r="BV42" s="207">
        <f t="shared" si="23"/>
        <v>657.86000000000035</v>
      </c>
      <c r="BW42" s="41">
        <v>375.31</v>
      </c>
      <c r="BX42" s="41">
        <f t="shared" si="31"/>
        <v>1802.5199999999998</v>
      </c>
      <c r="BY42" s="41">
        <v>74.040000000000006</v>
      </c>
      <c r="BZ42" s="41">
        <f t="shared" si="32"/>
        <v>1876.5599999999997</v>
      </c>
      <c r="CA42" s="41">
        <v>0</v>
      </c>
      <c r="CB42" s="41">
        <f t="shared" si="40"/>
        <v>1876.5599999999997</v>
      </c>
      <c r="CC42" s="41">
        <v>0</v>
      </c>
      <c r="CD42" s="41">
        <f t="shared" si="41"/>
        <v>1876.5599999999997</v>
      </c>
      <c r="CE42" s="41">
        <f t="shared" si="42"/>
        <v>208.51000000000045</v>
      </c>
    </row>
    <row r="43" spans="1:83" s="18" customFormat="1" ht="42" customHeight="1">
      <c r="A43" s="43">
        <v>37</v>
      </c>
      <c r="B43" s="46" t="s">
        <v>305</v>
      </c>
      <c r="C43" s="64"/>
      <c r="D43" s="44">
        <v>35</v>
      </c>
      <c r="E43" s="30" t="s">
        <v>384</v>
      </c>
      <c r="F43" s="86">
        <v>42814</v>
      </c>
      <c r="G43" s="31" t="s">
        <v>385</v>
      </c>
      <c r="H43" s="32" t="s">
        <v>295</v>
      </c>
      <c r="I43" s="32" t="s">
        <v>327</v>
      </c>
      <c r="J43" s="32">
        <v>2244291452</v>
      </c>
      <c r="K43" s="31" t="s">
        <v>386</v>
      </c>
      <c r="L43" s="126">
        <v>4346.83</v>
      </c>
      <c r="M43" s="126"/>
      <c r="N43" s="126">
        <v>4346.83</v>
      </c>
      <c r="O43" s="126">
        <f t="shared" si="0"/>
        <v>434.68299999999999</v>
      </c>
      <c r="P43" s="126">
        <f t="shared" si="28"/>
        <v>3912.1469999999999</v>
      </c>
      <c r="Q43" s="126">
        <f t="shared" si="29"/>
        <v>782.42939999999999</v>
      </c>
      <c r="R43" s="41">
        <v>0</v>
      </c>
      <c r="S43" s="207">
        <v>0</v>
      </c>
      <c r="T43" s="207">
        <v>0</v>
      </c>
      <c r="U43" s="41">
        <v>0</v>
      </c>
      <c r="V43" s="207">
        <v>0</v>
      </c>
      <c r="W43" s="207">
        <v>0</v>
      </c>
      <c r="X43" s="41">
        <v>0</v>
      </c>
      <c r="Y43" s="207">
        <v>0</v>
      </c>
      <c r="Z43" s="207">
        <v>0</v>
      </c>
      <c r="AA43" s="41">
        <v>0</v>
      </c>
      <c r="AB43" s="207">
        <v>0</v>
      </c>
      <c r="AC43" s="207">
        <v>0</v>
      </c>
      <c r="AD43" s="41">
        <v>0</v>
      </c>
      <c r="AE43" s="207">
        <v>0</v>
      </c>
      <c r="AF43" s="207">
        <v>0</v>
      </c>
      <c r="AG43" s="41">
        <v>0</v>
      </c>
      <c r="AH43" s="207">
        <v>0</v>
      </c>
      <c r="AI43" s="207">
        <v>0</v>
      </c>
      <c r="AJ43" s="41">
        <v>0</v>
      </c>
      <c r="AK43" s="207">
        <v>0</v>
      </c>
      <c r="AL43" s="207">
        <v>0</v>
      </c>
      <c r="AM43" s="41">
        <v>0</v>
      </c>
      <c r="AN43" s="207">
        <v>0</v>
      </c>
      <c r="AO43" s="207">
        <v>0</v>
      </c>
      <c r="AP43" s="41">
        <v>0</v>
      </c>
      <c r="AQ43" s="207">
        <v>0</v>
      </c>
      <c r="AR43" s="207">
        <v>0</v>
      </c>
      <c r="AS43" s="41">
        <v>0</v>
      </c>
      <c r="AT43" s="207">
        <v>0</v>
      </c>
      <c r="AU43" s="207">
        <v>0</v>
      </c>
      <c r="AV43" s="41">
        <v>0</v>
      </c>
      <c r="AW43" s="207">
        <v>0</v>
      </c>
      <c r="AX43" s="207">
        <v>0</v>
      </c>
      <c r="AY43" s="41">
        <v>0</v>
      </c>
      <c r="AZ43" s="207">
        <v>0</v>
      </c>
      <c r="BA43" s="207">
        <v>0</v>
      </c>
      <c r="BB43" s="41">
        <v>0</v>
      </c>
      <c r="BC43" s="207">
        <f t="shared" si="36"/>
        <v>0</v>
      </c>
      <c r="BD43" s="207">
        <v>0</v>
      </c>
      <c r="BE43" s="41">
        <v>0</v>
      </c>
      <c r="BF43" s="207">
        <f t="shared" si="37"/>
        <v>0</v>
      </c>
      <c r="BG43" s="207">
        <v>0</v>
      </c>
      <c r="BH43" s="41">
        <v>0</v>
      </c>
      <c r="BI43" s="207">
        <v>0</v>
      </c>
      <c r="BJ43" s="207">
        <v>0</v>
      </c>
      <c r="BK43" s="41">
        <v>615.23</v>
      </c>
      <c r="BL43" s="207">
        <f t="shared" si="16"/>
        <v>615.23</v>
      </c>
      <c r="BM43" s="207">
        <f t="shared" si="17"/>
        <v>3731.6</v>
      </c>
      <c r="BN43" s="41">
        <v>782.43</v>
      </c>
      <c r="BO43" s="207">
        <f t="shared" si="38"/>
        <v>1397.6599999999999</v>
      </c>
      <c r="BP43" s="207">
        <f t="shared" si="19"/>
        <v>2949.17</v>
      </c>
      <c r="BQ43" s="41">
        <v>782.43</v>
      </c>
      <c r="BR43" s="207">
        <f t="shared" si="20"/>
        <v>2180.0899999999997</v>
      </c>
      <c r="BS43" s="207">
        <f t="shared" si="21"/>
        <v>2166.7400000000002</v>
      </c>
      <c r="BT43" s="41">
        <v>782.43</v>
      </c>
      <c r="BU43" s="207">
        <f t="shared" si="39"/>
        <v>2962.5199999999995</v>
      </c>
      <c r="BV43" s="207">
        <f t="shared" si="23"/>
        <v>1384.3100000000004</v>
      </c>
      <c r="BW43" s="41">
        <v>782.43</v>
      </c>
      <c r="BX43" s="41">
        <f t="shared" si="31"/>
        <v>3744.9499999999994</v>
      </c>
      <c r="BY43" s="41">
        <f>BW43/365*78</f>
        <v>167.20421917808218</v>
      </c>
      <c r="BZ43" s="41">
        <f t="shared" si="32"/>
        <v>3912.1542191780813</v>
      </c>
      <c r="CA43" s="41">
        <v>0</v>
      </c>
      <c r="CB43" s="41">
        <f t="shared" si="40"/>
        <v>3912.1542191780813</v>
      </c>
      <c r="CC43" s="41">
        <v>0</v>
      </c>
      <c r="CD43" s="41">
        <f t="shared" si="41"/>
        <v>3912.1542191780813</v>
      </c>
      <c r="CE43" s="41">
        <f t="shared" si="42"/>
        <v>434.67578082191858</v>
      </c>
    </row>
    <row r="44" spans="1:83" s="18" customFormat="1" ht="42.75" customHeight="1">
      <c r="A44" s="43">
        <v>38</v>
      </c>
      <c r="B44" s="46" t="s">
        <v>305</v>
      </c>
      <c r="C44" s="64"/>
      <c r="D44" s="44">
        <v>36</v>
      </c>
      <c r="E44" s="30" t="s">
        <v>387</v>
      </c>
      <c r="F44" s="86">
        <v>42815</v>
      </c>
      <c r="G44" s="31" t="s">
        <v>385</v>
      </c>
      <c r="H44" s="32" t="s">
        <v>295</v>
      </c>
      <c r="I44" s="32" t="s">
        <v>327</v>
      </c>
      <c r="J44" s="32">
        <v>2244291452</v>
      </c>
      <c r="K44" s="31" t="s">
        <v>388</v>
      </c>
      <c r="L44" s="126">
        <v>4346.83</v>
      </c>
      <c r="M44" s="126"/>
      <c r="N44" s="126">
        <v>4346.83</v>
      </c>
      <c r="O44" s="126">
        <f t="shared" si="0"/>
        <v>434.68299999999999</v>
      </c>
      <c r="P44" s="126">
        <f t="shared" si="28"/>
        <v>3912.1469999999999</v>
      </c>
      <c r="Q44" s="126">
        <f t="shared" si="29"/>
        <v>782.42939999999999</v>
      </c>
      <c r="R44" s="41">
        <v>0</v>
      </c>
      <c r="S44" s="207">
        <v>0</v>
      </c>
      <c r="T44" s="207">
        <v>0</v>
      </c>
      <c r="U44" s="41">
        <v>0</v>
      </c>
      <c r="V44" s="207">
        <v>0</v>
      </c>
      <c r="W44" s="207">
        <v>0</v>
      </c>
      <c r="X44" s="41">
        <v>0</v>
      </c>
      <c r="Y44" s="207">
        <v>0</v>
      </c>
      <c r="Z44" s="207">
        <v>0</v>
      </c>
      <c r="AA44" s="41">
        <v>0</v>
      </c>
      <c r="AB44" s="207">
        <v>0</v>
      </c>
      <c r="AC44" s="207">
        <v>0</v>
      </c>
      <c r="AD44" s="41">
        <v>0</v>
      </c>
      <c r="AE44" s="207">
        <v>0</v>
      </c>
      <c r="AF44" s="207">
        <v>0</v>
      </c>
      <c r="AG44" s="41">
        <v>0</v>
      </c>
      <c r="AH44" s="207">
        <v>0</v>
      </c>
      <c r="AI44" s="207">
        <v>0</v>
      </c>
      <c r="AJ44" s="41">
        <v>0</v>
      </c>
      <c r="AK44" s="207">
        <v>0</v>
      </c>
      <c r="AL44" s="207">
        <v>0</v>
      </c>
      <c r="AM44" s="41">
        <v>0</v>
      </c>
      <c r="AN44" s="207">
        <v>0</v>
      </c>
      <c r="AO44" s="207">
        <v>0</v>
      </c>
      <c r="AP44" s="41">
        <v>0</v>
      </c>
      <c r="AQ44" s="207">
        <v>0</v>
      </c>
      <c r="AR44" s="207">
        <v>0</v>
      </c>
      <c r="AS44" s="41">
        <v>0</v>
      </c>
      <c r="AT44" s="207">
        <v>0</v>
      </c>
      <c r="AU44" s="207">
        <v>0</v>
      </c>
      <c r="AV44" s="41">
        <v>0</v>
      </c>
      <c r="AW44" s="207">
        <v>0</v>
      </c>
      <c r="AX44" s="207">
        <v>0</v>
      </c>
      <c r="AY44" s="41">
        <v>0</v>
      </c>
      <c r="AZ44" s="207">
        <v>0</v>
      </c>
      <c r="BA44" s="207">
        <v>0</v>
      </c>
      <c r="BB44" s="41">
        <v>0</v>
      </c>
      <c r="BC44" s="207">
        <f t="shared" si="36"/>
        <v>0</v>
      </c>
      <c r="BD44" s="207">
        <v>0</v>
      </c>
      <c r="BE44" s="41">
        <v>0</v>
      </c>
      <c r="BF44" s="207">
        <f t="shared" si="37"/>
        <v>0</v>
      </c>
      <c r="BG44" s="207">
        <v>0</v>
      </c>
      <c r="BH44" s="41">
        <v>0</v>
      </c>
      <c r="BI44" s="207">
        <v>0</v>
      </c>
      <c r="BJ44" s="207">
        <v>0</v>
      </c>
      <c r="BK44" s="41">
        <v>613.08000000000004</v>
      </c>
      <c r="BL44" s="207">
        <f t="shared" si="16"/>
        <v>613.08000000000004</v>
      </c>
      <c r="BM44" s="207">
        <f t="shared" si="17"/>
        <v>3733.75</v>
      </c>
      <c r="BN44" s="41">
        <v>782.43</v>
      </c>
      <c r="BO44" s="207">
        <f t="shared" si="38"/>
        <v>1395.51</v>
      </c>
      <c r="BP44" s="207">
        <f t="shared" si="19"/>
        <v>2951.3199999999997</v>
      </c>
      <c r="BQ44" s="41">
        <v>782.43</v>
      </c>
      <c r="BR44" s="207">
        <f t="shared" si="20"/>
        <v>2177.94</v>
      </c>
      <c r="BS44" s="207">
        <f t="shared" si="21"/>
        <v>2168.89</v>
      </c>
      <c r="BT44" s="41">
        <v>782.43</v>
      </c>
      <c r="BU44" s="207">
        <f t="shared" si="39"/>
        <v>2960.37</v>
      </c>
      <c r="BV44" s="207">
        <f t="shared" si="23"/>
        <v>1386.46</v>
      </c>
      <c r="BW44" s="41">
        <v>782.43</v>
      </c>
      <c r="BX44" s="41">
        <f t="shared" si="31"/>
        <v>3742.7999999999997</v>
      </c>
      <c r="BY44" s="41">
        <f>BW44/365*79</f>
        <v>169.34786301369863</v>
      </c>
      <c r="BZ44" s="41">
        <f t="shared" si="32"/>
        <v>3912.1478630136985</v>
      </c>
      <c r="CA44" s="41">
        <v>0</v>
      </c>
      <c r="CB44" s="41">
        <f t="shared" si="40"/>
        <v>3912.1478630136985</v>
      </c>
      <c r="CC44" s="41">
        <v>0</v>
      </c>
      <c r="CD44" s="41">
        <f t="shared" si="41"/>
        <v>3912.1478630136985</v>
      </c>
      <c r="CE44" s="41">
        <f t="shared" si="42"/>
        <v>434.68213698630143</v>
      </c>
    </row>
    <row r="45" spans="1:83" s="18" customFormat="1" ht="36" customHeight="1">
      <c r="A45" s="43">
        <v>39</v>
      </c>
      <c r="B45" s="46" t="s">
        <v>305</v>
      </c>
      <c r="C45" s="64"/>
      <c r="D45" s="44">
        <v>37</v>
      </c>
      <c r="E45" s="30" t="s">
        <v>389</v>
      </c>
      <c r="F45" s="86">
        <v>42760</v>
      </c>
      <c r="G45" s="31" t="s">
        <v>390</v>
      </c>
      <c r="H45" s="32" t="s">
        <v>210</v>
      </c>
      <c r="I45" s="32" t="s">
        <v>210</v>
      </c>
      <c r="J45" s="32" t="s">
        <v>200</v>
      </c>
      <c r="K45" s="31" t="s">
        <v>391</v>
      </c>
      <c r="L45" s="126">
        <v>4520</v>
      </c>
      <c r="M45" s="126"/>
      <c r="N45" s="126">
        <v>4520</v>
      </c>
      <c r="O45" s="126">
        <f t="shared" si="0"/>
        <v>452</v>
      </c>
      <c r="P45" s="126">
        <f t="shared" si="28"/>
        <v>4068</v>
      </c>
      <c r="Q45" s="126">
        <f t="shared" si="29"/>
        <v>813.6</v>
      </c>
      <c r="R45" s="41">
        <v>0</v>
      </c>
      <c r="S45" s="207">
        <v>0</v>
      </c>
      <c r="T45" s="207">
        <v>0</v>
      </c>
      <c r="U45" s="41">
        <v>0</v>
      </c>
      <c r="V45" s="207">
        <v>0</v>
      </c>
      <c r="W45" s="207">
        <v>0</v>
      </c>
      <c r="X45" s="41">
        <v>0</v>
      </c>
      <c r="Y45" s="207">
        <v>0</v>
      </c>
      <c r="Z45" s="207">
        <v>0</v>
      </c>
      <c r="AA45" s="41">
        <v>0</v>
      </c>
      <c r="AB45" s="207">
        <v>0</v>
      </c>
      <c r="AC45" s="207">
        <v>0</v>
      </c>
      <c r="AD45" s="41">
        <v>0</v>
      </c>
      <c r="AE45" s="207">
        <v>0</v>
      </c>
      <c r="AF45" s="207">
        <v>0</v>
      </c>
      <c r="AG45" s="41">
        <v>0</v>
      </c>
      <c r="AH45" s="207">
        <v>0</v>
      </c>
      <c r="AI45" s="207">
        <v>0</v>
      </c>
      <c r="AJ45" s="41">
        <v>0</v>
      </c>
      <c r="AK45" s="207">
        <v>0</v>
      </c>
      <c r="AL45" s="207">
        <v>0</v>
      </c>
      <c r="AM45" s="41">
        <v>0</v>
      </c>
      <c r="AN45" s="207">
        <v>0</v>
      </c>
      <c r="AO45" s="207">
        <v>0</v>
      </c>
      <c r="AP45" s="41">
        <v>0</v>
      </c>
      <c r="AQ45" s="207">
        <v>0</v>
      </c>
      <c r="AR45" s="207">
        <v>0</v>
      </c>
      <c r="AS45" s="41">
        <v>0</v>
      </c>
      <c r="AT45" s="207">
        <v>0</v>
      </c>
      <c r="AU45" s="207">
        <v>0</v>
      </c>
      <c r="AV45" s="41">
        <v>0</v>
      </c>
      <c r="AW45" s="207">
        <v>0</v>
      </c>
      <c r="AX45" s="207">
        <v>0</v>
      </c>
      <c r="AY45" s="41">
        <v>0</v>
      </c>
      <c r="AZ45" s="207">
        <v>0</v>
      </c>
      <c r="BA45" s="207">
        <v>0</v>
      </c>
      <c r="BB45" s="41">
        <v>0</v>
      </c>
      <c r="BC45" s="207">
        <f t="shared" si="36"/>
        <v>0</v>
      </c>
      <c r="BD45" s="207">
        <v>0</v>
      </c>
      <c r="BE45" s="41">
        <v>0</v>
      </c>
      <c r="BF45" s="207">
        <f t="shared" si="37"/>
        <v>0</v>
      </c>
      <c r="BG45" s="207">
        <v>0</v>
      </c>
      <c r="BH45" s="41">
        <v>0</v>
      </c>
      <c r="BI45" s="207">
        <v>0</v>
      </c>
      <c r="BJ45" s="207">
        <v>0</v>
      </c>
      <c r="BK45" s="41">
        <v>760.1</v>
      </c>
      <c r="BL45" s="207">
        <f t="shared" si="16"/>
        <v>760.1</v>
      </c>
      <c r="BM45" s="207">
        <f t="shared" si="17"/>
        <v>3759.9</v>
      </c>
      <c r="BN45" s="41">
        <v>813.6</v>
      </c>
      <c r="BO45" s="207">
        <f t="shared" si="38"/>
        <v>1573.7</v>
      </c>
      <c r="BP45" s="207">
        <f t="shared" si="19"/>
        <v>2946.3</v>
      </c>
      <c r="BQ45" s="41">
        <v>813.6</v>
      </c>
      <c r="BR45" s="207">
        <f t="shared" si="20"/>
        <v>2387.3000000000002</v>
      </c>
      <c r="BS45" s="207">
        <f t="shared" si="21"/>
        <v>2132.6999999999998</v>
      </c>
      <c r="BT45" s="41">
        <v>813.6</v>
      </c>
      <c r="BU45" s="207">
        <f t="shared" si="39"/>
        <v>3200.9</v>
      </c>
      <c r="BV45" s="207">
        <f t="shared" si="23"/>
        <v>1319.1</v>
      </c>
      <c r="BW45" s="41">
        <v>813.6</v>
      </c>
      <c r="BX45" s="41">
        <f t="shared" si="31"/>
        <v>4014.5</v>
      </c>
      <c r="BY45" s="41">
        <f>BW45/365*24</f>
        <v>53.496986301369873</v>
      </c>
      <c r="BZ45" s="41">
        <f t="shared" si="32"/>
        <v>4067.9969863013698</v>
      </c>
      <c r="CA45" s="41">
        <v>0</v>
      </c>
      <c r="CB45" s="41">
        <f t="shared" si="40"/>
        <v>4067.9969863013698</v>
      </c>
      <c r="CC45" s="41">
        <v>0</v>
      </c>
      <c r="CD45" s="41">
        <f t="shared" si="41"/>
        <v>4067.9969863013698</v>
      </c>
      <c r="CE45" s="41">
        <f t="shared" si="42"/>
        <v>452.00301369863018</v>
      </c>
    </row>
    <row r="46" spans="1:83" s="18" customFormat="1" ht="41.25" customHeight="1">
      <c r="A46" s="43">
        <v>40</v>
      </c>
      <c r="B46" s="44">
        <v>84</v>
      </c>
      <c r="C46" s="62"/>
      <c r="D46" s="44">
        <v>38</v>
      </c>
      <c r="E46" s="30" t="s">
        <v>392</v>
      </c>
      <c r="F46" s="86">
        <v>42983</v>
      </c>
      <c r="G46" s="31" t="s">
        <v>393</v>
      </c>
      <c r="H46" s="32" t="s">
        <v>295</v>
      </c>
      <c r="I46" s="32" t="s">
        <v>394</v>
      </c>
      <c r="J46" s="32" t="s">
        <v>395</v>
      </c>
      <c r="K46" s="31" t="s">
        <v>396</v>
      </c>
      <c r="L46" s="126">
        <v>4022.8</v>
      </c>
      <c r="M46" s="126"/>
      <c r="N46" s="126">
        <v>4022.8</v>
      </c>
      <c r="O46" s="126">
        <f t="shared" si="0"/>
        <v>402.28000000000003</v>
      </c>
      <c r="P46" s="126">
        <f t="shared" si="28"/>
        <v>3620.52</v>
      </c>
      <c r="Q46" s="126">
        <f t="shared" si="29"/>
        <v>724.10400000000004</v>
      </c>
      <c r="R46" s="41">
        <v>0</v>
      </c>
      <c r="S46" s="207">
        <v>0</v>
      </c>
      <c r="T46" s="207">
        <v>0</v>
      </c>
      <c r="U46" s="41">
        <v>0</v>
      </c>
      <c r="V46" s="207">
        <v>0</v>
      </c>
      <c r="W46" s="207">
        <v>0</v>
      </c>
      <c r="X46" s="41">
        <v>0</v>
      </c>
      <c r="Y46" s="207">
        <v>0</v>
      </c>
      <c r="Z46" s="207">
        <v>0</v>
      </c>
      <c r="AA46" s="41">
        <v>0</v>
      </c>
      <c r="AB46" s="207">
        <v>0</v>
      </c>
      <c r="AC46" s="207">
        <v>0</v>
      </c>
      <c r="AD46" s="41">
        <v>0</v>
      </c>
      <c r="AE46" s="207">
        <v>0</v>
      </c>
      <c r="AF46" s="207">
        <v>0</v>
      </c>
      <c r="AG46" s="41">
        <v>0</v>
      </c>
      <c r="AH46" s="207">
        <v>0</v>
      </c>
      <c r="AI46" s="207">
        <v>0</v>
      </c>
      <c r="AJ46" s="41">
        <v>0</v>
      </c>
      <c r="AK46" s="207">
        <v>0</v>
      </c>
      <c r="AL46" s="207">
        <v>0</v>
      </c>
      <c r="AM46" s="41">
        <v>0</v>
      </c>
      <c r="AN46" s="207">
        <v>0</v>
      </c>
      <c r="AO46" s="207">
        <v>0</v>
      </c>
      <c r="AP46" s="41">
        <v>0</v>
      </c>
      <c r="AQ46" s="207">
        <v>0</v>
      </c>
      <c r="AR46" s="207">
        <v>0</v>
      </c>
      <c r="AS46" s="41">
        <v>0</v>
      </c>
      <c r="AT46" s="207">
        <v>0</v>
      </c>
      <c r="AU46" s="207">
        <v>0</v>
      </c>
      <c r="AV46" s="41">
        <v>0</v>
      </c>
      <c r="AW46" s="207">
        <v>0</v>
      </c>
      <c r="AX46" s="207">
        <v>0</v>
      </c>
      <c r="AY46" s="41">
        <v>0</v>
      </c>
      <c r="AZ46" s="207">
        <v>0</v>
      </c>
      <c r="BA46" s="207">
        <v>0</v>
      </c>
      <c r="BB46" s="41">
        <v>0</v>
      </c>
      <c r="BC46" s="207">
        <f t="shared" si="36"/>
        <v>0</v>
      </c>
      <c r="BD46" s="207">
        <v>0</v>
      </c>
      <c r="BE46" s="41">
        <v>0</v>
      </c>
      <c r="BF46" s="207">
        <f t="shared" si="37"/>
        <v>0</v>
      </c>
      <c r="BG46" s="207">
        <v>0</v>
      </c>
      <c r="BH46" s="41">
        <v>0</v>
      </c>
      <c r="BI46" s="207">
        <v>0</v>
      </c>
      <c r="BJ46" s="207">
        <v>0</v>
      </c>
      <c r="BK46" s="41">
        <v>234.09</v>
      </c>
      <c r="BL46" s="207">
        <f t="shared" si="16"/>
        <v>234.09</v>
      </c>
      <c r="BM46" s="207">
        <f t="shared" si="17"/>
        <v>3788.71</v>
      </c>
      <c r="BN46" s="41">
        <v>724.1</v>
      </c>
      <c r="BO46" s="207">
        <f t="shared" si="38"/>
        <v>958.19</v>
      </c>
      <c r="BP46" s="207">
        <f t="shared" si="19"/>
        <v>3064.61</v>
      </c>
      <c r="BQ46" s="41">
        <v>724.1</v>
      </c>
      <c r="BR46" s="207">
        <f t="shared" si="20"/>
        <v>1682.29</v>
      </c>
      <c r="BS46" s="207">
        <f t="shared" si="21"/>
        <v>2340.5100000000002</v>
      </c>
      <c r="BT46" s="41">
        <v>724.1</v>
      </c>
      <c r="BU46" s="207">
        <f t="shared" si="39"/>
        <v>2406.39</v>
      </c>
      <c r="BV46" s="207">
        <f t="shared" si="23"/>
        <v>1616.4100000000003</v>
      </c>
      <c r="BW46" s="41">
        <v>724.1</v>
      </c>
      <c r="BX46" s="41">
        <f t="shared" si="31"/>
        <v>3130.49</v>
      </c>
      <c r="BY46" s="41">
        <v>490.03</v>
      </c>
      <c r="BZ46" s="41">
        <f t="shared" si="32"/>
        <v>3620.5199999999995</v>
      </c>
      <c r="CA46" s="41">
        <v>0</v>
      </c>
      <c r="CB46" s="41">
        <f t="shared" si="40"/>
        <v>3620.5199999999995</v>
      </c>
      <c r="CC46" s="41">
        <v>0</v>
      </c>
      <c r="CD46" s="41">
        <f t="shared" si="41"/>
        <v>3620.5199999999995</v>
      </c>
      <c r="CE46" s="41">
        <f t="shared" si="42"/>
        <v>402.28000000000065</v>
      </c>
    </row>
    <row r="47" spans="1:83" s="18" customFormat="1" ht="42.75" customHeight="1">
      <c r="A47" s="43">
        <v>41</v>
      </c>
      <c r="B47" s="44">
        <v>84</v>
      </c>
      <c r="C47" s="62"/>
      <c r="D47" s="44">
        <v>39</v>
      </c>
      <c r="E47" s="30" t="s">
        <v>397</v>
      </c>
      <c r="F47" s="86">
        <v>42983</v>
      </c>
      <c r="G47" s="31" t="s">
        <v>398</v>
      </c>
      <c r="H47" s="32" t="s">
        <v>295</v>
      </c>
      <c r="I47" s="32" t="s">
        <v>399</v>
      </c>
      <c r="J47" s="31" t="s">
        <v>400</v>
      </c>
      <c r="K47" s="31" t="s">
        <v>401</v>
      </c>
      <c r="L47" s="126">
        <v>5243.2</v>
      </c>
      <c r="M47" s="126"/>
      <c r="N47" s="126">
        <v>5243.2</v>
      </c>
      <c r="O47" s="126">
        <f t="shared" si="0"/>
        <v>524.32000000000005</v>
      </c>
      <c r="P47" s="126">
        <f t="shared" si="28"/>
        <v>4718.88</v>
      </c>
      <c r="Q47" s="126">
        <f t="shared" si="29"/>
        <v>943.77600000000007</v>
      </c>
      <c r="R47" s="41">
        <v>0</v>
      </c>
      <c r="S47" s="207">
        <v>0</v>
      </c>
      <c r="T47" s="207">
        <v>0</v>
      </c>
      <c r="U47" s="41">
        <v>0</v>
      </c>
      <c r="V47" s="207">
        <v>0</v>
      </c>
      <c r="W47" s="207">
        <v>0</v>
      </c>
      <c r="X47" s="41">
        <v>0</v>
      </c>
      <c r="Y47" s="207">
        <v>0</v>
      </c>
      <c r="Z47" s="207">
        <v>0</v>
      </c>
      <c r="AA47" s="41">
        <v>0</v>
      </c>
      <c r="AB47" s="207">
        <v>0</v>
      </c>
      <c r="AC47" s="207">
        <v>0</v>
      </c>
      <c r="AD47" s="41">
        <v>0</v>
      </c>
      <c r="AE47" s="207">
        <v>0</v>
      </c>
      <c r="AF47" s="207">
        <v>0</v>
      </c>
      <c r="AG47" s="41">
        <v>0</v>
      </c>
      <c r="AH47" s="207">
        <v>0</v>
      </c>
      <c r="AI47" s="207">
        <v>0</v>
      </c>
      <c r="AJ47" s="41">
        <v>0</v>
      </c>
      <c r="AK47" s="207">
        <v>0</v>
      </c>
      <c r="AL47" s="207">
        <v>0</v>
      </c>
      <c r="AM47" s="41">
        <v>0</v>
      </c>
      <c r="AN47" s="207">
        <v>0</v>
      </c>
      <c r="AO47" s="207">
        <v>0</v>
      </c>
      <c r="AP47" s="41">
        <v>0</v>
      </c>
      <c r="AQ47" s="207">
        <v>0</v>
      </c>
      <c r="AR47" s="207">
        <v>0</v>
      </c>
      <c r="AS47" s="41">
        <v>0</v>
      </c>
      <c r="AT47" s="207">
        <v>0</v>
      </c>
      <c r="AU47" s="207">
        <v>0</v>
      </c>
      <c r="AV47" s="41">
        <v>0</v>
      </c>
      <c r="AW47" s="207">
        <v>0</v>
      </c>
      <c r="AX47" s="207">
        <v>0</v>
      </c>
      <c r="AY47" s="41">
        <v>0</v>
      </c>
      <c r="AZ47" s="207">
        <v>0</v>
      </c>
      <c r="BA47" s="207">
        <v>0</v>
      </c>
      <c r="BB47" s="41">
        <v>0</v>
      </c>
      <c r="BC47" s="207">
        <f t="shared" si="36"/>
        <v>0</v>
      </c>
      <c r="BD47" s="207">
        <v>0</v>
      </c>
      <c r="BE47" s="41">
        <v>0</v>
      </c>
      <c r="BF47" s="207">
        <f t="shared" si="37"/>
        <v>0</v>
      </c>
      <c r="BG47" s="207">
        <v>0</v>
      </c>
      <c r="BH47" s="41">
        <v>0</v>
      </c>
      <c r="BI47" s="207">
        <v>0</v>
      </c>
      <c r="BJ47" s="207">
        <v>0</v>
      </c>
      <c r="BK47" s="41">
        <v>305.11</v>
      </c>
      <c r="BL47" s="207">
        <f t="shared" si="16"/>
        <v>305.11</v>
      </c>
      <c r="BM47" s="207">
        <f t="shared" si="17"/>
        <v>4938.09</v>
      </c>
      <c r="BN47" s="41">
        <v>943.78</v>
      </c>
      <c r="BO47" s="207">
        <f t="shared" si="38"/>
        <v>1248.8899999999999</v>
      </c>
      <c r="BP47" s="207">
        <f t="shared" si="19"/>
        <v>3994.31</v>
      </c>
      <c r="BQ47" s="41">
        <v>943.78</v>
      </c>
      <c r="BR47" s="207">
        <f t="shared" si="20"/>
        <v>2192.67</v>
      </c>
      <c r="BS47" s="207">
        <f t="shared" si="21"/>
        <v>3050.5299999999997</v>
      </c>
      <c r="BT47" s="41">
        <v>943.78</v>
      </c>
      <c r="BU47" s="207">
        <f t="shared" si="39"/>
        <v>3136.45</v>
      </c>
      <c r="BV47" s="207">
        <f t="shared" si="23"/>
        <v>2106.75</v>
      </c>
      <c r="BW47" s="41">
        <v>943.78</v>
      </c>
      <c r="BX47" s="41">
        <f t="shared" si="31"/>
        <v>4080.2299999999996</v>
      </c>
      <c r="BY47" s="41">
        <v>638.65</v>
      </c>
      <c r="BZ47" s="41">
        <f t="shared" si="32"/>
        <v>4718.8799999999992</v>
      </c>
      <c r="CA47" s="41">
        <v>0</v>
      </c>
      <c r="CB47" s="41">
        <f t="shared" si="40"/>
        <v>4718.8799999999992</v>
      </c>
      <c r="CC47" s="41">
        <v>0</v>
      </c>
      <c r="CD47" s="41">
        <f t="shared" si="41"/>
        <v>4718.8799999999992</v>
      </c>
      <c r="CE47" s="41">
        <f t="shared" si="42"/>
        <v>524.32000000000062</v>
      </c>
    </row>
    <row r="48" spans="1:83" s="18" customFormat="1" ht="42.75" customHeight="1">
      <c r="A48" s="43">
        <v>42</v>
      </c>
      <c r="B48" s="44">
        <v>84</v>
      </c>
      <c r="C48" s="62"/>
      <c r="D48" s="44">
        <v>40</v>
      </c>
      <c r="E48" s="30" t="s">
        <v>402</v>
      </c>
      <c r="F48" s="86">
        <v>42983</v>
      </c>
      <c r="G48" s="31" t="s">
        <v>403</v>
      </c>
      <c r="H48" s="32" t="s">
        <v>295</v>
      </c>
      <c r="I48" s="32" t="s">
        <v>404</v>
      </c>
      <c r="J48" s="32" t="s">
        <v>405</v>
      </c>
      <c r="K48" s="32" t="s">
        <v>406</v>
      </c>
      <c r="L48" s="126">
        <v>1717.6</v>
      </c>
      <c r="M48" s="126"/>
      <c r="N48" s="126">
        <v>1717.6</v>
      </c>
      <c r="O48" s="126">
        <f t="shared" si="0"/>
        <v>171.76</v>
      </c>
      <c r="P48" s="126">
        <f t="shared" si="28"/>
        <v>1545.84</v>
      </c>
      <c r="Q48" s="126">
        <f t="shared" si="29"/>
        <v>309.16800000000001</v>
      </c>
      <c r="R48" s="41">
        <v>0</v>
      </c>
      <c r="S48" s="207">
        <v>0</v>
      </c>
      <c r="T48" s="207">
        <v>0</v>
      </c>
      <c r="U48" s="41">
        <v>0</v>
      </c>
      <c r="V48" s="207">
        <v>0</v>
      </c>
      <c r="W48" s="207">
        <v>0</v>
      </c>
      <c r="X48" s="41">
        <v>0</v>
      </c>
      <c r="Y48" s="207">
        <v>0</v>
      </c>
      <c r="Z48" s="207">
        <v>0</v>
      </c>
      <c r="AA48" s="41">
        <v>0</v>
      </c>
      <c r="AB48" s="207">
        <v>0</v>
      </c>
      <c r="AC48" s="207">
        <v>0</v>
      </c>
      <c r="AD48" s="41">
        <v>0</v>
      </c>
      <c r="AE48" s="207">
        <v>0</v>
      </c>
      <c r="AF48" s="207">
        <v>0</v>
      </c>
      <c r="AG48" s="41">
        <v>0</v>
      </c>
      <c r="AH48" s="207">
        <v>0</v>
      </c>
      <c r="AI48" s="207">
        <v>0</v>
      </c>
      <c r="AJ48" s="41">
        <v>0</v>
      </c>
      <c r="AK48" s="207">
        <v>0</v>
      </c>
      <c r="AL48" s="207">
        <v>0</v>
      </c>
      <c r="AM48" s="41">
        <v>0</v>
      </c>
      <c r="AN48" s="207">
        <v>0</v>
      </c>
      <c r="AO48" s="207">
        <v>0</v>
      </c>
      <c r="AP48" s="41">
        <v>0</v>
      </c>
      <c r="AQ48" s="207">
        <v>0</v>
      </c>
      <c r="AR48" s="207">
        <v>0</v>
      </c>
      <c r="AS48" s="41">
        <v>0</v>
      </c>
      <c r="AT48" s="207">
        <v>0</v>
      </c>
      <c r="AU48" s="207">
        <v>0</v>
      </c>
      <c r="AV48" s="41">
        <v>0</v>
      </c>
      <c r="AW48" s="207">
        <v>0</v>
      </c>
      <c r="AX48" s="207">
        <v>0</v>
      </c>
      <c r="AY48" s="41">
        <v>0</v>
      </c>
      <c r="AZ48" s="207">
        <v>0</v>
      </c>
      <c r="BA48" s="207">
        <v>0</v>
      </c>
      <c r="BB48" s="41">
        <v>0</v>
      </c>
      <c r="BC48" s="207">
        <f t="shared" si="36"/>
        <v>0</v>
      </c>
      <c r="BD48" s="207">
        <v>0</v>
      </c>
      <c r="BE48" s="41">
        <v>0</v>
      </c>
      <c r="BF48" s="207">
        <f t="shared" si="37"/>
        <v>0</v>
      </c>
      <c r="BG48" s="207">
        <v>0</v>
      </c>
      <c r="BH48" s="41">
        <v>0</v>
      </c>
      <c r="BI48" s="207">
        <v>0</v>
      </c>
      <c r="BJ48" s="207">
        <v>0</v>
      </c>
      <c r="BK48" s="41">
        <v>99.95</v>
      </c>
      <c r="BL48" s="207">
        <f t="shared" si="16"/>
        <v>99.95</v>
      </c>
      <c r="BM48" s="207">
        <f t="shared" si="17"/>
        <v>1617.6499999999999</v>
      </c>
      <c r="BN48" s="41">
        <v>309.17</v>
      </c>
      <c r="BO48" s="207">
        <f t="shared" si="38"/>
        <v>409.12</v>
      </c>
      <c r="BP48" s="207">
        <f t="shared" si="19"/>
        <v>1308.48</v>
      </c>
      <c r="BQ48" s="41">
        <v>309.17</v>
      </c>
      <c r="BR48" s="207">
        <f t="shared" si="20"/>
        <v>718.29</v>
      </c>
      <c r="BS48" s="207">
        <f t="shared" si="21"/>
        <v>999.31</v>
      </c>
      <c r="BT48" s="41">
        <v>309.17</v>
      </c>
      <c r="BU48" s="207">
        <f t="shared" si="39"/>
        <v>1027.46</v>
      </c>
      <c r="BV48" s="207">
        <f t="shared" si="23"/>
        <v>690.13999999999987</v>
      </c>
      <c r="BW48" s="41">
        <v>309.17</v>
      </c>
      <c r="BX48" s="41">
        <f t="shared" si="31"/>
        <v>1336.63</v>
      </c>
      <c r="BY48" s="41">
        <v>209.21</v>
      </c>
      <c r="BZ48" s="41">
        <f t="shared" si="32"/>
        <v>1545.8400000000001</v>
      </c>
      <c r="CA48" s="41">
        <v>0</v>
      </c>
      <c r="CB48" s="41">
        <f t="shared" si="40"/>
        <v>1545.8400000000001</v>
      </c>
      <c r="CC48" s="41">
        <v>0</v>
      </c>
      <c r="CD48" s="41">
        <f t="shared" si="41"/>
        <v>1545.8400000000001</v>
      </c>
      <c r="CE48" s="41">
        <f t="shared" si="42"/>
        <v>171.75999999999976</v>
      </c>
    </row>
    <row r="49" spans="1:85" s="18" customFormat="1" ht="42.75" customHeight="1">
      <c r="A49" s="43">
        <v>43</v>
      </c>
      <c r="B49" s="44">
        <v>84</v>
      </c>
      <c r="C49" s="62"/>
      <c r="D49" s="44">
        <v>41</v>
      </c>
      <c r="E49" s="30" t="s">
        <v>407</v>
      </c>
      <c r="F49" s="86">
        <v>42983</v>
      </c>
      <c r="G49" s="31" t="s">
        <v>403</v>
      </c>
      <c r="H49" s="32" t="s">
        <v>295</v>
      </c>
      <c r="I49" s="32" t="s">
        <v>404</v>
      </c>
      <c r="J49" s="32" t="s">
        <v>395</v>
      </c>
      <c r="K49" s="32" t="s">
        <v>408</v>
      </c>
      <c r="L49" s="126">
        <v>1717.6</v>
      </c>
      <c r="M49" s="126"/>
      <c r="N49" s="126">
        <v>1717.6</v>
      </c>
      <c r="O49" s="126">
        <f t="shared" si="0"/>
        <v>171.76</v>
      </c>
      <c r="P49" s="126">
        <f t="shared" si="28"/>
        <v>1545.84</v>
      </c>
      <c r="Q49" s="126">
        <f t="shared" si="29"/>
        <v>309.16800000000001</v>
      </c>
      <c r="R49" s="41">
        <v>0</v>
      </c>
      <c r="S49" s="207">
        <v>0</v>
      </c>
      <c r="T49" s="207">
        <v>0</v>
      </c>
      <c r="U49" s="41">
        <v>0</v>
      </c>
      <c r="V49" s="207">
        <v>0</v>
      </c>
      <c r="W49" s="207">
        <v>0</v>
      </c>
      <c r="X49" s="41">
        <v>0</v>
      </c>
      <c r="Y49" s="207">
        <v>0</v>
      </c>
      <c r="Z49" s="207">
        <v>0</v>
      </c>
      <c r="AA49" s="41">
        <v>0</v>
      </c>
      <c r="AB49" s="207">
        <v>0</v>
      </c>
      <c r="AC49" s="207">
        <v>0</v>
      </c>
      <c r="AD49" s="41">
        <v>0</v>
      </c>
      <c r="AE49" s="207">
        <v>0</v>
      </c>
      <c r="AF49" s="207">
        <v>0</v>
      </c>
      <c r="AG49" s="41">
        <v>0</v>
      </c>
      <c r="AH49" s="207">
        <v>0</v>
      </c>
      <c r="AI49" s="207">
        <v>0</v>
      </c>
      <c r="AJ49" s="41">
        <v>0</v>
      </c>
      <c r="AK49" s="207">
        <v>0</v>
      </c>
      <c r="AL49" s="207">
        <v>0</v>
      </c>
      <c r="AM49" s="41">
        <v>0</v>
      </c>
      <c r="AN49" s="207">
        <v>0</v>
      </c>
      <c r="AO49" s="207">
        <v>0</v>
      </c>
      <c r="AP49" s="41">
        <v>0</v>
      </c>
      <c r="AQ49" s="207">
        <v>0</v>
      </c>
      <c r="AR49" s="207">
        <v>0</v>
      </c>
      <c r="AS49" s="41">
        <v>0</v>
      </c>
      <c r="AT49" s="207">
        <v>0</v>
      </c>
      <c r="AU49" s="207">
        <v>0</v>
      </c>
      <c r="AV49" s="41">
        <v>0</v>
      </c>
      <c r="AW49" s="207">
        <v>0</v>
      </c>
      <c r="AX49" s="207">
        <v>0</v>
      </c>
      <c r="AY49" s="41">
        <v>0</v>
      </c>
      <c r="AZ49" s="207">
        <v>0</v>
      </c>
      <c r="BA49" s="207">
        <v>0</v>
      </c>
      <c r="BB49" s="41">
        <v>0</v>
      </c>
      <c r="BC49" s="207">
        <f t="shared" si="36"/>
        <v>0</v>
      </c>
      <c r="BD49" s="207">
        <v>0</v>
      </c>
      <c r="BE49" s="41">
        <v>0</v>
      </c>
      <c r="BF49" s="207">
        <f t="shared" si="37"/>
        <v>0</v>
      </c>
      <c r="BG49" s="207">
        <v>0</v>
      </c>
      <c r="BH49" s="41">
        <v>0</v>
      </c>
      <c r="BI49" s="207">
        <v>0</v>
      </c>
      <c r="BJ49" s="207">
        <v>0</v>
      </c>
      <c r="BK49" s="41">
        <v>99.95</v>
      </c>
      <c r="BL49" s="207">
        <f t="shared" si="16"/>
        <v>99.95</v>
      </c>
      <c r="BM49" s="207">
        <f t="shared" si="17"/>
        <v>1617.6499999999999</v>
      </c>
      <c r="BN49" s="41">
        <v>309.17</v>
      </c>
      <c r="BO49" s="207">
        <f t="shared" si="38"/>
        <v>409.12</v>
      </c>
      <c r="BP49" s="207">
        <f t="shared" si="19"/>
        <v>1308.48</v>
      </c>
      <c r="BQ49" s="41">
        <v>309.17</v>
      </c>
      <c r="BR49" s="207">
        <f t="shared" si="20"/>
        <v>718.29</v>
      </c>
      <c r="BS49" s="207">
        <f t="shared" si="21"/>
        <v>999.31</v>
      </c>
      <c r="BT49" s="41">
        <v>309.17</v>
      </c>
      <c r="BU49" s="207">
        <f t="shared" si="39"/>
        <v>1027.46</v>
      </c>
      <c r="BV49" s="207">
        <f t="shared" si="23"/>
        <v>690.13999999999987</v>
      </c>
      <c r="BW49" s="41">
        <v>309.17</v>
      </c>
      <c r="BX49" s="41">
        <f t="shared" si="31"/>
        <v>1336.63</v>
      </c>
      <c r="BY49" s="41">
        <v>209.21</v>
      </c>
      <c r="BZ49" s="41">
        <f t="shared" si="32"/>
        <v>1545.8400000000001</v>
      </c>
      <c r="CA49" s="41">
        <v>0</v>
      </c>
      <c r="CB49" s="41">
        <f t="shared" si="40"/>
        <v>1545.8400000000001</v>
      </c>
      <c r="CC49" s="41">
        <v>0</v>
      </c>
      <c r="CD49" s="41">
        <f t="shared" si="41"/>
        <v>1545.8400000000001</v>
      </c>
      <c r="CE49" s="41">
        <f t="shared" si="42"/>
        <v>171.75999999999976</v>
      </c>
    </row>
    <row r="50" spans="1:85" s="18" customFormat="1" ht="42.75" customHeight="1">
      <c r="A50" s="43">
        <v>44</v>
      </c>
      <c r="B50" s="44">
        <v>84</v>
      </c>
      <c r="C50" s="62"/>
      <c r="D50" s="44">
        <v>42</v>
      </c>
      <c r="E50" s="30" t="s">
        <v>409</v>
      </c>
      <c r="F50" s="86">
        <v>42983</v>
      </c>
      <c r="G50" s="31" t="s">
        <v>393</v>
      </c>
      <c r="H50" s="32" t="s">
        <v>410</v>
      </c>
      <c r="I50" s="32" t="s">
        <v>394</v>
      </c>
      <c r="J50" s="31" t="s">
        <v>411</v>
      </c>
      <c r="K50" s="31" t="s">
        <v>412</v>
      </c>
      <c r="L50" s="126">
        <v>4022.8</v>
      </c>
      <c r="M50" s="126"/>
      <c r="N50" s="126">
        <v>4022.8</v>
      </c>
      <c r="O50" s="126">
        <f t="shared" si="0"/>
        <v>402.28000000000003</v>
      </c>
      <c r="P50" s="126">
        <f t="shared" si="28"/>
        <v>3620.52</v>
      </c>
      <c r="Q50" s="126">
        <f t="shared" si="29"/>
        <v>724.10400000000004</v>
      </c>
      <c r="R50" s="41">
        <v>0</v>
      </c>
      <c r="S50" s="207">
        <v>0</v>
      </c>
      <c r="T50" s="207">
        <v>0</v>
      </c>
      <c r="U50" s="41">
        <v>0</v>
      </c>
      <c r="V50" s="207">
        <v>0</v>
      </c>
      <c r="W50" s="207">
        <v>0</v>
      </c>
      <c r="X50" s="41">
        <v>0</v>
      </c>
      <c r="Y50" s="207">
        <v>0</v>
      </c>
      <c r="Z50" s="207">
        <v>0</v>
      </c>
      <c r="AA50" s="41">
        <v>0</v>
      </c>
      <c r="AB50" s="207">
        <v>0</v>
      </c>
      <c r="AC50" s="207">
        <v>0</v>
      </c>
      <c r="AD50" s="41">
        <v>0</v>
      </c>
      <c r="AE50" s="207">
        <v>0</v>
      </c>
      <c r="AF50" s="207">
        <v>0</v>
      </c>
      <c r="AG50" s="41">
        <v>0</v>
      </c>
      <c r="AH50" s="207">
        <v>0</v>
      </c>
      <c r="AI50" s="207">
        <v>0</v>
      </c>
      <c r="AJ50" s="41">
        <v>0</v>
      </c>
      <c r="AK50" s="207">
        <v>0</v>
      </c>
      <c r="AL50" s="207">
        <v>0</v>
      </c>
      <c r="AM50" s="41">
        <v>0</v>
      </c>
      <c r="AN50" s="207">
        <v>0</v>
      </c>
      <c r="AO50" s="207">
        <v>0</v>
      </c>
      <c r="AP50" s="41">
        <v>0</v>
      </c>
      <c r="AQ50" s="207">
        <v>0</v>
      </c>
      <c r="AR50" s="207">
        <v>0</v>
      </c>
      <c r="AS50" s="41">
        <v>0</v>
      </c>
      <c r="AT50" s="207">
        <v>0</v>
      </c>
      <c r="AU50" s="207">
        <v>0</v>
      </c>
      <c r="AV50" s="41">
        <v>0</v>
      </c>
      <c r="AW50" s="207">
        <v>0</v>
      </c>
      <c r="AX50" s="207">
        <v>0</v>
      </c>
      <c r="AY50" s="41">
        <v>0</v>
      </c>
      <c r="AZ50" s="207">
        <v>0</v>
      </c>
      <c r="BA50" s="207">
        <v>0</v>
      </c>
      <c r="BB50" s="41">
        <v>0</v>
      </c>
      <c r="BC50" s="207">
        <f t="shared" si="36"/>
        <v>0</v>
      </c>
      <c r="BD50" s="207">
        <v>0</v>
      </c>
      <c r="BE50" s="41">
        <v>0</v>
      </c>
      <c r="BF50" s="207">
        <f t="shared" si="37"/>
        <v>0</v>
      </c>
      <c r="BG50" s="207">
        <v>0</v>
      </c>
      <c r="BH50" s="41">
        <v>0</v>
      </c>
      <c r="BI50" s="207">
        <v>0</v>
      </c>
      <c r="BJ50" s="207">
        <v>0</v>
      </c>
      <c r="BK50" s="41">
        <v>234.09</v>
      </c>
      <c r="BL50" s="207">
        <f t="shared" si="16"/>
        <v>234.09</v>
      </c>
      <c r="BM50" s="207">
        <f t="shared" si="17"/>
        <v>3788.71</v>
      </c>
      <c r="BN50" s="41">
        <v>724.1</v>
      </c>
      <c r="BO50" s="207">
        <f t="shared" si="38"/>
        <v>958.19</v>
      </c>
      <c r="BP50" s="207">
        <f t="shared" si="19"/>
        <v>3064.61</v>
      </c>
      <c r="BQ50" s="41">
        <v>724.1</v>
      </c>
      <c r="BR50" s="207">
        <f t="shared" si="20"/>
        <v>1682.29</v>
      </c>
      <c r="BS50" s="207">
        <f t="shared" si="21"/>
        <v>2340.5100000000002</v>
      </c>
      <c r="BT50" s="41">
        <v>724.1</v>
      </c>
      <c r="BU50" s="207">
        <f t="shared" si="39"/>
        <v>2406.39</v>
      </c>
      <c r="BV50" s="207">
        <f t="shared" si="23"/>
        <v>1616.4100000000003</v>
      </c>
      <c r="BW50" s="41">
        <v>724.1</v>
      </c>
      <c r="BX50" s="41">
        <f t="shared" si="31"/>
        <v>3130.49</v>
      </c>
      <c r="BY50" s="41">
        <v>490.03</v>
      </c>
      <c r="BZ50" s="41">
        <f t="shared" si="32"/>
        <v>3620.5199999999995</v>
      </c>
      <c r="CA50" s="41">
        <v>0</v>
      </c>
      <c r="CB50" s="41">
        <f t="shared" si="40"/>
        <v>3620.5199999999995</v>
      </c>
      <c r="CC50" s="41">
        <v>0</v>
      </c>
      <c r="CD50" s="41">
        <f t="shared" si="41"/>
        <v>3620.5199999999995</v>
      </c>
      <c r="CE50" s="41">
        <f t="shared" si="42"/>
        <v>402.28000000000065</v>
      </c>
    </row>
    <row r="51" spans="1:85" s="18" customFormat="1" ht="36" customHeight="1">
      <c r="A51" s="43">
        <v>45</v>
      </c>
      <c r="B51" s="46" t="s">
        <v>413</v>
      </c>
      <c r="C51" s="64"/>
      <c r="D51" s="44">
        <v>43</v>
      </c>
      <c r="E51" s="33" t="s">
        <v>414</v>
      </c>
      <c r="F51" s="86">
        <v>43425</v>
      </c>
      <c r="G51" s="31" t="s">
        <v>415</v>
      </c>
      <c r="H51" s="32" t="s">
        <v>416</v>
      </c>
      <c r="I51" s="32" t="s">
        <v>417</v>
      </c>
      <c r="J51" s="32" t="s">
        <v>418</v>
      </c>
      <c r="K51" s="32" t="s">
        <v>412</v>
      </c>
      <c r="L51" s="126">
        <v>6592.88</v>
      </c>
      <c r="M51" s="126"/>
      <c r="N51" s="126">
        <v>6592.88</v>
      </c>
      <c r="O51" s="126">
        <f>N51*10%</f>
        <v>659.28800000000001</v>
      </c>
      <c r="P51" s="126">
        <f t="shared" si="28"/>
        <v>5933.5920000000006</v>
      </c>
      <c r="Q51" s="126">
        <f>P51/5</f>
        <v>1186.7184000000002</v>
      </c>
      <c r="R51" s="41">
        <v>0</v>
      </c>
      <c r="S51" s="207">
        <v>0</v>
      </c>
      <c r="T51" s="207">
        <v>0</v>
      </c>
      <c r="U51" s="41">
        <v>0</v>
      </c>
      <c r="V51" s="207">
        <v>0</v>
      </c>
      <c r="W51" s="207">
        <v>0</v>
      </c>
      <c r="X51" s="41">
        <v>0</v>
      </c>
      <c r="Y51" s="207">
        <v>0</v>
      </c>
      <c r="Z51" s="207">
        <v>0</v>
      </c>
      <c r="AA51" s="41">
        <v>0</v>
      </c>
      <c r="AB51" s="207">
        <v>0</v>
      </c>
      <c r="AC51" s="207">
        <v>0</v>
      </c>
      <c r="AD51" s="41">
        <v>0</v>
      </c>
      <c r="AE51" s="207">
        <v>0</v>
      </c>
      <c r="AF51" s="207">
        <v>0</v>
      </c>
      <c r="AG51" s="41">
        <v>0</v>
      </c>
      <c r="AH51" s="207">
        <v>0</v>
      </c>
      <c r="AI51" s="207">
        <v>0</v>
      </c>
      <c r="AJ51" s="41">
        <v>0</v>
      </c>
      <c r="AK51" s="207">
        <v>0</v>
      </c>
      <c r="AL51" s="207">
        <v>0</v>
      </c>
      <c r="AM51" s="41">
        <v>0</v>
      </c>
      <c r="AN51" s="207">
        <v>0</v>
      </c>
      <c r="AO51" s="207">
        <v>0</v>
      </c>
      <c r="AP51" s="41">
        <v>0</v>
      </c>
      <c r="AQ51" s="207">
        <v>0</v>
      </c>
      <c r="AR51" s="207">
        <v>0</v>
      </c>
      <c r="AS51" s="41">
        <v>0</v>
      </c>
      <c r="AT51" s="207">
        <v>0</v>
      </c>
      <c r="AU51" s="207">
        <v>0</v>
      </c>
      <c r="AV51" s="41">
        <v>0</v>
      </c>
      <c r="AW51" s="207">
        <v>0</v>
      </c>
      <c r="AX51" s="207">
        <v>0</v>
      </c>
      <c r="AY51" s="41">
        <v>0</v>
      </c>
      <c r="AZ51" s="207">
        <v>0</v>
      </c>
      <c r="BA51" s="207">
        <v>0</v>
      </c>
      <c r="BB51" s="41">
        <v>0</v>
      </c>
      <c r="BC51" s="207">
        <f t="shared" si="36"/>
        <v>0</v>
      </c>
      <c r="BD51" s="207">
        <v>0</v>
      </c>
      <c r="BE51" s="41">
        <v>0</v>
      </c>
      <c r="BF51" s="207">
        <f t="shared" si="37"/>
        <v>0</v>
      </c>
      <c r="BG51" s="207">
        <v>0</v>
      </c>
      <c r="BH51" s="41">
        <v>0</v>
      </c>
      <c r="BI51" s="207">
        <v>0</v>
      </c>
      <c r="BJ51" s="207">
        <v>0</v>
      </c>
      <c r="BK51" s="41">
        <v>0</v>
      </c>
      <c r="BL51" s="207">
        <v>0</v>
      </c>
      <c r="BM51" s="207">
        <v>0</v>
      </c>
      <c r="BN51" s="41">
        <v>133.30000000000001</v>
      </c>
      <c r="BO51" s="207">
        <f t="shared" si="38"/>
        <v>133.30000000000001</v>
      </c>
      <c r="BP51" s="207">
        <f t="shared" si="19"/>
        <v>6459.58</v>
      </c>
      <c r="BQ51" s="41">
        <v>1186.72</v>
      </c>
      <c r="BR51" s="207">
        <f t="shared" si="20"/>
        <v>1320.02</v>
      </c>
      <c r="BS51" s="207">
        <f t="shared" si="21"/>
        <v>5272.8600000000006</v>
      </c>
      <c r="BT51" s="41">
        <v>1186.72</v>
      </c>
      <c r="BU51" s="207">
        <f t="shared" si="39"/>
        <v>2506.7399999999998</v>
      </c>
      <c r="BV51" s="207">
        <f t="shared" ref="BV51:BV58" si="43">L51-BU51</f>
        <v>4086.1400000000003</v>
      </c>
      <c r="BW51" s="41">
        <v>1186.72</v>
      </c>
      <c r="BX51" s="41">
        <f t="shared" si="31"/>
        <v>3693.46</v>
      </c>
      <c r="BY51" s="41">
        <v>591.73</v>
      </c>
      <c r="BZ51" s="41">
        <f t="shared" si="32"/>
        <v>4285.1900000000005</v>
      </c>
      <c r="CA51" s="41">
        <v>0</v>
      </c>
      <c r="CB51" s="41">
        <f t="shared" si="40"/>
        <v>4285.1900000000005</v>
      </c>
      <c r="CC51" s="41">
        <f t="shared" ref="CC51:CC69" si="44">SUM(Q51/12)*12</f>
        <v>1186.7184000000002</v>
      </c>
      <c r="CD51" s="41">
        <f t="shared" si="41"/>
        <v>5471.9084000000003</v>
      </c>
      <c r="CE51" s="41">
        <f t="shared" si="42"/>
        <v>1120.9715999999999</v>
      </c>
      <c r="CF51" s="348"/>
      <c r="CG51" s="348"/>
    </row>
    <row r="52" spans="1:85" s="18" customFormat="1" ht="144" customHeight="1">
      <c r="A52" s="43">
        <v>46</v>
      </c>
      <c r="B52" s="46" t="s">
        <v>419</v>
      </c>
      <c r="C52" s="64"/>
      <c r="D52" s="44">
        <v>44</v>
      </c>
      <c r="E52" s="30" t="s">
        <v>1102</v>
      </c>
      <c r="F52" s="86">
        <v>43427</v>
      </c>
      <c r="G52" s="532" t="s">
        <v>420</v>
      </c>
      <c r="H52" s="32" t="s">
        <v>270</v>
      </c>
      <c r="I52" s="32" t="s">
        <v>421</v>
      </c>
      <c r="J52" s="30" t="s">
        <v>422</v>
      </c>
      <c r="K52" s="33" t="s">
        <v>423</v>
      </c>
      <c r="L52" s="126">
        <v>731</v>
      </c>
      <c r="M52" s="126"/>
      <c r="N52" s="126">
        <v>731</v>
      </c>
      <c r="O52" s="126">
        <f t="shared" si="0"/>
        <v>73.100000000000009</v>
      </c>
      <c r="P52" s="126">
        <f t="shared" si="28"/>
        <v>657.9</v>
      </c>
      <c r="Q52" s="126">
        <f t="shared" ref="Q52:Q60" si="45">P52/5</f>
        <v>131.57999999999998</v>
      </c>
      <c r="R52" s="41">
        <v>0</v>
      </c>
      <c r="S52" s="207">
        <v>0</v>
      </c>
      <c r="T52" s="207">
        <v>0</v>
      </c>
      <c r="U52" s="41">
        <v>0</v>
      </c>
      <c r="V52" s="207">
        <v>0</v>
      </c>
      <c r="W52" s="207">
        <v>0</v>
      </c>
      <c r="X52" s="41">
        <v>0</v>
      </c>
      <c r="Y52" s="207">
        <v>0</v>
      </c>
      <c r="Z52" s="207">
        <v>0</v>
      </c>
      <c r="AA52" s="41">
        <v>0</v>
      </c>
      <c r="AB52" s="207">
        <v>0</v>
      </c>
      <c r="AC52" s="207">
        <v>0</v>
      </c>
      <c r="AD52" s="41">
        <v>0</v>
      </c>
      <c r="AE52" s="207">
        <v>0</v>
      </c>
      <c r="AF52" s="207">
        <v>0</v>
      </c>
      <c r="AG52" s="41">
        <v>0</v>
      </c>
      <c r="AH52" s="207">
        <v>0</v>
      </c>
      <c r="AI52" s="207">
        <v>0</v>
      </c>
      <c r="AJ52" s="41">
        <v>0</v>
      </c>
      <c r="AK52" s="207">
        <v>0</v>
      </c>
      <c r="AL52" s="207">
        <v>0</v>
      </c>
      <c r="AM52" s="41">
        <v>0</v>
      </c>
      <c r="AN52" s="207">
        <v>0</v>
      </c>
      <c r="AO52" s="207">
        <v>0</v>
      </c>
      <c r="AP52" s="41">
        <v>0</v>
      </c>
      <c r="AQ52" s="207">
        <v>0</v>
      </c>
      <c r="AR52" s="207">
        <v>0</v>
      </c>
      <c r="AS52" s="41">
        <v>0</v>
      </c>
      <c r="AT52" s="207">
        <v>0</v>
      </c>
      <c r="AU52" s="207">
        <v>0</v>
      </c>
      <c r="AV52" s="41">
        <v>0</v>
      </c>
      <c r="AW52" s="207">
        <v>0</v>
      </c>
      <c r="AX52" s="207">
        <v>0</v>
      </c>
      <c r="AY52" s="41">
        <v>0</v>
      </c>
      <c r="AZ52" s="207">
        <v>0</v>
      </c>
      <c r="BA52" s="207">
        <v>0</v>
      </c>
      <c r="BB52" s="41">
        <v>0</v>
      </c>
      <c r="BC52" s="207">
        <f t="shared" si="36"/>
        <v>0</v>
      </c>
      <c r="BD52" s="207">
        <v>0</v>
      </c>
      <c r="BE52" s="41">
        <v>0</v>
      </c>
      <c r="BF52" s="207">
        <f t="shared" si="37"/>
        <v>0</v>
      </c>
      <c r="BG52" s="207">
        <v>0</v>
      </c>
      <c r="BH52" s="41">
        <v>0</v>
      </c>
      <c r="BI52" s="207">
        <v>0</v>
      </c>
      <c r="BJ52" s="207">
        <v>0</v>
      </c>
      <c r="BK52" s="41">
        <v>0</v>
      </c>
      <c r="BL52" s="207">
        <v>0</v>
      </c>
      <c r="BM52" s="207">
        <v>0</v>
      </c>
      <c r="BN52" s="41">
        <v>14.06</v>
      </c>
      <c r="BO52" s="207">
        <f t="shared" si="38"/>
        <v>14.06</v>
      </c>
      <c r="BP52" s="207">
        <f t="shared" si="19"/>
        <v>716.94</v>
      </c>
      <c r="BQ52" s="41">
        <v>131.58000000000001</v>
      </c>
      <c r="BR52" s="207">
        <f t="shared" si="20"/>
        <v>145.64000000000001</v>
      </c>
      <c r="BS52" s="207">
        <f t="shared" si="21"/>
        <v>585.36</v>
      </c>
      <c r="BT52" s="41">
        <v>131.58000000000001</v>
      </c>
      <c r="BU52" s="207">
        <f t="shared" si="39"/>
        <v>277.22000000000003</v>
      </c>
      <c r="BV52" s="207">
        <f t="shared" si="43"/>
        <v>453.78</v>
      </c>
      <c r="BW52" s="41">
        <v>131.58000000000001</v>
      </c>
      <c r="BX52" s="41">
        <f t="shared" si="31"/>
        <v>408.80000000000007</v>
      </c>
      <c r="BY52" s="41">
        <v>65.61</v>
      </c>
      <c r="BZ52" s="41">
        <f t="shared" si="32"/>
        <v>474.41000000000008</v>
      </c>
      <c r="CA52" s="41">
        <v>0</v>
      </c>
      <c r="CB52" s="41">
        <f t="shared" si="40"/>
        <v>474.41000000000008</v>
      </c>
      <c r="CC52" s="41">
        <f t="shared" si="44"/>
        <v>131.57999999999998</v>
      </c>
      <c r="CD52" s="41">
        <f t="shared" si="41"/>
        <v>605.99</v>
      </c>
      <c r="CE52" s="41">
        <f t="shared" si="42"/>
        <v>125.00999999999999</v>
      </c>
    </row>
    <row r="53" spans="1:85" s="18" customFormat="1" ht="153" customHeight="1">
      <c r="A53" s="43">
        <v>47</v>
      </c>
      <c r="B53" s="46" t="s">
        <v>424</v>
      </c>
      <c r="C53" s="64"/>
      <c r="D53" s="44">
        <v>45</v>
      </c>
      <c r="E53" s="33" t="s">
        <v>425</v>
      </c>
      <c r="F53" s="86">
        <v>43817</v>
      </c>
      <c r="G53" s="532" t="s">
        <v>426</v>
      </c>
      <c r="H53" s="32" t="s">
        <v>427</v>
      </c>
      <c r="I53" s="32" t="s">
        <v>428</v>
      </c>
      <c r="J53" s="32">
        <v>118158</v>
      </c>
      <c r="K53" s="32" t="s">
        <v>412</v>
      </c>
      <c r="L53" s="126">
        <v>875</v>
      </c>
      <c r="M53" s="126"/>
      <c r="N53" s="126">
        <v>875</v>
      </c>
      <c r="O53" s="126">
        <f t="shared" si="0"/>
        <v>87.5</v>
      </c>
      <c r="P53" s="126">
        <f t="shared" si="28"/>
        <v>787.5</v>
      </c>
      <c r="Q53" s="126">
        <f t="shared" si="45"/>
        <v>157.5</v>
      </c>
      <c r="R53" s="41">
        <v>0</v>
      </c>
      <c r="S53" s="207">
        <v>0</v>
      </c>
      <c r="T53" s="207">
        <v>0</v>
      </c>
      <c r="U53" s="41">
        <v>0</v>
      </c>
      <c r="V53" s="207">
        <v>0</v>
      </c>
      <c r="W53" s="207">
        <v>0</v>
      </c>
      <c r="X53" s="41">
        <v>0</v>
      </c>
      <c r="Y53" s="207">
        <v>0</v>
      </c>
      <c r="Z53" s="207">
        <v>0</v>
      </c>
      <c r="AA53" s="41">
        <v>0</v>
      </c>
      <c r="AB53" s="207">
        <v>0</v>
      </c>
      <c r="AC53" s="207">
        <v>0</v>
      </c>
      <c r="AD53" s="41">
        <v>0</v>
      </c>
      <c r="AE53" s="207">
        <v>0</v>
      </c>
      <c r="AF53" s="207">
        <v>0</v>
      </c>
      <c r="AG53" s="41">
        <v>0</v>
      </c>
      <c r="AH53" s="207">
        <v>0</v>
      </c>
      <c r="AI53" s="207">
        <v>0</v>
      </c>
      <c r="AJ53" s="41">
        <v>0</v>
      </c>
      <c r="AK53" s="207">
        <v>0</v>
      </c>
      <c r="AL53" s="207">
        <v>0</v>
      </c>
      <c r="AM53" s="41">
        <v>0</v>
      </c>
      <c r="AN53" s="207">
        <v>0</v>
      </c>
      <c r="AO53" s="207">
        <v>0</v>
      </c>
      <c r="AP53" s="41">
        <v>0</v>
      </c>
      <c r="AQ53" s="207">
        <v>0</v>
      </c>
      <c r="AR53" s="207">
        <v>0</v>
      </c>
      <c r="AS53" s="41">
        <v>0</v>
      </c>
      <c r="AT53" s="207">
        <v>0</v>
      </c>
      <c r="AU53" s="207">
        <v>0</v>
      </c>
      <c r="AV53" s="41">
        <v>0</v>
      </c>
      <c r="AW53" s="207">
        <v>0</v>
      </c>
      <c r="AX53" s="207">
        <v>0</v>
      </c>
      <c r="AY53" s="41">
        <v>0</v>
      </c>
      <c r="AZ53" s="207">
        <v>0</v>
      </c>
      <c r="BA53" s="207">
        <v>0</v>
      </c>
      <c r="BB53" s="41">
        <v>0</v>
      </c>
      <c r="BC53" s="207">
        <f t="shared" si="36"/>
        <v>0</v>
      </c>
      <c r="BD53" s="207">
        <v>0</v>
      </c>
      <c r="BE53" s="41">
        <v>0</v>
      </c>
      <c r="BF53" s="207">
        <f t="shared" si="37"/>
        <v>0</v>
      </c>
      <c r="BG53" s="207">
        <v>0</v>
      </c>
      <c r="BH53" s="41">
        <v>0</v>
      </c>
      <c r="BI53" s="207">
        <v>0</v>
      </c>
      <c r="BJ53" s="207">
        <v>0</v>
      </c>
      <c r="BK53" s="41">
        <v>0</v>
      </c>
      <c r="BL53" s="207">
        <v>0</v>
      </c>
      <c r="BM53" s="207">
        <v>0</v>
      </c>
      <c r="BN53" s="41">
        <v>0</v>
      </c>
      <c r="BO53" s="207">
        <f t="shared" si="38"/>
        <v>0</v>
      </c>
      <c r="BP53" s="207">
        <v>0</v>
      </c>
      <c r="BQ53" s="41">
        <v>6.04</v>
      </c>
      <c r="BR53" s="207">
        <f t="shared" si="20"/>
        <v>6.04</v>
      </c>
      <c r="BS53" s="207">
        <f t="shared" si="21"/>
        <v>868.96</v>
      </c>
      <c r="BT53" s="41">
        <v>157.5</v>
      </c>
      <c r="BU53" s="207">
        <f t="shared" si="39"/>
        <v>163.54</v>
      </c>
      <c r="BV53" s="207">
        <f t="shared" si="43"/>
        <v>711.46</v>
      </c>
      <c r="BW53" s="41">
        <v>157.5</v>
      </c>
      <c r="BX53" s="41">
        <f t="shared" si="31"/>
        <v>321.03999999999996</v>
      </c>
      <c r="BY53" s="41">
        <v>78.540000000000006</v>
      </c>
      <c r="BZ53" s="41">
        <f t="shared" si="32"/>
        <v>399.58</v>
      </c>
      <c r="CA53" s="41">
        <v>0</v>
      </c>
      <c r="CB53" s="41">
        <f t="shared" si="40"/>
        <v>399.58</v>
      </c>
      <c r="CC53" s="41">
        <f t="shared" si="44"/>
        <v>157.5</v>
      </c>
      <c r="CD53" s="41">
        <f t="shared" si="41"/>
        <v>557.07999999999993</v>
      </c>
      <c r="CE53" s="41">
        <f t="shared" si="42"/>
        <v>317.92000000000007</v>
      </c>
    </row>
    <row r="54" spans="1:85" s="18" customFormat="1" ht="27" customHeight="1">
      <c r="A54" s="43">
        <v>48</v>
      </c>
      <c r="B54" s="46">
        <v>653</v>
      </c>
      <c r="C54" s="64"/>
      <c r="D54" s="44">
        <v>46</v>
      </c>
      <c r="E54" s="33" t="s">
        <v>429</v>
      </c>
      <c r="F54" s="86">
        <v>44182</v>
      </c>
      <c r="G54" s="31" t="s">
        <v>430</v>
      </c>
      <c r="H54" s="32" t="s">
        <v>431</v>
      </c>
      <c r="I54" s="32" t="s">
        <v>432</v>
      </c>
      <c r="J54" s="32" t="s">
        <v>433</v>
      </c>
      <c r="K54" s="32" t="s">
        <v>261</v>
      </c>
      <c r="L54" s="126">
        <v>935</v>
      </c>
      <c r="M54" s="126"/>
      <c r="N54" s="126">
        <v>935</v>
      </c>
      <c r="O54" s="126">
        <f t="shared" si="0"/>
        <v>93.5</v>
      </c>
      <c r="P54" s="126">
        <f t="shared" si="28"/>
        <v>841.5</v>
      </c>
      <c r="Q54" s="126">
        <f t="shared" si="45"/>
        <v>168.3</v>
      </c>
      <c r="R54" s="41">
        <v>0</v>
      </c>
      <c r="S54" s="207">
        <v>0</v>
      </c>
      <c r="T54" s="207">
        <v>0</v>
      </c>
      <c r="U54" s="41">
        <v>0</v>
      </c>
      <c r="V54" s="207">
        <v>0</v>
      </c>
      <c r="W54" s="207">
        <v>0</v>
      </c>
      <c r="X54" s="41">
        <v>0</v>
      </c>
      <c r="Y54" s="207">
        <v>0</v>
      </c>
      <c r="Z54" s="207">
        <v>0</v>
      </c>
      <c r="AA54" s="41">
        <v>0</v>
      </c>
      <c r="AB54" s="207">
        <v>0</v>
      </c>
      <c r="AC54" s="207">
        <v>0</v>
      </c>
      <c r="AD54" s="41">
        <v>0</v>
      </c>
      <c r="AE54" s="207">
        <v>0</v>
      </c>
      <c r="AF54" s="207">
        <v>0</v>
      </c>
      <c r="AG54" s="41">
        <v>0</v>
      </c>
      <c r="AH54" s="207">
        <v>0</v>
      </c>
      <c r="AI54" s="207">
        <v>0</v>
      </c>
      <c r="AJ54" s="41">
        <v>0</v>
      </c>
      <c r="AK54" s="207">
        <v>0</v>
      </c>
      <c r="AL54" s="207">
        <v>0</v>
      </c>
      <c r="AM54" s="41">
        <v>0</v>
      </c>
      <c r="AN54" s="207">
        <v>0</v>
      </c>
      <c r="AO54" s="207">
        <v>0</v>
      </c>
      <c r="AP54" s="41">
        <v>0</v>
      </c>
      <c r="AQ54" s="207">
        <v>0</v>
      </c>
      <c r="AR54" s="207">
        <v>0</v>
      </c>
      <c r="AS54" s="41">
        <v>0</v>
      </c>
      <c r="AT54" s="207">
        <v>0</v>
      </c>
      <c r="AU54" s="207">
        <v>0</v>
      </c>
      <c r="AV54" s="41">
        <v>0</v>
      </c>
      <c r="AW54" s="207">
        <v>0</v>
      </c>
      <c r="AX54" s="207">
        <v>0</v>
      </c>
      <c r="AY54" s="41">
        <v>0</v>
      </c>
      <c r="AZ54" s="207">
        <v>0</v>
      </c>
      <c r="BA54" s="207">
        <v>0</v>
      </c>
      <c r="BB54" s="41">
        <v>0</v>
      </c>
      <c r="BC54" s="207">
        <f t="shared" si="36"/>
        <v>0</v>
      </c>
      <c r="BD54" s="207">
        <v>0</v>
      </c>
      <c r="BE54" s="41">
        <v>0</v>
      </c>
      <c r="BF54" s="207">
        <f t="shared" si="37"/>
        <v>0</v>
      </c>
      <c r="BG54" s="207">
        <v>0</v>
      </c>
      <c r="BH54" s="41">
        <v>0</v>
      </c>
      <c r="BI54" s="207">
        <v>0</v>
      </c>
      <c r="BJ54" s="207">
        <v>0</v>
      </c>
      <c r="BK54" s="41">
        <v>0</v>
      </c>
      <c r="BL54" s="207">
        <v>0</v>
      </c>
      <c r="BM54" s="207">
        <v>0</v>
      </c>
      <c r="BN54" s="41">
        <v>0</v>
      </c>
      <c r="BO54" s="207">
        <f t="shared" si="38"/>
        <v>0</v>
      </c>
      <c r="BP54" s="207">
        <v>0</v>
      </c>
      <c r="BQ54" s="41">
        <v>0</v>
      </c>
      <c r="BR54" s="207">
        <v>0</v>
      </c>
      <c r="BS54" s="207">
        <v>0</v>
      </c>
      <c r="BT54" s="41">
        <v>6.92</v>
      </c>
      <c r="BU54" s="207">
        <f t="shared" si="39"/>
        <v>6.92</v>
      </c>
      <c r="BV54" s="207">
        <f t="shared" si="43"/>
        <v>928.08</v>
      </c>
      <c r="BW54" s="41">
        <v>168.3</v>
      </c>
      <c r="BX54" s="41">
        <f t="shared" si="31"/>
        <v>175.22</v>
      </c>
      <c r="BY54" s="41">
        <v>83.45</v>
      </c>
      <c r="BZ54" s="41">
        <f t="shared" si="32"/>
        <v>258.67</v>
      </c>
      <c r="CA54" s="41">
        <v>0</v>
      </c>
      <c r="CB54" s="41">
        <f t="shared" si="40"/>
        <v>258.67</v>
      </c>
      <c r="CC54" s="41">
        <f t="shared" si="44"/>
        <v>168.3</v>
      </c>
      <c r="CD54" s="41">
        <f t="shared" si="41"/>
        <v>426.97</v>
      </c>
      <c r="CE54" s="41">
        <f t="shared" si="42"/>
        <v>508.03</v>
      </c>
    </row>
    <row r="55" spans="1:85" s="18" customFormat="1" ht="42.75" customHeight="1">
      <c r="A55" s="43">
        <v>49</v>
      </c>
      <c r="B55" s="46">
        <v>509</v>
      </c>
      <c r="C55" s="64"/>
      <c r="D55" s="44">
        <v>47</v>
      </c>
      <c r="E55" s="33" t="s">
        <v>434</v>
      </c>
      <c r="F55" s="86">
        <v>44182</v>
      </c>
      <c r="G55" s="31" t="s">
        <v>435</v>
      </c>
      <c r="H55" s="32" t="s">
        <v>436</v>
      </c>
      <c r="I55" s="31" t="s">
        <v>437</v>
      </c>
      <c r="J55" s="32" t="s">
        <v>438</v>
      </c>
      <c r="K55" s="31" t="s">
        <v>439</v>
      </c>
      <c r="L55" s="126">
        <v>4700.22</v>
      </c>
      <c r="M55" s="126"/>
      <c r="N55" s="126">
        <v>4700.22</v>
      </c>
      <c r="O55" s="126">
        <f t="shared" si="0"/>
        <v>470.02200000000005</v>
      </c>
      <c r="P55" s="126">
        <f t="shared" si="28"/>
        <v>4230.1980000000003</v>
      </c>
      <c r="Q55" s="126">
        <f t="shared" si="45"/>
        <v>846.03960000000006</v>
      </c>
      <c r="R55" s="41">
        <v>0</v>
      </c>
      <c r="S55" s="207">
        <v>0</v>
      </c>
      <c r="T55" s="207">
        <v>0</v>
      </c>
      <c r="U55" s="41">
        <v>0</v>
      </c>
      <c r="V55" s="207">
        <v>0</v>
      </c>
      <c r="W55" s="207">
        <v>0</v>
      </c>
      <c r="X55" s="41">
        <v>0</v>
      </c>
      <c r="Y55" s="207">
        <v>0</v>
      </c>
      <c r="Z55" s="207">
        <v>0</v>
      </c>
      <c r="AA55" s="41">
        <v>0</v>
      </c>
      <c r="AB55" s="207">
        <v>0</v>
      </c>
      <c r="AC55" s="207">
        <v>0</v>
      </c>
      <c r="AD55" s="41">
        <v>0</v>
      </c>
      <c r="AE55" s="207">
        <v>0</v>
      </c>
      <c r="AF55" s="207">
        <v>0</v>
      </c>
      <c r="AG55" s="41">
        <v>0</v>
      </c>
      <c r="AH55" s="207">
        <v>0</v>
      </c>
      <c r="AI55" s="207">
        <v>0</v>
      </c>
      <c r="AJ55" s="41">
        <v>0</v>
      </c>
      <c r="AK55" s="207">
        <v>0</v>
      </c>
      <c r="AL55" s="207">
        <v>0</v>
      </c>
      <c r="AM55" s="41">
        <v>0</v>
      </c>
      <c r="AN55" s="207">
        <v>0</v>
      </c>
      <c r="AO55" s="207">
        <v>0</v>
      </c>
      <c r="AP55" s="41">
        <v>0</v>
      </c>
      <c r="AQ55" s="207">
        <v>0</v>
      </c>
      <c r="AR55" s="207">
        <v>0</v>
      </c>
      <c r="AS55" s="41">
        <v>0</v>
      </c>
      <c r="AT55" s="207">
        <v>0</v>
      </c>
      <c r="AU55" s="207">
        <v>0</v>
      </c>
      <c r="AV55" s="41">
        <v>0</v>
      </c>
      <c r="AW55" s="207">
        <v>0</v>
      </c>
      <c r="AX55" s="207">
        <v>0</v>
      </c>
      <c r="AY55" s="41">
        <v>0</v>
      </c>
      <c r="AZ55" s="207">
        <v>0</v>
      </c>
      <c r="BA55" s="207">
        <v>0</v>
      </c>
      <c r="BB55" s="41">
        <v>0</v>
      </c>
      <c r="BC55" s="207">
        <f t="shared" si="36"/>
        <v>0</v>
      </c>
      <c r="BD55" s="207">
        <v>0</v>
      </c>
      <c r="BE55" s="41">
        <v>0</v>
      </c>
      <c r="BF55" s="207">
        <f t="shared" si="37"/>
        <v>0</v>
      </c>
      <c r="BG55" s="207">
        <v>0</v>
      </c>
      <c r="BH55" s="41">
        <v>0</v>
      </c>
      <c r="BI55" s="207">
        <v>0</v>
      </c>
      <c r="BJ55" s="207">
        <v>0</v>
      </c>
      <c r="BK55" s="41">
        <v>0</v>
      </c>
      <c r="BL55" s="207">
        <v>0</v>
      </c>
      <c r="BM55" s="207">
        <v>0</v>
      </c>
      <c r="BN55" s="41">
        <v>0</v>
      </c>
      <c r="BO55" s="207">
        <f t="shared" si="38"/>
        <v>0</v>
      </c>
      <c r="BP55" s="207">
        <v>0</v>
      </c>
      <c r="BQ55" s="41">
        <v>0</v>
      </c>
      <c r="BR55" s="207">
        <v>0</v>
      </c>
      <c r="BS55" s="207">
        <v>0</v>
      </c>
      <c r="BT55" s="41">
        <v>34.770000000000003</v>
      </c>
      <c r="BU55" s="207">
        <f t="shared" si="39"/>
        <v>34.770000000000003</v>
      </c>
      <c r="BV55" s="207">
        <f t="shared" si="43"/>
        <v>4665.45</v>
      </c>
      <c r="BW55" s="41">
        <v>846.04</v>
      </c>
      <c r="BX55" s="41">
        <f t="shared" si="31"/>
        <v>880.81</v>
      </c>
      <c r="BY55" s="41">
        <v>419.54</v>
      </c>
      <c r="BZ55" s="41">
        <f t="shared" si="32"/>
        <v>1300.3499999999999</v>
      </c>
      <c r="CA55" s="41">
        <v>0</v>
      </c>
      <c r="CB55" s="41">
        <f t="shared" si="40"/>
        <v>1300.3499999999999</v>
      </c>
      <c r="CC55" s="41">
        <f t="shared" si="44"/>
        <v>846.03960000000006</v>
      </c>
      <c r="CD55" s="41">
        <f t="shared" si="41"/>
        <v>2146.3896</v>
      </c>
      <c r="CE55" s="41">
        <f t="shared" si="42"/>
        <v>2553.8304000000003</v>
      </c>
    </row>
    <row r="56" spans="1:85" s="18" customFormat="1" ht="42.75" customHeight="1">
      <c r="A56" s="43">
        <v>50</v>
      </c>
      <c r="B56" s="46">
        <v>510</v>
      </c>
      <c r="C56" s="64"/>
      <c r="D56" s="44">
        <v>48</v>
      </c>
      <c r="E56" s="33" t="s">
        <v>440</v>
      </c>
      <c r="F56" s="86">
        <v>44182</v>
      </c>
      <c r="G56" s="31" t="s">
        <v>435</v>
      </c>
      <c r="H56" s="32" t="s">
        <v>436</v>
      </c>
      <c r="I56" s="31" t="s">
        <v>437</v>
      </c>
      <c r="J56" s="32" t="s">
        <v>441</v>
      </c>
      <c r="K56" s="32" t="s">
        <v>442</v>
      </c>
      <c r="L56" s="126">
        <v>4750.04</v>
      </c>
      <c r="M56" s="126"/>
      <c r="N56" s="126">
        <v>4750.04</v>
      </c>
      <c r="O56" s="126">
        <f t="shared" si="0"/>
        <v>475.00400000000002</v>
      </c>
      <c r="P56" s="126">
        <f t="shared" si="28"/>
        <v>4275.0360000000001</v>
      </c>
      <c r="Q56" s="126">
        <f t="shared" si="45"/>
        <v>855.00720000000001</v>
      </c>
      <c r="R56" s="41">
        <v>0</v>
      </c>
      <c r="S56" s="207">
        <v>0</v>
      </c>
      <c r="T56" s="207">
        <v>0</v>
      </c>
      <c r="U56" s="41">
        <v>0</v>
      </c>
      <c r="V56" s="207">
        <v>0</v>
      </c>
      <c r="W56" s="207">
        <v>0</v>
      </c>
      <c r="X56" s="41">
        <v>0</v>
      </c>
      <c r="Y56" s="207">
        <v>0</v>
      </c>
      <c r="Z56" s="207">
        <v>0</v>
      </c>
      <c r="AA56" s="41">
        <v>0</v>
      </c>
      <c r="AB56" s="207">
        <v>0</v>
      </c>
      <c r="AC56" s="207">
        <v>0</v>
      </c>
      <c r="AD56" s="41">
        <v>0</v>
      </c>
      <c r="AE56" s="207">
        <v>0</v>
      </c>
      <c r="AF56" s="207">
        <v>0</v>
      </c>
      <c r="AG56" s="41">
        <v>0</v>
      </c>
      <c r="AH56" s="207">
        <v>0</v>
      </c>
      <c r="AI56" s="207">
        <v>0</v>
      </c>
      <c r="AJ56" s="41">
        <v>0</v>
      </c>
      <c r="AK56" s="207">
        <v>0</v>
      </c>
      <c r="AL56" s="207">
        <v>0</v>
      </c>
      <c r="AM56" s="41">
        <v>0</v>
      </c>
      <c r="AN56" s="207">
        <v>0</v>
      </c>
      <c r="AO56" s="207">
        <v>0</v>
      </c>
      <c r="AP56" s="41">
        <v>0</v>
      </c>
      <c r="AQ56" s="207">
        <v>0</v>
      </c>
      <c r="AR56" s="207">
        <v>0</v>
      </c>
      <c r="AS56" s="41">
        <v>0</v>
      </c>
      <c r="AT56" s="207">
        <v>0</v>
      </c>
      <c r="AU56" s="207">
        <v>0</v>
      </c>
      <c r="AV56" s="41">
        <v>0</v>
      </c>
      <c r="AW56" s="207">
        <v>0</v>
      </c>
      <c r="AX56" s="207">
        <v>0</v>
      </c>
      <c r="AY56" s="41">
        <v>0</v>
      </c>
      <c r="AZ56" s="207">
        <v>0</v>
      </c>
      <c r="BA56" s="207">
        <v>0</v>
      </c>
      <c r="BB56" s="41">
        <v>0</v>
      </c>
      <c r="BC56" s="207">
        <f t="shared" si="36"/>
        <v>0</v>
      </c>
      <c r="BD56" s="207">
        <v>0</v>
      </c>
      <c r="BE56" s="41">
        <v>0</v>
      </c>
      <c r="BF56" s="207">
        <f t="shared" si="37"/>
        <v>0</v>
      </c>
      <c r="BG56" s="207">
        <v>0</v>
      </c>
      <c r="BH56" s="41">
        <v>0</v>
      </c>
      <c r="BI56" s="207">
        <v>0</v>
      </c>
      <c r="BJ56" s="207">
        <v>0</v>
      </c>
      <c r="BK56" s="41">
        <v>0</v>
      </c>
      <c r="BL56" s="207">
        <v>0</v>
      </c>
      <c r="BM56" s="207">
        <v>0</v>
      </c>
      <c r="BN56" s="41">
        <v>0</v>
      </c>
      <c r="BO56" s="207">
        <f t="shared" si="38"/>
        <v>0</v>
      </c>
      <c r="BP56" s="207">
        <v>0</v>
      </c>
      <c r="BQ56" s="41">
        <v>0</v>
      </c>
      <c r="BR56" s="207">
        <v>0</v>
      </c>
      <c r="BS56" s="207">
        <v>0</v>
      </c>
      <c r="BT56" s="41">
        <v>35.14</v>
      </c>
      <c r="BU56" s="207">
        <f t="shared" si="39"/>
        <v>35.14</v>
      </c>
      <c r="BV56" s="207">
        <f t="shared" si="43"/>
        <v>4714.8999999999996</v>
      </c>
      <c r="BW56" s="41">
        <v>855.01</v>
      </c>
      <c r="BX56" s="41">
        <f t="shared" si="31"/>
        <v>890.15</v>
      </c>
      <c r="BY56" s="41">
        <v>423.99</v>
      </c>
      <c r="BZ56" s="41">
        <f t="shared" si="32"/>
        <v>1314.1399999999999</v>
      </c>
      <c r="CA56" s="41">
        <v>0</v>
      </c>
      <c r="CB56" s="41">
        <f t="shared" si="40"/>
        <v>1314.1399999999999</v>
      </c>
      <c r="CC56" s="41">
        <f t="shared" si="44"/>
        <v>855.00720000000001</v>
      </c>
      <c r="CD56" s="41">
        <f t="shared" si="41"/>
        <v>2169.1471999999999</v>
      </c>
      <c r="CE56" s="41">
        <f t="shared" si="42"/>
        <v>2580.8928000000001</v>
      </c>
    </row>
    <row r="57" spans="1:85" s="18" customFormat="1" ht="42.75" customHeight="1">
      <c r="A57" s="43">
        <v>51</v>
      </c>
      <c r="B57" s="46">
        <v>511</v>
      </c>
      <c r="C57" s="64"/>
      <c r="D57" s="44">
        <v>49</v>
      </c>
      <c r="E57" s="33" t="s">
        <v>443</v>
      </c>
      <c r="F57" s="86">
        <v>44182</v>
      </c>
      <c r="G57" s="31" t="s">
        <v>435</v>
      </c>
      <c r="H57" s="32" t="s">
        <v>436</v>
      </c>
      <c r="I57" s="31" t="s">
        <v>437</v>
      </c>
      <c r="J57" s="32" t="s">
        <v>444</v>
      </c>
      <c r="K57" s="32" t="s">
        <v>445</v>
      </c>
      <c r="L57" s="126">
        <v>4600</v>
      </c>
      <c r="M57" s="126"/>
      <c r="N57" s="126">
        <v>4600</v>
      </c>
      <c r="O57" s="126">
        <f t="shared" si="0"/>
        <v>460</v>
      </c>
      <c r="P57" s="126">
        <f t="shared" si="28"/>
        <v>4140</v>
      </c>
      <c r="Q57" s="126">
        <f t="shared" si="45"/>
        <v>828</v>
      </c>
      <c r="R57" s="41">
        <v>0</v>
      </c>
      <c r="S57" s="207">
        <v>0</v>
      </c>
      <c r="T57" s="207">
        <v>0</v>
      </c>
      <c r="U57" s="41">
        <v>0</v>
      </c>
      <c r="V57" s="207">
        <v>0</v>
      </c>
      <c r="W57" s="207">
        <v>0</v>
      </c>
      <c r="X57" s="41">
        <v>0</v>
      </c>
      <c r="Y57" s="207">
        <v>0</v>
      </c>
      <c r="Z57" s="207">
        <v>0</v>
      </c>
      <c r="AA57" s="41">
        <v>0</v>
      </c>
      <c r="AB57" s="207">
        <v>0</v>
      </c>
      <c r="AC57" s="207">
        <v>0</v>
      </c>
      <c r="AD57" s="41">
        <v>0</v>
      </c>
      <c r="AE57" s="207">
        <v>0</v>
      </c>
      <c r="AF57" s="207">
        <v>0</v>
      </c>
      <c r="AG57" s="41">
        <v>0</v>
      </c>
      <c r="AH57" s="207">
        <v>0</v>
      </c>
      <c r="AI57" s="207">
        <v>0</v>
      </c>
      <c r="AJ57" s="41">
        <v>0</v>
      </c>
      <c r="AK57" s="207">
        <v>0</v>
      </c>
      <c r="AL57" s="207">
        <v>0</v>
      </c>
      <c r="AM57" s="41">
        <v>0</v>
      </c>
      <c r="AN57" s="207">
        <v>0</v>
      </c>
      <c r="AO57" s="207">
        <v>0</v>
      </c>
      <c r="AP57" s="41">
        <v>0</v>
      </c>
      <c r="AQ57" s="207">
        <v>0</v>
      </c>
      <c r="AR57" s="207">
        <v>0</v>
      </c>
      <c r="AS57" s="41">
        <v>0</v>
      </c>
      <c r="AT57" s="207">
        <v>0</v>
      </c>
      <c r="AU57" s="207">
        <v>0</v>
      </c>
      <c r="AV57" s="41">
        <v>0</v>
      </c>
      <c r="AW57" s="207">
        <v>0</v>
      </c>
      <c r="AX57" s="207">
        <v>0</v>
      </c>
      <c r="AY57" s="41">
        <v>0</v>
      </c>
      <c r="AZ57" s="207">
        <v>0</v>
      </c>
      <c r="BA57" s="207">
        <v>0</v>
      </c>
      <c r="BB57" s="41">
        <v>0</v>
      </c>
      <c r="BC57" s="207">
        <f t="shared" si="36"/>
        <v>0</v>
      </c>
      <c r="BD57" s="207">
        <v>0</v>
      </c>
      <c r="BE57" s="41">
        <v>0</v>
      </c>
      <c r="BF57" s="207">
        <f t="shared" si="37"/>
        <v>0</v>
      </c>
      <c r="BG57" s="207">
        <v>0</v>
      </c>
      <c r="BH57" s="41">
        <v>0</v>
      </c>
      <c r="BI57" s="207">
        <v>0</v>
      </c>
      <c r="BJ57" s="207">
        <v>0</v>
      </c>
      <c r="BK57" s="41">
        <v>0</v>
      </c>
      <c r="BL57" s="207">
        <v>0</v>
      </c>
      <c r="BM57" s="207">
        <v>0</v>
      </c>
      <c r="BN57" s="41">
        <v>0</v>
      </c>
      <c r="BO57" s="207">
        <f t="shared" si="38"/>
        <v>0</v>
      </c>
      <c r="BP57" s="207">
        <v>0</v>
      </c>
      <c r="BQ57" s="41">
        <v>0</v>
      </c>
      <c r="BR57" s="207">
        <v>0</v>
      </c>
      <c r="BS57" s="207">
        <v>0</v>
      </c>
      <c r="BT57" s="41">
        <v>34.03</v>
      </c>
      <c r="BU57" s="207">
        <f t="shared" si="39"/>
        <v>34.03</v>
      </c>
      <c r="BV57" s="207">
        <f t="shared" si="43"/>
        <v>4565.97</v>
      </c>
      <c r="BW57" s="41">
        <v>828</v>
      </c>
      <c r="BX57" s="41">
        <f t="shared" si="31"/>
        <v>862.03</v>
      </c>
      <c r="BY57" s="41">
        <v>410.59</v>
      </c>
      <c r="BZ57" s="41">
        <f t="shared" si="32"/>
        <v>1272.6199999999999</v>
      </c>
      <c r="CA57" s="41">
        <v>0</v>
      </c>
      <c r="CB57" s="41">
        <f t="shared" si="40"/>
        <v>1272.6199999999999</v>
      </c>
      <c r="CC57" s="41">
        <f t="shared" si="44"/>
        <v>828</v>
      </c>
      <c r="CD57" s="41">
        <f t="shared" si="41"/>
        <v>2100.62</v>
      </c>
      <c r="CE57" s="41">
        <f t="shared" si="42"/>
        <v>2499.38</v>
      </c>
    </row>
    <row r="58" spans="1:85" s="18" customFormat="1" ht="38.25" customHeight="1">
      <c r="A58" s="43">
        <v>52</v>
      </c>
      <c r="B58" s="46">
        <v>513</v>
      </c>
      <c r="C58" s="64"/>
      <c r="D58" s="44">
        <v>50</v>
      </c>
      <c r="E58" s="33" t="s">
        <v>446</v>
      </c>
      <c r="F58" s="86">
        <v>44182</v>
      </c>
      <c r="G58" s="31" t="s">
        <v>447</v>
      </c>
      <c r="H58" s="32" t="s">
        <v>436</v>
      </c>
      <c r="I58" s="31" t="s">
        <v>437</v>
      </c>
      <c r="J58" s="32" t="s">
        <v>448</v>
      </c>
      <c r="K58" s="31" t="s">
        <v>449</v>
      </c>
      <c r="L58" s="126">
        <v>3277</v>
      </c>
      <c r="M58" s="126"/>
      <c r="N58" s="126">
        <v>3277</v>
      </c>
      <c r="O58" s="126">
        <f t="shared" si="0"/>
        <v>327.70000000000005</v>
      </c>
      <c r="P58" s="126">
        <f t="shared" si="28"/>
        <v>2949.3</v>
      </c>
      <c r="Q58" s="126">
        <f t="shared" si="45"/>
        <v>589.86</v>
      </c>
      <c r="R58" s="41">
        <v>0</v>
      </c>
      <c r="S58" s="207">
        <v>0</v>
      </c>
      <c r="T58" s="207">
        <v>0</v>
      </c>
      <c r="U58" s="41">
        <v>0</v>
      </c>
      <c r="V58" s="207">
        <v>0</v>
      </c>
      <c r="W58" s="207">
        <v>0</v>
      </c>
      <c r="X58" s="41">
        <v>0</v>
      </c>
      <c r="Y58" s="207">
        <v>0</v>
      </c>
      <c r="Z58" s="207">
        <v>0</v>
      </c>
      <c r="AA58" s="41">
        <v>0</v>
      </c>
      <c r="AB58" s="207">
        <v>0</v>
      </c>
      <c r="AC58" s="207">
        <v>0</v>
      </c>
      <c r="AD58" s="41">
        <v>0</v>
      </c>
      <c r="AE58" s="207">
        <v>0</v>
      </c>
      <c r="AF58" s="207">
        <v>0</v>
      </c>
      <c r="AG58" s="41">
        <v>0</v>
      </c>
      <c r="AH58" s="207">
        <v>0</v>
      </c>
      <c r="AI58" s="207">
        <v>0</v>
      </c>
      <c r="AJ58" s="41">
        <v>0</v>
      </c>
      <c r="AK58" s="207">
        <v>0</v>
      </c>
      <c r="AL58" s="207">
        <v>0</v>
      </c>
      <c r="AM58" s="41">
        <v>0</v>
      </c>
      <c r="AN58" s="207">
        <v>0</v>
      </c>
      <c r="AO58" s="207">
        <v>0</v>
      </c>
      <c r="AP58" s="41">
        <v>0</v>
      </c>
      <c r="AQ58" s="207">
        <v>0</v>
      </c>
      <c r="AR58" s="207">
        <v>0</v>
      </c>
      <c r="AS58" s="41">
        <v>0</v>
      </c>
      <c r="AT58" s="207">
        <v>0</v>
      </c>
      <c r="AU58" s="207">
        <v>0</v>
      </c>
      <c r="AV58" s="41">
        <v>0</v>
      </c>
      <c r="AW58" s="207">
        <v>0</v>
      </c>
      <c r="AX58" s="207">
        <v>0</v>
      </c>
      <c r="AY58" s="41">
        <v>0</v>
      </c>
      <c r="AZ58" s="207">
        <v>0</v>
      </c>
      <c r="BA58" s="207">
        <v>0</v>
      </c>
      <c r="BB58" s="41">
        <v>0</v>
      </c>
      <c r="BC58" s="207">
        <f t="shared" si="36"/>
        <v>0</v>
      </c>
      <c r="BD58" s="207">
        <v>0</v>
      </c>
      <c r="BE58" s="41">
        <v>0</v>
      </c>
      <c r="BF58" s="207">
        <f t="shared" si="37"/>
        <v>0</v>
      </c>
      <c r="BG58" s="207">
        <v>0</v>
      </c>
      <c r="BH58" s="41">
        <v>0</v>
      </c>
      <c r="BI58" s="207">
        <v>0</v>
      </c>
      <c r="BJ58" s="207">
        <v>0</v>
      </c>
      <c r="BK58" s="41">
        <v>0</v>
      </c>
      <c r="BL58" s="207">
        <v>0</v>
      </c>
      <c r="BM58" s="207">
        <v>0</v>
      </c>
      <c r="BN58" s="41">
        <v>0</v>
      </c>
      <c r="BO58" s="207">
        <f t="shared" si="38"/>
        <v>0</v>
      </c>
      <c r="BP58" s="207">
        <v>0</v>
      </c>
      <c r="BQ58" s="41">
        <v>0</v>
      </c>
      <c r="BR58" s="207">
        <v>0</v>
      </c>
      <c r="BS58" s="207">
        <v>0</v>
      </c>
      <c r="BT58" s="41">
        <v>24.24</v>
      </c>
      <c r="BU58" s="207">
        <f t="shared" si="39"/>
        <v>24.24</v>
      </c>
      <c r="BV58" s="207">
        <f t="shared" si="43"/>
        <v>3252.76</v>
      </c>
      <c r="BW58" s="41">
        <v>589.86</v>
      </c>
      <c r="BX58" s="41">
        <f t="shared" si="31"/>
        <v>614.1</v>
      </c>
      <c r="BY58" s="41">
        <v>292.51</v>
      </c>
      <c r="BZ58" s="41">
        <f t="shared" si="32"/>
        <v>906.61</v>
      </c>
      <c r="CA58" s="41">
        <v>0</v>
      </c>
      <c r="CB58" s="41">
        <f t="shared" si="40"/>
        <v>906.61</v>
      </c>
      <c r="CC58" s="41">
        <f t="shared" si="44"/>
        <v>589.86</v>
      </c>
      <c r="CD58" s="41">
        <f t="shared" si="41"/>
        <v>1496.47</v>
      </c>
      <c r="CE58" s="41">
        <f t="shared" si="42"/>
        <v>1780.53</v>
      </c>
    </row>
    <row r="59" spans="1:85" s="18" customFormat="1" ht="38.25" customHeight="1">
      <c r="A59" s="43"/>
      <c r="B59" s="46"/>
      <c r="C59" s="64"/>
      <c r="D59" s="44">
        <v>51</v>
      </c>
      <c r="E59" s="33" t="s">
        <v>450</v>
      </c>
      <c r="F59" s="86">
        <v>44540</v>
      </c>
      <c r="G59" s="31" t="s">
        <v>435</v>
      </c>
      <c r="H59" s="32" t="s">
        <v>451</v>
      </c>
      <c r="I59" s="31" t="s">
        <v>452</v>
      </c>
      <c r="J59" s="32" t="s">
        <v>453</v>
      </c>
      <c r="K59" s="31" t="s">
        <v>454</v>
      </c>
      <c r="L59" s="126">
        <v>4555</v>
      </c>
      <c r="M59" s="126"/>
      <c r="N59" s="126">
        <v>4555</v>
      </c>
      <c r="O59" s="126">
        <f t="shared" si="0"/>
        <v>455.5</v>
      </c>
      <c r="P59" s="126">
        <f t="shared" si="28"/>
        <v>4099.5</v>
      </c>
      <c r="Q59" s="126">
        <f t="shared" si="45"/>
        <v>819.9</v>
      </c>
      <c r="R59" s="41"/>
      <c r="S59" s="207"/>
      <c r="T59" s="207"/>
      <c r="U59" s="41"/>
      <c r="V59" s="207"/>
      <c r="W59" s="207"/>
      <c r="X59" s="41"/>
      <c r="Y59" s="207"/>
      <c r="Z59" s="207"/>
      <c r="AA59" s="41"/>
      <c r="AB59" s="41"/>
      <c r="AC59" s="41"/>
      <c r="AD59" s="41"/>
      <c r="AE59" s="207"/>
      <c r="AF59" s="207"/>
      <c r="AG59" s="41"/>
      <c r="AH59" s="207"/>
      <c r="AI59" s="207"/>
      <c r="AJ59" s="41"/>
      <c r="AK59" s="207"/>
      <c r="AL59" s="207"/>
      <c r="AM59" s="41"/>
      <c r="AN59" s="207"/>
      <c r="AO59" s="207"/>
      <c r="AP59" s="41"/>
      <c r="AQ59" s="207"/>
      <c r="AR59" s="207"/>
      <c r="AS59" s="41"/>
      <c r="AT59" s="207"/>
      <c r="AU59" s="207"/>
      <c r="AV59" s="41"/>
      <c r="AW59" s="207"/>
      <c r="AX59" s="207"/>
      <c r="AY59" s="41"/>
      <c r="AZ59" s="207"/>
      <c r="BA59" s="207"/>
      <c r="BB59" s="41"/>
      <c r="BC59" s="207"/>
      <c r="BD59" s="207"/>
      <c r="BE59" s="41"/>
      <c r="BF59" s="207"/>
      <c r="BG59" s="207"/>
      <c r="BH59" s="41">
        <v>0</v>
      </c>
      <c r="BI59" s="207">
        <v>0</v>
      </c>
      <c r="BJ59" s="207">
        <v>0</v>
      </c>
      <c r="BK59" s="41">
        <v>0</v>
      </c>
      <c r="BL59" s="207">
        <v>0</v>
      </c>
      <c r="BM59" s="207">
        <v>0</v>
      </c>
      <c r="BN59" s="41"/>
      <c r="BO59" s="207"/>
      <c r="BP59" s="207"/>
      <c r="BQ59" s="41"/>
      <c r="BR59" s="207"/>
      <c r="BS59" s="207"/>
      <c r="BT59" s="41">
        <v>0</v>
      </c>
      <c r="BU59" s="207">
        <v>0</v>
      </c>
      <c r="BV59" s="207">
        <v>0</v>
      </c>
      <c r="BW59" s="41">
        <v>49.42</v>
      </c>
      <c r="BX59" s="41">
        <f>BU59+BW59</f>
        <v>49.42</v>
      </c>
      <c r="BY59" s="41">
        <v>24.51</v>
      </c>
      <c r="BZ59" s="41">
        <f t="shared" si="32"/>
        <v>73.930000000000007</v>
      </c>
      <c r="CA59" s="41">
        <v>0</v>
      </c>
      <c r="CB59" s="41">
        <f t="shared" si="40"/>
        <v>73.930000000000007</v>
      </c>
      <c r="CC59" s="41">
        <f t="shared" si="44"/>
        <v>819.90000000000009</v>
      </c>
      <c r="CD59" s="41">
        <f t="shared" si="41"/>
        <v>893.83000000000015</v>
      </c>
      <c r="CE59" s="41">
        <f t="shared" si="42"/>
        <v>3661.17</v>
      </c>
    </row>
    <row r="60" spans="1:85" s="18" customFormat="1" ht="52.5" customHeight="1">
      <c r="A60" s="43"/>
      <c r="B60" s="46"/>
      <c r="C60" s="64"/>
      <c r="D60" s="44">
        <v>52</v>
      </c>
      <c r="E60" s="25" t="s">
        <v>455</v>
      </c>
      <c r="F60" s="10">
        <v>44375</v>
      </c>
      <c r="G60" s="28" t="s">
        <v>456</v>
      </c>
      <c r="H60" s="305" t="s">
        <v>290</v>
      </c>
      <c r="I60" s="301" t="s">
        <v>457</v>
      </c>
      <c r="J60" s="42">
        <v>3132402</v>
      </c>
      <c r="K60" s="27" t="s">
        <v>292</v>
      </c>
      <c r="L60" s="126">
        <v>1949</v>
      </c>
      <c r="M60" s="126"/>
      <c r="N60" s="126">
        <v>1949</v>
      </c>
      <c r="O60" s="126">
        <f t="shared" si="0"/>
        <v>194.9</v>
      </c>
      <c r="P60" s="126">
        <f t="shared" si="28"/>
        <v>1754.1</v>
      </c>
      <c r="Q60" s="126">
        <f t="shared" si="45"/>
        <v>350.82</v>
      </c>
      <c r="R60" s="41"/>
      <c r="S60" s="207"/>
      <c r="T60" s="207"/>
      <c r="U60" s="41"/>
      <c r="V60" s="207"/>
      <c r="W60" s="207"/>
      <c r="X60" s="41"/>
      <c r="Y60" s="207"/>
      <c r="Z60" s="207"/>
      <c r="AA60" s="41"/>
      <c r="AB60" s="207"/>
      <c r="AC60" s="207"/>
      <c r="AD60" s="41"/>
      <c r="AE60" s="207"/>
      <c r="AF60" s="207"/>
      <c r="AG60" s="41"/>
      <c r="AH60" s="207"/>
      <c r="AI60" s="207"/>
      <c r="AJ60" s="41"/>
      <c r="AK60" s="207"/>
      <c r="AL60" s="207"/>
      <c r="AM60" s="41"/>
      <c r="AN60" s="207"/>
      <c r="AO60" s="207"/>
      <c r="AP60" s="41"/>
      <c r="AQ60" s="207"/>
      <c r="AR60" s="207"/>
      <c r="AS60" s="41"/>
      <c r="AT60" s="207"/>
      <c r="AU60" s="207"/>
      <c r="AV60" s="41"/>
      <c r="AW60" s="207"/>
      <c r="AX60" s="207"/>
      <c r="AY60" s="41"/>
      <c r="AZ60" s="207"/>
      <c r="BA60" s="207"/>
      <c r="BB60" s="41"/>
      <c r="BC60" s="207"/>
      <c r="BD60" s="207"/>
      <c r="BE60" s="41"/>
      <c r="BF60" s="207"/>
      <c r="BG60" s="207"/>
      <c r="BH60" s="41"/>
      <c r="BI60" s="207"/>
      <c r="BJ60" s="207"/>
      <c r="BK60" s="41"/>
      <c r="BL60" s="207"/>
      <c r="BM60" s="207"/>
      <c r="BN60" s="41"/>
      <c r="BO60" s="207"/>
      <c r="BP60" s="207"/>
      <c r="BQ60" s="41">
        <v>0</v>
      </c>
      <c r="BR60" s="207">
        <v>0</v>
      </c>
      <c r="BS60" s="207">
        <v>0</v>
      </c>
      <c r="BT60" s="41">
        <v>0</v>
      </c>
      <c r="BU60" s="207">
        <f>BR60+BT60</f>
        <v>0</v>
      </c>
      <c r="BV60" s="207">
        <v>0</v>
      </c>
      <c r="BW60" s="41">
        <v>179.73</v>
      </c>
      <c r="BX60" s="41">
        <f t="shared" si="31"/>
        <v>179.73</v>
      </c>
      <c r="BY60" s="41">
        <v>89.13</v>
      </c>
      <c r="BZ60" s="41">
        <f t="shared" si="32"/>
        <v>268.86</v>
      </c>
      <c r="CA60" s="41">
        <v>0</v>
      </c>
      <c r="CB60" s="41">
        <f t="shared" si="40"/>
        <v>268.86</v>
      </c>
      <c r="CC60" s="41">
        <f t="shared" si="44"/>
        <v>350.82</v>
      </c>
      <c r="CD60" s="41">
        <f t="shared" si="41"/>
        <v>619.68000000000006</v>
      </c>
      <c r="CE60" s="41">
        <f t="shared" si="42"/>
        <v>1329.32</v>
      </c>
    </row>
    <row r="61" spans="1:85" s="18" customFormat="1" ht="46.5" customHeight="1">
      <c r="A61" s="43"/>
      <c r="B61" s="46">
        <v>298</v>
      </c>
      <c r="C61" s="64"/>
      <c r="D61" s="44">
        <v>53</v>
      </c>
      <c r="E61" s="33" t="s">
        <v>964</v>
      </c>
      <c r="F61" s="10">
        <v>44694</v>
      </c>
      <c r="G61" s="28" t="s">
        <v>960</v>
      </c>
      <c r="H61" s="305" t="s">
        <v>410</v>
      </c>
      <c r="I61" s="301" t="s">
        <v>968</v>
      </c>
      <c r="J61" s="42" t="s">
        <v>969</v>
      </c>
      <c r="K61" s="27" t="s">
        <v>970</v>
      </c>
      <c r="L61" s="126">
        <v>1400</v>
      </c>
      <c r="M61" s="126"/>
      <c r="N61" s="126">
        <v>1400</v>
      </c>
      <c r="O61" s="126">
        <f t="shared" si="0"/>
        <v>140</v>
      </c>
      <c r="P61" s="126">
        <f t="shared" si="28"/>
        <v>1260</v>
      </c>
      <c r="Q61" s="126">
        <f t="shared" si="29"/>
        <v>252</v>
      </c>
      <c r="R61" s="41"/>
      <c r="S61" s="207"/>
      <c r="T61" s="207"/>
      <c r="U61" s="41"/>
      <c r="V61" s="207"/>
      <c r="W61" s="207"/>
      <c r="X61" s="41"/>
      <c r="Y61" s="207"/>
      <c r="Z61" s="207"/>
      <c r="AA61" s="41"/>
      <c r="AB61" s="207"/>
      <c r="AC61" s="207"/>
      <c r="AD61" s="41"/>
      <c r="AE61" s="207"/>
      <c r="AF61" s="207"/>
      <c r="AG61" s="41"/>
      <c r="AH61" s="207"/>
      <c r="AI61" s="207"/>
      <c r="AJ61" s="41"/>
      <c r="AK61" s="207"/>
      <c r="AL61" s="207"/>
      <c r="AM61" s="41"/>
      <c r="AN61" s="207"/>
      <c r="AO61" s="207"/>
      <c r="AP61" s="41"/>
      <c r="AQ61" s="207"/>
      <c r="AR61" s="207"/>
      <c r="AS61" s="41"/>
      <c r="AT61" s="207"/>
      <c r="AU61" s="207"/>
      <c r="AV61" s="41"/>
      <c r="AW61" s="207"/>
      <c r="AX61" s="207"/>
      <c r="AY61" s="41"/>
      <c r="AZ61" s="207"/>
      <c r="BA61" s="207"/>
      <c r="BB61" s="41"/>
      <c r="BC61" s="207"/>
      <c r="BD61" s="207"/>
      <c r="BE61" s="41"/>
      <c r="BF61" s="207"/>
      <c r="BG61" s="207"/>
      <c r="BH61" s="41"/>
      <c r="BI61" s="207"/>
      <c r="BJ61" s="207"/>
      <c r="BK61" s="41"/>
      <c r="BL61" s="207"/>
      <c r="BM61" s="207"/>
      <c r="BN61" s="41"/>
      <c r="BO61" s="207"/>
      <c r="BP61" s="207"/>
      <c r="BQ61" s="41"/>
      <c r="BR61" s="207"/>
      <c r="BS61" s="207"/>
      <c r="BT61" s="41"/>
      <c r="BU61" s="207"/>
      <c r="BV61" s="207"/>
      <c r="BW61" s="41">
        <v>0</v>
      </c>
      <c r="BX61" s="41">
        <f t="shared" si="31"/>
        <v>0</v>
      </c>
      <c r="BY61" s="41">
        <v>160.87</v>
      </c>
      <c r="BZ61" s="41">
        <f t="shared" si="32"/>
        <v>160.87</v>
      </c>
      <c r="CA61" s="41">
        <v>0</v>
      </c>
      <c r="CB61" s="41">
        <f t="shared" si="40"/>
        <v>160.87</v>
      </c>
      <c r="CC61" s="41">
        <f t="shared" si="44"/>
        <v>252</v>
      </c>
      <c r="CD61" s="41">
        <f t="shared" si="41"/>
        <v>412.87</v>
      </c>
      <c r="CE61" s="41">
        <f t="shared" si="42"/>
        <v>987.13</v>
      </c>
    </row>
    <row r="62" spans="1:85" s="122" customFormat="1" ht="42.75" customHeight="1">
      <c r="A62" s="43"/>
      <c r="B62" s="46">
        <v>298</v>
      </c>
      <c r="C62" s="115"/>
      <c r="D62" s="44">
        <v>54</v>
      </c>
      <c r="E62" s="33" t="s">
        <v>965</v>
      </c>
      <c r="F62" s="116">
        <v>44694</v>
      </c>
      <c r="G62" s="117" t="s">
        <v>960</v>
      </c>
      <c r="H62" s="118" t="s">
        <v>410</v>
      </c>
      <c r="I62" s="119" t="s">
        <v>968</v>
      </c>
      <c r="J62" s="120" t="s">
        <v>973</v>
      </c>
      <c r="K62" s="121" t="s">
        <v>959</v>
      </c>
      <c r="L62" s="126">
        <v>1400</v>
      </c>
      <c r="M62" s="126"/>
      <c r="N62" s="126">
        <v>1400</v>
      </c>
      <c r="O62" s="126">
        <f t="shared" si="0"/>
        <v>140</v>
      </c>
      <c r="P62" s="126">
        <f t="shared" si="28"/>
        <v>1260</v>
      </c>
      <c r="Q62" s="126">
        <f t="shared" si="29"/>
        <v>252</v>
      </c>
      <c r="R62" s="41"/>
      <c r="S62" s="207"/>
      <c r="T62" s="207"/>
      <c r="U62" s="41"/>
      <c r="V62" s="207"/>
      <c r="W62" s="207"/>
      <c r="X62" s="41"/>
      <c r="Y62" s="207"/>
      <c r="Z62" s="207"/>
      <c r="AA62" s="41"/>
      <c r="AB62" s="207"/>
      <c r="AC62" s="207"/>
      <c r="AD62" s="41"/>
      <c r="AE62" s="207"/>
      <c r="AF62" s="207"/>
      <c r="AG62" s="41"/>
      <c r="AH62" s="207"/>
      <c r="AI62" s="207"/>
      <c r="AJ62" s="41"/>
      <c r="AK62" s="207"/>
      <c r="AL62" s="207"/>
      <c r="AM62" s="41"/>
      <c r="AN62" s="207"/>
      <c r="AO62" s="207"/>
      <c r="AP62" s="41"/>
      <c r="AQ62" s="207"/>
      <c r="AR62" s="207"/>
      <c r="AS62" s="41"/>
      <c r="AT62" s="207"/>
      <c r="AU62" s="207"/>
      <c r="AV62" s="41"/>
      <c r="AW62" s="207"/>
      <c r="AX62" s="207"/>
      <c r="AY62" s="41"/>
      <c r="AZ62" s="207"/>
      <c r="BA62" s="207"/>
      <c r="BB62" s="41"/>
      <c r="BC62" s="207"/>
      <c r="BD62" s="207"/>
      <c r="BE62" s="41"/>
      <c r="BF62" s="207"/>
      <c r="BG62" s="207"/>
      <c r="BH62" s="41"/>
      <c r="BI62" s="207"/>
      <c r="BJ62" s="207"/>
      <c r="BK62" s="41"/>
      <c r="BL62" s="207"/>
      <c r="BM62" s="207"/>
      <c r="BN62" s="41"/>
      <c r="BO62" s="207"/>
      <c r="BP62" s="207"/>
      <c r="BQ62" s="41"/>
      <c r="BR62" s="207"/>
      <c r="BS62" s="207"/>
      <c r="BT62" s="41"/>
      <c r="BU62" s="207"/>
      <c r="BV62" s="207"/>
      <c r="BW62" s="41">
        <v>0</v>
      </c>
      <c r="BX62" s="41">
        <f t="shared" si="31"/>
        <v>0</v>
      </c>
      <c r="BY62" s="41">
        <v>160.86575342465756</v>
      </c>
      <c r="BZ62" s="41">
        <f t="shared" si="32"/>
        <v>160.86575342465756</v>
      </c>
      <c r="CA62" s="41">
        <v>0</v>
      </c>
      <c r="CB62" s="41">
        <f t="shared" si="40"/>
        <v>160.86575342465756</v>
      </c>
      <c r="CC62" s="41">
        <f t="shared" si="44"/>
        <v>252</v>
      </c>
      <c r="CD62" s="41">
        <f t="shared" si="41"/>
        <v>412.86575342465756</v>
      </c>
      <c r="CE62" s="41">
        <f t="shared" si="42"/>
        <v>987.13424657534244</v>
      </c>
    </row>
    <row r="63" spans="1:85" s="122" customFormat="1" ht="43.5" customHeight="1">
      <c r="A63" s="43"/>
      <c r="B63" s="46">
        <v>298</v>
      </c>
      <c r="C63" s="115"/>
      <c r="D63" s="44">
        <v>55</v>
      </c>
      <c r="E63" s="33" t="s">
        <v>966</v>
      </c>
      <c r="F63" s="116">
        <v>44694</v>
      </c>
      <c r="G63" s="117" t="s">
        <v>960</v>
      </c>
      <c r="H63" s="118" t="s">
        <v>410</v>
      </c>
      <c r="I63" s="119" t="s">
        <v>968</v>
      </c>
      <c r="J63" s="120" t="s">
        <v>974</v>
      </c>
      <c r="K63" s="121" t="s">
        <v>959</v>
      </c>
      <c r="L63" s="126">
        <v>1400</v>
      </c>
      <c r="M63" s="126"/>
      <c r="N63" s="126">
        <v>1400</v>
      </c>
      <c r="O63" s="126">
        <f t="shared" si="0"/>
        <v>140</v>
      </c>
      <c r="P63" s="126">
        <f t="shared" si="28"/>
        <v>1260</v>
      </c>
      <c r="Q63" s="126">
        <f t="shared" si="29"/>
        <v>252</v>
      </c>
      <c r="R63" s="41"/>
      <c r="S63" s="207"/>
      <c r="T63" s="207"/>
      <c r="U63" s="41"/>
      <c r="V63" s="207"/>
      <c r="W63" s="207"/>
      <c r="X63" s="41"/>
      <c r="Y63" s="207"/>
      <c r="Z63" s="207"/>
      <c r="AA63" s="41"/>
      <c r="AB63" s="207"/>
      <c r="AC63" s="207"/>
      <c r="AD63" s="41"/>
      <c r="AE63" s="207"/>
      <c r="AF63" s="207"/>
      <c r="AG63" s="41"/>
      <c r="AH63" s="207"/>
      <c r="AI63" s="207"/>
      <c r="AJ63" s="41"/>
      <c r="AK63" s="207"/>
      <c r="AL63" s="207"/>
      <c r="AM63" s="41"/>
      <c r="AN63" s="207"/>
      <c r="AO63" s="207"/>
      <c r="AP63" s="41"/>
      <c r="AQ63" s="207"/>
      <c r="AR63" s="207"/>
      <c r="AS63" s="41"/>
      <c r="AT63" s="207"/>
      <c r="AU63" s="207"/>
      <c r="AV63" s="41"/>
      <c r="AW63" s="207"/>
      <c r="AX63" s="207"/>
      <c r="AY63" s="41"/>
      <c r="AZ63" s="207"/>
      <c r="BA63" s="207"/>
      <c r="BB63" s="41"/>
      <c r="BC63" s="207"/>
      <c r="BD63" s="207"/>
      <c r="BE63" s="41"/>
      <c r="BF63" s="207"/>
      <c r="BG63" s="207"/>
      <c r="BH63" s="41"/>
      <c r="BI63" s="207"/>
      <c r="BJ63" s="207"/>
      <c r="BK63" s="41"/>
      <c r="BL63" s="207"/>
      <c r="BM63" s="207"/>
      <c r="BN63" s="41"/>
      <c r="BO63" s="207"/>
      <c r="BP63" s="207"/>
      <c r="BQ63" s="41"/>
      <c r="BR63" s="207"/>
      <c r="BS63" s="207"/>
      <c r="BT63" s="41"/>
      <c r="BU63" s="207"/>
      <c r="BV63" s="207"/>
      <c r="BW63" s="41">
        <v>0</v>
      </c>
      <c r="BX63" s="41">
        <f t="shared" si="31"/>
        <v>0</v>
      </c>
      <c r="BY63" s="41">
        <v>160.86575342465756</v>
      </c>
      <c r="BZ63" s="41">
        <f t="shared" si="32"/>
        <v>160.86575342465756</v>
      </c>
      <c r="CA63" s="41">
        <v>0</v>
      </c>
      <c r="CB63" s="41">
        <f t="shared" si="40"/>
        <v>160.86575342465756</v>
      </c>
      <c r="CC63" s="41">
        <f t="shared" si="44"/>
        <v>252</v>
      </c>
      <c r="CD63" s="41">
        <f t="shared" si="41"/>
        <v>412.86575342465756</v>
      </c>
      <c r="CE63" s="41">
        <f t="shared" si="42"/>
        <v>987.13424657534244</v>
      </c>
    </row>
    <row r="64" spans="1:85" s="122" customFormat="1" ht="39" customHeight="1">
      <c r="A64" s="43"/>
      <c r="B64" s="46">
        <v>298</v>
      </c>
      <c r="C64" s="115"/>
      <c r="D64" s="44">
        <v>56</v>
      </c>
      <c r="E64" s="33" t="s">
        <v>967</v>
      </c>
      <c r="F64" s="116">
        <v>44694</v>
      </c>
      <c r="G64" s="117" t="s">
        <v>961</v>
      </c>
      <c r="H64" s="118" t="s">
        <v>410</v>
      </c>
      <c r="I64" s="119" t="s">
        <v>972</v>
      </c>
      <c r="J64" s="120" t="s">
        <v>975</v>
      </c>
      <c r="K64" s="121" t="s">
        <v>959</v>
      </c>
      <c r="L64" s="126">
        <v>1000</v>
      </c>
      <c r="M64" s="126"/>
      <c r="N64" s="126">
        <v>1000</v>
      </c>
      <c r="O64" s="126">
        <f t="shared" si="0"/>
        <v>100</v>
      </c>
      <c r="P64" s="126">
        <f t="shared" si="28"/>
        <v>900</v>
      </c>
      <c r="Q64" s="126">
        <f t="shared" si="29"/>
        <v>180</v>
      </c>
      <c r="R64" s="41">
        <v>49.42</v>
      </c>
      <c r="S64" s="41">
        <v>49.42</v>
      </c>
      <c r="T64" s="41">
        <v>4505.58</v>
      </c>
      <c r="U64" s="41"/>
      <c r="V64" s="207"/>
      <c r="W64" s="207"/>
      <c r="X64" s="41"/>
      <c r="Y64" s="207"/>
      <c r="Z64" s="207"/>
      <c r="AA64" s="41"/>
      <c r="AB64" s="207"/>
      <c r="AC64" s="207"/>
      <c r="AD64" s="41"/>
      <c r="AE64" s="207"/>
      <c r="AF64" s="207"/>
      <c r="AG64" s="41"/>
      <c r="AH64" s="207"/>
      <c r="AI64" s="207"/>
      <c r="AJ64" s="41"/>
      <c r="AK64" s="207"/>
      <c r="AL64" s="207"/>
      <c r="AM64" s="41"/>
      <c r="AN64" s="207"/>
      <c r="AO64" s="207"/>
      <c r="AP64" s="41"/>
      <c r="AQ64" s="207"/>
      <c r="AR64" s="207"/>
      <c r="AS64" s="41"/>
      <c r="AT64" s="207"/>
      <c r="AU64" s="207"/>
      <c r="AV64" s="41"/>
      <c r="AW64" s="207"/>
      <c r="AX64" s="207"/>
      <c r="AY64" s="41"/>
      <c r="AZ64" s="207"/>
      <c r="BA64" s="207"/>
      <c r="BB64" s="41"/>
      <c r="BC64" s="207"/>
      <c r="BD64" s="207"/>
      <c r="BE64" s="41"/>
      <c r="BF64" s="207"/>
      <c r="BG64" s="207"/>
      <c r="BH64" s="41"/>
      <c r="BI64" s="207"/>
      <c r="BJ64" s="207"/>
      <c r="BK64" s="41"/>
      <c r="BL64" s="207"/>
      <c r="BM64" s="207"/>
      <c r="BN64" s="41"/>
      <c r="BO64" s="207"/>
      <c r="BP64" s="207"/>
      <c r="BQ64" s="41"/>
      <c r="BR64" s="207"/>
      <c r="BS64" s="207"/>
      <c r="BT64" s="41"/>
      <c r="BU64" s="207"/>
      <c r="BV64" s="207"/>
      <c r="BW64" s="41">
        <v>0</v>
      </c>
      <c r="BX64" s="41">
        <f t="shared" si="31"/>
        <v>0</v>
      </c>
      <c r="BY64" s="41">
        <v>114.90410958904108</v>
      </c>
      <c r="BZ64" s="41">
        <f t="shared" si="32"/>
        <v>114.90410958904108</v>
      </c>
      <c r="CA64" s="41">
        <v>0</v>
      </c>
      <c r="CB64" s="41">
        <f t="shared" si="40"/>
        <v>114.90410958904108</v>
      </c>
      <c r="CC64" s="41">
        <f t="shared" si="44"/>
        <v>180</v>
      </c>
      <c r="CD64" s="41">
        <f t="shared" si="41"/>
        <v>294.90410958904107</v>
      </c>
      <c r="CE64" s="41">
        <f t="shared" si="42"/>
        <v>705.09589041095887</v>
      </c>
    </row>
    <row r="65" spans="1:88" s="122" customFormat="1" ht="37.5" customHeight="1">
      <c r="A65" s="43"/>
      <c r="B65" s="46">
        <v>298</v>
      </c>
      <c r="C65" s="115"/>
      <c r="D65" s="44">
        <v>57</v>
      </c>
      <c r="E65" s="33" t="s">
        <v>971</v>
      </c>
      <c r="F65" s="116">
        <v>44694</v>
      </c>
      <c r="G65" s="117" t="s">
        <v>961</v>
      </c>
      <c r="H65" s="118" t="s">
        <v>410</v>
      </c>
      <c r="I65" s="119" t="s">
        <v>972</v>
      </c>
      <c r="J65" s="120" t="s">
        <v>976</v>
      </c>
      <c r="K65" s="121" t="s">
        <v>959</v>
      </c>
      <c r="L65" s="126">
        <v>1000</v>
      </c>
      <c r="M65" s="126"/>
      <c r="N65" s="126">
        <v>1000</v>
      </c>
      <c r="O65" s="126">
        <f t="shared" si="0"/>
        <v>100</v>
      </c>
      <c r="P65" s="126">
        <f t="shared" si="28"/>
        <v>900</v>
      </c>
      <c r="Q65" s="126">
        <f t="shared" si="29"/>
        <v>180</v>
      </c>
      <c r="R65" s="41">
        <v>49.42</v>
      </c>
      <c r="S65" s="41">
        <v>49.42</v>
      </c>
      <c r="T65" s="41">
        <v>4505.58</v>
      </c>
      <c r="U65" s="41"/>
      <c r="V65" s="207"/>
      <c r="W65" s="207"/>
      <c r="X65" s="41"/>
      <c r="Y65" s="207"/>
      <c r="Z65" s="207"/>
      <c r="AA65" s="41"/>
      <c r="AB65" s="207"/>
      <c r="AC65" s="207"/>
      <c r="AD65" s="41"/>
      <c r="AE65" s="207"/>
      <c r="AF65" s="207"/>
      <c r="AG65" s="41"/>
      <c r="AH65" s="207"/>
      <c r="AI65" s="207"/>
      <c r="AJ65" s="41"/>
      <c r="AK65" s="207"/>
      <c r="AL65" s="207"/>
      <c r="AM65" s="41"/>
      <c r="AN65" s="207"/>
      <c r="AO65" s="207"/>
      <c r="AP65" s="41"/>
      <c r="AQ65" s="207"/>
      <c r="AR65" s="207"/>
      <c r="AS65" s="41"/>
      <c r="AT65" s="207"/>
      <c r="AU65" s="207"/>
      <c r="AV65" s="41"/>
      <c r="AW65" s="207"/>
      <c r="AX65" s="207"/>
      <c r="AY65" s="41"/>
      <c r="AZ65" s="207"/>
      <c r="BA65" s="207"/>
      <c r="BB65" s="41"/>
      <c r="BC65" s="207"/>
      <c r="BD65" s="207"/>
      <c r="BE65" s="41"/>
      <c r="BF65" s="207"/>
      <c r="BG65" s="207"/>
      <c r="BH65" s="41"/>
      <c r="BI65" s="207"/>
      <c r="BJ65" s="207"/>
      <c r="BK65" s="41"/>
      <c r="BL65" s="207"/>
      <c r="BM65" s="207"/>
      <c r="BN65" s="41"/>
      <c r="BO65" s="207"/>
      <c r="BP65" s="207"/>
      <c r="BQ65" s="41"/>
      <c r="BR65" s="207"/>
      <c r="BS65" s="207"/>
      <c r="BT65" s="41"/>
      <c r="BU65" s="207"/>
      <c r="BV65" s="207"/>
      <c r="BW65" s="41">
        <v>0</v>
      </c>
      <c r="BX65" s="41">
        <f t="shared" si="31"/>
        <v>0</v>
      </c>
      <c r="BY65" s="41">
        <v>114.90410958904108</v>
      </c>
      <c r="BZ65" s="41">
        <f t="shared" si="32"/>
        <v>114.90410958904108</v>
      </c>
      <c r="CA65" s="41">
        <v>0</v>
      </c>
      <c r="CB65" s="41">
        <f t="shared" si="40"/>
        <v>114.90410958904108</v>
      </c>
      <c r="CC65" s="41">
        <f t="shared" si="44"/>
        <v>180</v>
      </c>
      <c r="CD65" s="41">
        <f t="shared" si="41"/>
        <v>294.90410958904107</v>
      </c>
      <c r="CE65" s="41">
        <f t="shared" si="42"/>
        <v>705.09589041095887</v>
      </c>
    </row>
    <row r="66" spans="1:88" s="122" customFormat="1" ht="27" customHeight="1">
      <c r="A66" s="43"/>
      <c r="B66" s="46">
        <v>413</v>
      </c>
      <c r="C66" s="115"/>
      <c r="D66" s="44">
        <v>58</v>
      </c>
      <c r="E66" s="33" t="s">
        <v>1103</v>
      </c>
      <c r="F66" s="116">
        <v>44873</v>
      </c>
      <c r="G66" s="117" t="s">
        <v>1087</v>
      </c>
      <c r="H66" s="118" t="s">
        <v>1104</v>
      </c>
      <c r="I66" s="118" t="s">
        <v>1105</v>
      </c>
      <c r="J66" s="120" t="s">
        <v>1106</v>
      </c>
      <c r="K66" s="121" t="s">
        <v>412</v>
      </c>
      <c r="L66" s="126">
        <v>4520</v>
      </c>
      <c r="M66" s="126"/>
      <c r="N66" s="126">
        <v>4520</v>
      </c>
      <c r="O66" s="126">
        <f t="shared" si="0"/>
        <v>452</v>
      </c>
      <c r="P66" s="126">
        <f t="shared" si="28"/>
        <v>4068</v>
      </c>
      <c r="Q66" s="126">
        <f t="shared" si="29"/>
        <v>813.6</v>
      </c>
      <c r="R66" s="41"/>
      <c r="S66" s="41"/>
      <c r="T66" s="41"/>
      <c r="U66" s="41"/>
      <c r="V66" s="207"/>
      <c r="W66" s="207"/>
      <c r="X66" s="41"/>
      <c r="Y66" s="207"/>
      <c r="Z66" s="207"/>
      <c r="AA66" s="41"/>
      <c r="AB66" s="207"/>
      <c r="AC66" s="207"/>
      <c r="AD66" s="41"/>
      <c r="AE66" s="207"/>
      <c r="AF66" s="207"/>
      <c r="AG66" s="41"/>
      <c r="AH66" s="207"/>
      <c r="AI66" s="207"/>
      <c r="AJ66" s="41"/>
      <c r="AK66" s="207"/>
      <c r="AL66" s="207"/>
      <c r="AM66" s="41"/>
      <c r="AN66" s="207"/>
      <c r="AO66" s="207"/>
      <c r="AP66" s="41"/>
      <c r="AQ66" s="207"/>
      <c r="AR66" s="207"/>
      <c r="AS66" s="41"/>
      <c r="AT66" s="207"/>
      <c r="AU66" s="207"/>
      <c r="AV66" s="41"/>
      <c r="AW66" s="207"/>
      <c r="AX66" s="207"/>
      <c r="AY66" s="41"/>
      <c r="AZ66" s="207"/>
      <c r="BA66" s="207"/>
      <c r="BB66" s="41"/>
      <c r="BC66" s="207"/>
      <c r="BD66" s="207"/>
      <c r="BE66" s="41"/>
      <c r="BF66" s="207"/>
      <c r="BG66" s="207"/>
      <c r="BH66" s="41"/>
      <c r="BI66" s="207"/>
      <c r="BJ66" s="207"/>
      <c r="BK66" s="41"/>
      <c r="BL66" s="207"/>
      <c r="BM66" s="207"/>
      <c r="BN66" s="41"/>
      <c r="BO66" s="207"/>
      <c r="BP66" s="207"/>
      <c r="BQ66" s="41"/>
      <c r="BR66" s="207"/>
      <c r="BS66" s="207"/>
      <c r="BT66" s="41"/>
      <c r="BU66" s="207"/>
      <c r="BV66" s="207"/>
      <c r="BW66" s="41">
        <v>0</v>
      </c>
      <c r="BX66" s="41">
        <f>BU66+BW66</f>
        <v>0</v>
      </c>
      <c r="BY66" s="41">
        <v>120.3682191780822</v>
      </c>
      <c r="BZ66" s="41">
        <f t="shared" si="32"/>
        <v>120.3682191780822</v>
      </c>
      <c r="CA66" s="41">
        <v>0</v>
      </c>
      <c r="CB66" s="41">
        <f t="shared" si="40"/>
        <v>120.3682191780822</v>
      </c>
      <c r="CC66" s="41">
        <f t="shared" si="44"/>
        <v>813.59999999999991</v>
      </c>
      <c r="CD66" s="41">
        <f t="shared" si="41"/>
        <v>933.96821917808211</v>
      </c>
      <c r="CE66" s="41">
        <f t="shared" si="42"/>
        <v>3586.0317808219179</v>
      </c>
    </row>
    <row r="67" spans="1:88" s="122" customFormat="1" ht="27" customHeight="1">
      <c r="A67" s="43"/>
      <c r="B67" s="46">
        <v>75625</v>
      </c>
      <c r="C67" s="115"/>
      <c r="D67" s="44">
        <v>59</v>
      </c>
      <c r="E67" s="312" t="s">
        <v>1246</v>
      </c>
      <c r="F67" s="296">
        <v>44900</v>
      </c>
      <c r="G67" s="28" t="s">
        <v>1089</v>
      </c>
      <c r="H67" s="305" t="s">
        <v>1235</v>
      </c>
      <c r="I67" s="301" t="s">
        <v>1236</v>
      </c>
      <c r="J67" s="42">
        <v>50495559</v>
      </c>
      <c r="K67" s="27" t="s">
        <v>261</v>
      </c>
      <c r="L67" s="306">
        <v>1075</v>
      </c>
      <c r="M67" s="306"/>
      <c r="N67" s="306">
        <v>1075</v>
      </c>
      <c r="O67" s="306">
        <v>193.5</v>
      </c>
      <c r="P67" s="126">
        <f t="shared" si="28"/>
        <v>881.5</v>
      </c>
      <c r="Q67" s="126">
        <f t="shared" si="29"/>
        <v>176.3</v>
      </c>
      <c r="R67" s="41"/>
      <c r="S67" s="41"/>
      <c r="T67" s="41"/>
      <c r="U67" s="41"/>
      <c r="V67" s="207"/>
      <c r="W67" s="207"/>
      <c r="X67" s="41"/>
      <c r="Y67" s="207"/>
      <c r="Z67" s="207"/>
      <c r="AA67" s="41"/>
      <c r="AB67" s="207"/>
      <c r="AC67" s="207"/>
      <c r="AD67" s="41"/>
      <c r="AE67" s="207"/>
      <c r="AF67" s="207"/>
      <c r="AG67" s="41"/>
      <c r="AH67" s="207"/>
      <c r="AI67" s="207"/>
      <c r="AJ67" s="41"/>
      <c r="AK67" s="207"/>
      <c r="AL67" s="207"/>
      <c r="AM67" s="41"/>
      <c r="AN67" s="207"/>
      <c r="AO67" s="207"/>
      <c r="AP67" s="41"/>
      <c r="AQ67" s="207"/>
      <c r="AR67" s="207"/>
      <c r="AS67" s="41"/>
      <c r="AT67" s="207"/>
      <c r="AU67" s="207"/>
      <c r="AV67" s="41"/>
      <c r="AW67" s="207"/>
      <c r="AX67" s="207"/>
      <c r="AY67" s="41"/>
      <c r="AZ67" s="207"/>
      <c r="BA67" s="207"/>
      <c r="BB67" s="41"/>
      <c r="BC67" s="207"/>
      <c r="BD67" s="207"/>
      <c r="BE67" s="41"/>
      <c r="BF67" s="207"/>
      <c r="BG67" s="207"/>
      <c r="BH67" s="41"/>
      <c r="BI67" s="207"/>
      <c r="BJ67" s="207"/>
      <c r="BK67" s="41"/>
      <c r="BL67" s="207"/>
      <c r="BM67" s="207"/>
      <c r="BN67" s="41"/>
      <c r="BO67" s="207"/>
      <c r="BP67" s="207"/>
      <c r="BQ67" s="41"/>
      <c r="BR67" s="207"/>
      <c r="BS67" s="207"/>
      <c r="BT67" s="41"/>
      <c r="BU67" s="207"/>
      <c r="BV67" s="207"/>
      <c r="BW67" s="41">
        <v>0</v>
      </c>
      <c r="BX67" s="41">
        <f>BU67+BW67</f>
        <v>0</v>
      </c>
      <c r="BY67" s="41">
        <v>14.313698630136987</v>
      </c>
      <c r="BZ67" s="41">
        <f t="shared" si="32"/>
        <v>14.313698630136987</v>
      </c>
      <c r="CA67" s="41">
        <v>0</v>
      </c>
      <c r="CB67" s="41">
        <f t="shared" si="40"/>
        <v>14.313698630136987</v>
      </c>
      <c r="CC67" s="41">
        <f t="shared" si="44"/>
        <v>176.3</v>
      </c>
      <c r="CD67" s="41">
        <f t="shared" si="41"/>
        <v>190.61369863013701</v>
      </c>
      <c r="CE67" s="41">
        <f t="shared" si="42"/>
        <v>884.38630136986296</v>
      </c>
    </row>
    <row r="68" spans="1:88" s="122" customFormat="1" ht="27" customHeight="1">
      <c r="A68" s="43"/>
      <c r="B68" s="46">
        <v>81</v>
      </c>
      <c r="C68" s="115"/>
      <c r="D68" s="44">
        <v>60</v>
      </c>
      <c r="E68" s="312" t="s">
        <v>1247</v>
      </c>
      <c r="F68" s="296">
        <v>44915</v>
      </c>
      <c r="G68" s="28" t="s">
        <v>1088</v>
      </c>
      <c r="H68" s="305" t="s">
        <v>427</v>
      </c>
      <c r="I68" s="301" t="s">
        <v>1248</v>
      </c>
      <c r="J68" s="42" t="s">
        <v>1237</v>
      </c>
      <c r="K68" s="27" t="s">
        <v>292</v>
      </c>
      <c r="L68" s="306">
        <v>5099</v>
      </c>
      <c r="M68" s="306"/>
      <c r="N68" s="306">
        <v>5099</v>
      </c>
      <c r="O68" s="306">
        <v>917.82</v>
      </c>
      <c r="P68" s="126">
        <f t="shared" si="28"/>
        <v>4181.18</v>
      </c>
      <c r="Q68" s="126">
        <f t="shared" si="29"/>
        <v>836.2360000000001</v>
      </c>
      <c r="R68" s="41"/>
      <c r="S68" s="41"/>
      <c r="T68" s="41"/>
      <c r="U68" s="41"/>
      <c r="V68" s="207"/>
      <c r="W68" s="207"/>
      <c r="X68" s="41"/>
      <c r="Y68" s="207"/>
      <c r="Z68" s="207"/>
      <c r="AA68" s="41"/>
      <c r="AB68" s="207"/>
      <c r="AC68" s="207"/>
      <c r="AD68" s="41"/>
      <c r="AE68" s="207"/>
      <c r="AF68" s="207"/>
      <c r="AG68" s="41"/>
      <c r="AH68" s="207"/>
      <c r="AI68" s="207"/>
      <c r="AJ68" s="41"/>
      <c r="AK68" s="207"/>
      <c r="AL68" s="207"/>
      <c r="AM68" s="41"/>
      <c r="AN68" s="207"/>
      <c r="AO68" s="207"/>
      <c r="AP68" s="41"/>
      <c r="AQ68" s="207"/>
      <c r="AR68" s="207"/>
      <c r="AS68" s="41"/>
      <c r="AT68" s="207"/>
      <c r="AU68" s="207"/>
      <c r="AV68" s="41"/>
      <c r="AW68" s="207"/>
      <c r="AX68" s="207"/>
      <c r="AY68" s="41"/>
      <c r="AZ68" s="207"/>
      <c r="BA68" s="207"/>
      <c r="BB68" s="41"/>
      <c r="BC68" s="207"/>
      <c r="BD68" s="207"/>
      <c r="BE68" s="41"/>
      <c r="BF68" s="207"/>
      <c r="BG68" s="207"/>
      <c r="BH68" s="41"/>
      <c r="BI68" s="207"/>
      <c r="BJ68" s="207"/>
      <c r="BK68" s="41"/>
      <c r="BL68" s="207"/>
      <c r="BM68" s="207"/>
      <c r="BN68" s="41"/>
      <c r="BO68" s="207"/>
      <c r="BP68" s="207"/>
      <c r="BQ68" s="41"/>
      <c r="BR68" s="207"/>
      <c r="BS68" s="207"/>
      <c r="BT68" s="41"/>
      <c r="BU68" s="207"/>
      <c r="BV68" s="207"/>
      <c r="BW68" s="41">
        <v>0</v>
      </c>
      <c r="BX68" s="41">
        <f>BU68+BW68</f>
        <v>0</v>
      </c>
      <c r="BY68" s="41">
        <v>30.174904109589043</v>
      </c>
      <c r="BZ68" s="41">
        <f t="shared" si="32"/>
        <v>30.174904109589043</v>
      </c>
      <c r="CA68" s="41">
        <v>0</v>
      </c>
      <c r="CB68" s="41">
        <f t="shared" si="40"/>
        <v>30.174904109589043</v>
      </c>
      <c r="CC68" s="41">
        <f t="shared" si="44"/>
        <v>836.2360000000001</v>
      </c>
      <c r="CD68" s="41">
        <f t="shared" si="41"/>
        <v>866.41090410958918</v>
      </c>
      <c r="CE68" s="41">
        <f t="shared" si="42"/>
        <v>4232.589095890411</v>
      </c>
    </row>
    <row r="69" spans="1:88" s="122" customFormat="1" ht="27" customHeight="1">
      <c r="A69" s="43"/>
      <c r="B69" s="46"/>
      <c r="C69" s="115"/>
      <c r="D69" s="44">
        <v>61</v>
      </c>
      <c r="E69" s="312" t="s">
        <v>1249</v>
      </c>
      <c r="F69" s="296">
        <v>44988</v>
      </c>
      <c r="G69" s="28" t="s">
        <v>1250</v>
      </c>
      <c r="H69" s="305" t="s">
        <v>1251</v>
      </c>
      <c r="I69" s="301" t="s">
        <v>1252</v>
      </c>
      <c r="J69" s="313" t="s">
        <v>1253</v>
      </c>
      <c r="K69" s="27" t="s">
        <v>1254</v>
      </c>
      <c r="L69" s="306">
        <v>3325</v>
      </c>
      <c r="M69" s="306"/>
      <c r="N69" s="306">
        <v>3325</v>
      </c>
      <c r="O69" s="306">
        <v>598.5</v>
      </c>
      <c r="P69" s="126">
        <f t="shared" si="28"/>
        <v>2726.5</v>
      </c>
      <c r="Q69" s="126">
        <f t="shared" si="29"/>
        <v>545.29999999999995</v>
      </c>
      <c r="R69" s="41"/>
      <c r="S69" s="41"/>
      <c r="T69" s="41"/>
      <c r="U69" s="41"/>
      <c r="V69" s="207"/>
      <c r="W69" s="207"/>
      <c r="X69" s="41"/>
      <c r="Y69" s="207"/>
      <c r="Z69" s="207"/>
      <c r="AA69" s="41"/>
      <c r="AB69" s="207"/>
      <c r="AC69" s="207"/>
      <c r="AD69" s="41"/>
      <c r="AE69" s="207"/>
      <c r="AF69" s="207"/>
      <c r="AG69" s="41"/>
      <c r="AH69" s="207"/>
      <c r="AI69" s="207"/>
      <c r="AJ69" s="41"/>
      <c r="AK69" s="207"/>
      <c r="AL69" s="207"/>
      <c r="AM69" s="41"/>
      <c r="AN69" s="207"/>
      <c r="AO69" s="207"/>
      <c r="AP69" s="41"/>
      <c r="AQ69" s="207"/>
      <c r="AR69" s="207"/>
      <c r="AS69" s="41"/>
      <c r="AT69" s="207"/>
      <c r="AU69" s="207"/>
      <c r="AV69" s="41"/>
      <c r="AW69" s="207"/>
      <c r="AX69" s="207"/>
      <c r="AY69" s="41"/>
      <c r="AZ69" s="207"/>
      <c r="BA69" s="207"/>
      <c r="BB69" s="41"/>
      <c r="BC69" s="207"/>
      <c r="BD69" s="207"/>
      <c r="BE69" s="41"/>
      <c r="BF69" s="207"/>
      <c r="BG69" s="207"/>
      <c r="BH69" s="41"/>
      <c r="BI69" s="207"/>
      <c r="BJ69" s="207"/>
      <c r="BK69" s="41"/>
      <c r="BL69" s="207"/>
      <c r="BM69" s="207"/>
      <c r="BN69" s="41"/>
      <c r="BO69" s="207"/>
      <c r="BP69" s="207"/>
      <c r="BQ69" s="41"/>
      <c r="BR69" s="207"/>
      <c r="BS69" s="207"/>
      <c r="BT69" s="41"/>
      <c r="BU69" s="207"/>
      <c r="BV69" s="207"/>
      <c r="BW69" s="41"/>
      <c r="BX69" s="41"/>
      <c r="BY69" s="41"/>
      <c r="BZ69" s="41">
        <f t="shared" si="32"/>
        <v>0</v>
      </c>
      <c r="CA69" s="41">
        <v>0</v>
      </c>
      <c r="CB69" s="41">
        <f t="shared" si="40"/>
        <v>0</v>
      </c>
      <c r="CC69" s="41">
        <f t="shared" si="44"/>
        <v>545.29999999999995</v>
      </c>
      <c r="CD69" s="41">
        <f t="shared" si="41"/>
        <v>545.29999999999995</v>
      </c>
      <c r="CE69" s="41">
        <f t="shared" si="42"/>
        <v>2779.7</v>
      </c>
    </row>
    <row r="70" spans="1:88" s="122" customFormat="1" ht="27" customHeight="1">
      <c r="A70" s="43"/>
      <c r="B70" s="341"/>
      <c r="C70" s="342"/>
      <c r="D70" s="343">
        <v>62</v>
      </c>
      <c r="E70" s="344" t="s">
        <v>1395</v>
      </c>
      <c r="F70" s="116">
        <v>45199</v>
      </c>
      <c r="G70" s="117" t="s">
        <v>1234</v>
      </c>
      <c r="H70" s="344" t="s">
        <v>1400</v>
      </c>
      <c r="I70" s="344" t="s">
        <v>1401</v>
      </c>
      <c r="J70" s="344" t="s">
        <v>1402</v>
      </c>
      <c r="K70" s="531" t="s">
        <v>1405</v>
      </c>
      <c r="L70" s="126">
        <v>0</v>
      </c>
      <c r="M70" s="126">
        <v>3174.16</v>
      </c>
      <c r="N70" s="126">
        <v>3174.16</v>
      </c>
      <c r="O70" s="126">
        <f>N70*10%</f>
        <v>317.416</v>
      </c>
      <c r="P70" s="126">
        <f t="shared" ref="P70:P76" si="46">N70-O70</f>
        <v>2856.7439999999997</v>
      </c>
      <c r="Q70" s="126">
        <f t="shared" ref="Q70:Q76" si="47">P70/5</f>
        <v>571.34879999999998</v>
      </c>
      <c r="R70" s="41"/>
      <c r="S70" s="41"/>
      <c r="T70" s="41"/>
      <c r="U70" s="41"/>
      <c r="V70" s="207"/>
      <c r="W70" s="207"/>
      <c r="X70" s="41"/>
      <c r="Y70" s="207"/>
      <c r="Z70" s="207"/>
      <c r="AA70" s="41"/>
      <c r="AB70" s="207"/>
      <c r="AC70" s="207"/>
      <c r="AD70" s="41"/>
      <c r="AE70" s="207"/>
      <c r="AF70" s="207"/>
      <c r="AG70" s="41"/>
      <c r="AH70" s="207"/>
      <c r="AI70" s="207"/>
      <c r="AJ70" s="41"/>
      <c r="AK70" s="207"/>
      <c r="AL70" s="207"/>
      <c r="AM70" s="41"/>
      <c r="AN70" s="207"/>
      <c r="AO70" s="207"/>
      <c r="AP70" s="41"/>
      <c r="AQ70" s="207"/>
      <c r="AR70" s="207"/>
      <c r="AS70" s="41"/>
      <c r="AT70" s="207"/>
      <c r="AU70" s="207"/>
      <c r="AV70" s="41"/>
      <c r="AW70" s="207"/>
      <c r="AX70" s="207"/>
      <c r="AY70" s="41"/>
      <c r="AZ70" s="207"/>
      <c r="BA70" s="207"/>
      <c r="BB70" s="41"/>
      <c r="BC70" s="207"/>
      <c r="BD70" s="207"/>
      <c r="BE70" s="41"/>
      <c r="BF70" s="207"/>
      <c r="BG70" s="207"/>
      <c r="BH70" s="41"/>
      <c r="BI70" s="207"/>
      <c r="BJ70" s="207"/>
      <c r="BK70" s="41"/>
      <c r="BL70" s="207"/>
      <c r="BM70" s="207"/>
      <c r="BN70" s="41"/>
      <c r="BO70" s="207"/>
      <c r="BP70" s="207"/>
      <c r="BQ70" s="41"/>
      <c r="BR70" s="207"/>
      <c r="BS70" s="207"/>
      <c r="BT70" s="41"/>
      <c r="BU70" s="207"/>
      <c r="BV70" s="207"/>
      <c r="BW70" s="41"/>
      <c r="BX70" s="41"/>
      <c r="BY70" s="41"/>
      <c r="BZ70" s="41">
        <f t="shared" si="32"/>
        <v>0</v>
      </c>
      <c r="CA70" s="41">
        <v>1568.51</v>
      </c>
      <c r="CB70" s="41">
        <f t="shared" si="40"/>
        <v>1568.51</v>
      </c>
      <c r="CC70" s="41">
        <v>145.54</v>
      </c>
      <c r="CD70" s="41">
        <f t="shared" si="41"/>
        <v>1714.05</v>
      </c>
      <c r="CE70" s="41">
        <f t="shared" si="42"/>
        <v>1460.11</v>
      </c>
      <c r="CF70" s="440"/>
    </row>
    <row r="71" spans="1:88" s="122" customFormat="1" ht="27" customHeight="1">
      <c r="A71" s="43"/>
      <c r="B71" s="341"/>
      <c r="C71" s="342"/>
      <c r="D71" s="343">
        <v>63</v>
      </c>
      <c r="E71" s="344" t="s">
        <v>1396</v>
      </c>
      <c r="F71" s="116">
        <v>45199</v>
      </c>
      <c r="G71" s="117" t="s">
        <v>1234</v>
      </c>
      <c r="H71" s="344" t="s">
        <v>1400</v>
      </c>
      <c r="I71" s="344" t="s">
        <v>1401</v>
      </c>
      <c r="J71" s="344" t="s">
        <v>1402</v>
      </c>
      <c r="K71" s="531" t="s">
        <v>1405</v>
      </c>
      <c r="L71" s="126">
        <v>0</v>
      </c>
      <c r="M71" s="126">
        <v>3174.16</v>
      </c>
      <c r="N71" s="126">
        <v>3174.16</v>
      </c>
      <c r="O71" s="126">
        <f t="shared" ref="O71:O76" si="48">N71*10%</f>
        <v>317.416</v>
      </c>
      <c r="P71" s="126">
        <f>N71-O71</f>
        <v>2856.7439999999997</v>
      </c>
      <c r="Q71" s="126">
        <f t="shared" si="47"/>
        <v>571.34879999999998</v>
      </c>
      <c r="R71" s="41"/>
      <c r="S71" s="41"/>
      <c r="T71" s="41"/>
      <c r="U71" s="41"/>
      <c r="V71" s="207"/>
      <c r="W71" s="207"/>
      <c r="X71" s="41"/>
      <c r="Y71" s="207"/>
      <c r="Z71" s="207"/>
      <c r="AA71" s="41"/>
      <c r="AB71" s="207"/>
      <c r="AC71" s="207"/>
      <c r="AD71" s="41"/>
      <c r="AE71" s="207"/>
      <c r="AF71" s="207"/>
      <c r="AG71" s="41"/>
      <c r="AH71" s="207"/>
      <c r="AI71" s="207"/>
      <c r="AJ71" s="41"/>
      <c r="AK71" s="207"/>
      <c r="AL71" s="207"/>
      <c r="AM71" s="41"/>
      <c r="AN71" s="207"/>
      <c r="AO71" s="207"/>
      <c r="AP71" s="41"/>
      <c r="AQ71" s="207"/>
      <c r="AR71" s="207"/>
      <c r="AS71" s="41"/>
      <c r="AT71" s="207"/>
      <c r="AU71" s="207"/>
      <c r="AV71" s="41"/>
      <c r="AW71" s="207"/>
      <c r="AX71" s="207"/>
      <c r="AY71" s="41"/>
      <c r="AZ71" s="207"/>
      <c r="BA71" s="207"/>
      <c r="BB71" s="41"/>
      <c r="BC71" s="207"/>
      <c r="BD71" s="207"/>
      <c r="BE71" s="41"/>
      <c r="BF71" s="207"/>
      <c r="BG71" s="207"/>
      <c r="BH71" s="41"/>
      <c r="BI71" s="207"/>
      <c r="BJ71" s="207"/>
      <c r="BK71" s="41"/>
      <c r="BL71" s="207"/>
      <c r="BM71" s="207"/>
      <c r="BN71" s="41"/>
      <c r="BO71" s="207"/>
      <c r="BP71" s="207"/>
      <c r="BQ71" s="41"/>
      <c r="BR71" s="207"/>
      <c r="BS71" s="207"/>
      <c r="BT71" s="41"/>
      <c r="BU71" s="207"/>
      <c r="BV71" s="207"/>
      <c r="BW71" s="41"/>
      <c r="BX71" s="41"/>
      <c r="BY71" s="41"/>
      <c r="BZ71" s="41">
        <f t="shared" si="32"/>
        <v>0</v>
      </c>
      <c r="CA71" s="41">
        <v>1568.51</v>
      </c>
      <c r="CB71" s="41">
        <f t="shared" si="40"/>
        <v>1568.51</v>
      </c>
      <c r="CC71" s="41">
        <v>145.54</v>
      </c>
      <c r="CD71" s="41">
        <f t="shared" si="41"/>
        <v>1714.05</v>
      </c>
      <c r="CE71" s="41">
        <f t="shared" si="42"/>
        <v>1460.11</v>
      </c>
      <c r="CG71" s="440"/>
    </row>
    <row r="72" spans="1:88" s="122" customFormat="1" ht="27" customHeight="1">
      <c r="A72" s="43"/>
      <c r="B72" s="341"/>
      <c r="C72" s="342"/>
      <c r="D72" s="343">
        <v>64</v>
      </c>
      <c r="E72" s="344" t="s">
        <v>1397</v>
      </c>
      <c r="F72" s="116">
        <v>45199</v>
      </c>
      <c r="G72" s="117" t="s">
        <v>1234</v>
      </c>
      <c r="H72" s="344" t="s">
        <v>1400</v>
      </c>
      <c r="I72" s="344" t="s">
        <v>1401</v>
      </c>
      <c r="J72" s="344" t="s">
        <v>1403</v>
      </c>
      <c r="K72" s="531" t="s">
        <v>1406</v>
      </c>
      <c r="L72" s="126">
        <v>0</v>
      </c>
      <c r="M72" s="126">
        <v>3174.16</v>
      </c>
      <c r="N72" s="126">
        <v>3174.16</v>
      </c>
      <c r="O72" s="126">
        <f t="shared" si="48"/>
        <v>317.416</v>
      </c>
      <c r="P72" s="126">
        <f t="shared" si="46"/>
        <v>2856.7439999999997</v>
      </c>
      <c r="Q72" s="126">
        <f t="shared" si="47"/>
        <v>571.34879999999998</v>
      </c>
      <c r="R72" s="41"/>
      <c r="S72" s="41"/>
      <c r="T72" s="41"/>
      <c r="U72" s="41"/>
      <c r="V72" s="207"/>
      <c r="W72" s="207"/>
      <c r="X72" s="41"/>
      <c r="Y72" s="207"/>
      <c r="Z72" s="207"/>
      <c r="AA72" s="41"/>
      <c r="AB72" s="207"/>
      <c r="AC72" s="207"/>
      <c r="AD72" s="41"/>
      <c r="AE72" s="207"/>
      <c r="AF72" s="207"/>
      <c r="AG72" s="41"/>
      <c r="AH72" s="207"/>
      <c r="AI72" s="207"/>
      <c r="AJ72" s="41"/>
      <c r="AK72" s="207"/>
      <c r="AL72" s="207"/>
      <c r="AM72" s="41"/>
      <c r="AN72" s="207"/>
      <c r="AO72" s="207"/>
      <c r="AP72" s="41"/>
      <c r="AQ72" s="207"/>
      <c r="AR72" s="207"/>
      <c r="AS72" s="41"/>
      <c r="AT72" s="207"/>
      <c r="AU72" s="207"/>
      <c r="AV72" s="41"/>
      <c r="AW72" s="207"/>
      <c r="AX72" s="207"/>
      <c r="AY72" s="41"/>
      <c r="AZ72" s="207"/>
      <c r="BA72" s="207"/>
      <c r="BB72" s="41"/>
      <c r="BC72" s="207"/>
      <c r="BD72" s="207"/>
      <c r="BE72" s="41"/>
      <c r="BF72" s="207"/>
      <c r="BG72" s="207"/>
      <c r="BH72" s="41"/>
      <c r="BI72" s="207"/>
      <c r="BJ72" s="207"/>
      <c r="BK72" s="41"/>
      <c r="BL72" s="207"/>
      <c r="BM72" s="207"/>
      <c r="BN72" s="41"/>
      <c r="BO72" s="207"/>
      <c r="BP72" s="207"/>
      <c r="BQ72" s="41"/>
      <c r="BR72" s="207"/>
      <c r="BS72" s="207"/>
      <c r="BT72" s="41"/>
      <c r="BU72" s="207"/>
      <c r="BV72" s="207"/>
      <c r="BW72" s="41"/>
      <c r="BX72" s="41"/>
      <c r="BY72" s="41"/>
      <c r="BZ72" s="41">
        <f t="shared" si="32"/>
        <v>0</v>
      </c>
      <c r="CA72" s="41">
        <v>1568.51</v>
      </c>
      <c r="CB72" s="41">
        <f t="shared" si="40"/>
        <v>1568.51</v>
      </c>
      <c r="CC72" s="41">
        <v>145.54</v>
      </c>
      <c r="CD72" s="41">
        <f t="shared" si="41"/>
        <v>1714.05</v>
      </c>
      <c r="CE72" s="41">
        <f t="shared" si="42"/>
        <v>1460.11</v>
      </c>
      <c r="CG72" s="440"/>
    </row>
    <row r="73" spans="1:88" s="122" customFormat="1" ht="27" customHeight="1">
      <c r="A73" s="43"/>
      <c r="B73" s="341">
        <v>81</v>
      </c>
      <c r="C73" s="342"/>
      <c r="D73" s="343">
        <v>65</v>
      </c>
      <c r="E73" s="344" t="s">
        <v>1398</v>
      </c>
      <c r="F73" s="116">
        <v>45199</v>
      </c>
      <c r="G73" s="117" t="s">
        <v>1234</v>
      </c>
      <c r="H73" s="344" t="s">
        <v>1400</v>
      </c>
      <c r="I73" s="344" t="s">
        <v>1401</v>
      </c>
      <c r="J73" s="344" t="s">
        <v>1404</v>
      </c>
      <c r="K73" s="531" t="s">
        <v>1407</v>
      </c>
      <c r="L73" s="126">
        <v>0</v>
      </c>
      <c r="M73" s="126">
        <v>3174.16</v>
      </c>
      <c r="N73" s="126">
        <v>3174.16</v>
      </c>
      <c r="O73" s="126">
        <f t="shared" si="48"/>
        <v>317.416</v>
      </c>
      <c r="P73" s="126">
        <f t="shared" si="46"/>
        <v>2856.7439999999997</v>
      </c>
      <c r="Q73" s="126">
        <f t="shared" si="47"/>
        <v>571.34879999999998</v>
      </c>
      <c r="R73" s="41"/>
      <c r="S73" s="41"/>
      <c r="T73" s="41"/>
      <c r="U73" s="41"/>
      <c r="V73" s="207"/>
      <c r="W73" s="207"/>
      <c r="X73" s="41"/>
      <c r="Y73" s="207"/>
      <c r="Z73" s="207"/>
      <c r="AA73" s="41"/>
      <c r="AB73" s="207"/>
      <c r="AC73" s="207"/>
      <c r="AD73" s="41"/>
      <c r="AE73" s="207"/>
      <c r="AF73" s="207"/>
      <c r="AG73" s="41"/>
      <c r="AH73" s="207"/>
      <c r="AI73" s="207"/>
      <c r="AJ73" s="41"/>
      <c r="AK73" s="207"/>
      <c r="AL73" s="207"/>
      <c r="AM73" s="41"/>
      <c r="AN73" s="207"/>
      <c r="AO73" s="207"/>
      <c r="AP73" s="41"/>
      <c r="AQ73" s="207"/>
      <c r="AR73" s="207"/>
      <c r="AS73" s="41"/>
      <c r="AT73" s="207"/>
      <c r="AU73" s="207"/>
      <c r="AV73" s="41"/>
      <c r="AW73" s="207"/>
      <c r="AX73" s="207"/>
      <c r="AY73" s="41"/>
      <c r="AZ73" s="207"/>
      <c r="BA73" s="207"/>
      <c r="BB73" s="41"/>
      <c r="BC73" s="207"/>
      <c r="BD73" s="207"/>
      <c r="BE73" s="41"/>
      <c r="BF73" s="207"/>
      <c r="BG73" s="207"/>
      <c r="BH73" s="41"/>
      <c r="BI73" s="207"/>
      <c r="BJ73" s="207"/>
      <c r="BK73" s="41"/>
      <c r="BL73" s="207"/>
      <c r="BM73" s="207"/>
      <c r="BN73" s="41"/>
      <c r="BO73" s="207"/>
      <c r="BP73" s="207"/>
      <c r="BQ73" s="41"/>
      <c r="BR73" s="207"/>
      <c r="BS73" s="207"/>
      <c r="BT73" s="41"/>
      <c r="BU73" s="207"/>
      <c r="BV73" s="207"/>
      <c r="BW73" s="41">
        <v>0</v>
      </c>
      <c r="BX73" s="41">
        <f>BU73+BW73</f>
        <v>0</v>
      </c>
      <c r="BY73" s="41"/>
      <c r="BZ73" s="41">
        <f t="shared" si="32"/>
        <v>0</v>
      </c>
      <c r="CA73" s="41">
        <v>1568.51</v>
      </c>
      <c r="CB73" s="41">
        <f t="shared" ref="CB73:CB76" si="49">SUM(BZ73+CA73)</f>
        <v>1568.51</v>
      </c>
      <c r="CC73" s="41">
        <v>145.54</v>
      </c>
      <c r="CD73" s="41">
        <f t="shared" ref="CD73:CD76" si="50">SUM(CB73+CC73)</f>
        <v>1714.05</v>
      </c>
      <c r="CE73" s="41">
        <f t="shared" ref="CE73:CE76" si="51">N73-CD73</f>
        <v>1460.11</v>
      </c>
    </row>
    <row r="74" spans="1:88" s="122" customFormat="1" ht="58.5" customHeight="1">
      <c r="A74" s="43"/>
      <c r="B74" s="341"/>
      <c r="C74" s="342"/>
      <c r="D74" s="343">
        <v>66</v>
      </c>
      <c r="E74" s="344" t="s">
        <v>1399</v>
      </c>
      <c r="F74" s="116">
        <v>45247</v>
      </c>
      <c r="G74" s="117" t="s">
        <v>1264</v>
      </c>
      <c r="H74" s="344" t="s">
        <v>436</v>
      </c>
      <c r="I74" s="344" t="s">
        <v>1381</v>
      </c>
      <c r="J74" s="344" t="s">
        <v>1384</v>
      </c>
      <c r="K74" s="531" t="s">
        <v>1311</v>
      </c>
      <c r="L74" s="126">
        <v>1605</v>
      </c>
      <c r="M74" s="126">
        <v>0</v>
      </c>
      <c r="N74" s="126">
        <f>SUM(L74:M74)</f>
        <v>1605</v>
      </c>
      <c r="O74" s="126">
        <f t="shared" si="48"/>
        <v>160.5</v>
      </c>
      <c r="P74" s="126">
        <f t="shared" si="46"/>
        <v>1444.5</v>
      </c>
      <c r="Q74" s="126">
        <f>P74/5</f>
        <v>288.89999999999998</v>
      </c>
      <c r="R74" s="41"/>
      <c r="S74" s="41"/>
      <c r="T74" s="41"/>
      <c r="U74" s="41"/>
      <c r="V74" s="207"/>
      <c r="W74" s="207"/>
      <c r="X74" s="41"/>
      <c r="Y74" s="207"/>
      <c r="Z74" s="207"/>
      <c r="AA74" s="41"/>
      <c r="AB74" s="207"/>
      <c r="AC74" s="207"/>
      <c r="AD74" s="41"/>
      <c r="AE74" s="207"/>
      <c r="AF74" s="207"/>
      <c r="AG74" s="41"/>
      <c r="AH74" s="207"/>
      <c r="AI74" s="207"/>
      <c r="AJ74" s="41"/>
      <c r="AK74" s="207"/>
      <c r="AL74" s="207"/>
      <c r="AM74" s="41"/>
      <c r="AN74" s="207"/>
      <c r="AO74" s="207"/>
      <c r="AP74" s="41"/>
      <c r="AQ74" s="207"/>
      <c r="AR74" s="207"/>
      <c r="AS74" s="41"/>
      <c r="AT74" s="207"/>
      <c r="AU74" s="207"/>
      <c r="AV74" s="41"/>
      <c r="AW74" s="207"/>
      <c r="AX74" s="207"/>
      <c r="AY74" s="41"/>
      <c r="AZ74" s="207"/>
      <c r="BA74" s="207"/>
      <c r="BB74" s="41"/>
      <c r="BC74" s="207"/>
      <c r="BD74" s="207"/>
      <c r="BE74" s="41"/>
      <c r="BF74" s="207"/>
      <c r="BG74" s="207"/>
      <c r="BH74" s="41"/>
      <c r="BI74" s="207"/>
      <c r="BJ74" s="207"/>
      <c r="BK74" s="41"/>
      <c r="BL74" s="207"/>
      <c r="BM74" s="207"/>
      <c r="BN74" s="41"/>
      <c r="BO74" s="207"/>
      <c r="BP74" s="207"/>
      <c r="BQ74" s="41"/>
      <c r="BR74" s="207"/>
      <c r="BS74" s="207"/>
      <c r="BT74" s="41"/>
      <c r="BU74" s="207"/>
      <c r="BV74" s="207"/>
      <c r="BW74" s="41"/>
      <c r="BX74" s="41"/>
      <c r="BY74" s="41"/>
      <c r="BZ74" s="41">
        <f t="shared" si="32"/>
        <v>0</v>
      </c>
      <c r="CA74" s="41">
        <v>0</v>
      </c>
      <c r="CB74" s="41">
        <f t="shared" si="49"/>
        <v>0</v>
      </c>
      <c r="CC74" s="41">
        <v>35.31</v>
      </c>
      <c r="CD74" s="41">
        <f t="shared" si="50"/>
        <v>35.31</v>
      </c>
      <c r="CE74" s="41">
        <f t="shared" si="51"/>
        <v>1569.69</v>
      </c>
      <c r="CF74" s="438"/>
      <c r="CG74" s="438"/>
      <c r="CI74" s="439"/>
    </row>
    <row r="75" spans="1:88" s="122" customFormat="1" ht="62.25" customHeight="1">
      <c r="A75" s="43"/>
      <c r="B75" s="341"/>
      <c r="C75" s="342"/>
      <c r="D75" s="343">
        <v>67</v>
      </c>
      <c r="E75" s="344" t="s">
        <v>1379</v>
      </c>
      <c r="F75" s="116">
        <v>45247</v>
      </c>
      <c r="G75" s="117" t="s">
        <v>1264</v>
      </c>
      <c r="H75" s="344" t="s">
        <v>436</v>
      </c>
      <c r="I75" s="344" t="s">
        <v>1382</v>
      </c>
      <c r="J75" s="344" t="s">
        <v>1385</v>
      </c>
      <c r="K75" s="531" t="s">
        <v>1311</v>
      </c>
      <c r="L75" s="126">
        <v>1605</v>
      </c>
      <c r="M75" s="126">
        <v>0</v>
      </c>
      <c r="N75" s="126">
        <f>SUM(L75:M75)</f>
        <v>1605</v>
      </c>
      <c r="O75" s="126">
        <f t="shared" si="48"/>
        <v>160.5</v>
      </c>
      <c r="P75" s="126">
        <f t="shared" si="46"/>
        <v>1444.5</v>
      </c>
      <c r="Q75" s="126">
        <f t="shared" si="47"/>
        <v>288.89999999999998</v>
      </c>
      <c r="R75" s="41"/>
      <c r="S75" s="41"/>
      <c r="T75" s="41"/>
      <c r="U75" s="41"/>
      <c r="V75" s="207"/>
      <c r="W75" s="207"/>
      <c r="X75" s="41"/>
      <c r="Y75" s="207"/>
      <c r="Z75" s="207"/>
      <c r="AA75" s="41"/>
      <c r="AB75" s="207"/>
      <c r="AC75" s="207"/>
      <c r="AD75" s="41"/>
      <c r="AE75" s="207"/>
      <c r="AF75" s="207"/>
      <c r="AG75" s="41"/>
      <c r="AH75" s="207"/>
      <c r="AI75" s="207"/>
      <c r="AJ75" s="41"/>
      <c r="AK75" s="207"/>
      <c r="AL75" s="207"/>
      <c r="AM75" s="41"/>
      <c r="AN75" s="207"/>
      <c r="AO75" s="207"/>
      <c r="AP75" s="41"/>
      <c r="AQ75" s="207"/>
      <c r="AR75" s="207"/>
      <c r="AS75" s="41"/>
      <c r="AT75" s="207"/>
      <c r="AU75" s="207"/>
      <c r="AV75" s="41"/>
      <c r="AW75" s="207"/>
      <c r="AX75" s="207"/>
      <c r="AY75" s="41"/>
      <c r="AZ75" s="207"/>
      <c r="BA75" s="207"/>
      <c r="BB75" s="41"/>
      <c r="BC75" s="207"/>
      <c r="BD75" s="207"/>
      <c r="BE75" s="41"/>
      <c r="BF75" s="207"/>
      <c r="BG75" s="207"/>
      <c r="BH75" s="41"/>
      <c r="BI75" s="207"/>
      <c r="BJ75" s="207"/>
      <c r="BK75" s="41"/>
      <c r="BL75" s="207"/>
      <c r="BM75" s="207"/>
      <c r="BN75" s="41"/>
      <c r="BO75" s="207"/>
      <c r="BP75" s="207"/>
      <c r="BQ75" s="41"/>
      <c r="BR75" s="207"/>
      <c r="BS75" s="207"/>
      <c r="BT75" s="41"/>
      <c r="BU75" s="207"/>
      <c r="BV75" s="207"/>
      <c r="BW75" s="41"/>
      <c r="BX75" s="41"/>
      <c r="BY75" s="41"/>
      <c r="BZ75" s="41">
        <f t="shared" si="32"/>
        <v>0</v>
      </c>
      <c r="CA75" s="41">
        <v>0</v>
      </c>
      <c r="CB75" s="41">
        <f t="shared" si="49"/>
        <v>0</v>
      </c>
      <c r="CC75" s="41">
        <v>35.31</v>
      </c>
      <c r="CD75" s="41">
        <f t="shared" si="50"/>
        <v>35.31</v>
      </c>
      <c r="CE75" s="41">
        <f t="shared" si="51"/>
        <v>1569.69</v>
      </c>
      <c r="CF75" s="438"/>
      <c r="CG75" s="438"/>
      <c r="CI75" s="439"/>
    </row>
    <row r="76" spans="1:88" s="122" customFormat="1" ht="50.25" customHeight="1">
      <c r="A76" s="43"/>
      <c r="B76" s="341"/>
      <c r="C76" s="342"/>
      <c r="D76" s="343">
        <v>68</v>
      </c>
      <c r="E76" s="344" t="s">
        <v>1380</v>
      </c>
      <c r="F76" s="116">
        <v>45247</v>
      </c>
      <c r="G76" s="117" t="s">
        <v>1265</v>
      </c>
      <c r="H76" s="344" t="s">
        <v>436</v>
      </c>
      <c r="I76" s="344" t="s">
        <v>1383</v>
      </c>
      <c r="J76" s="344" t="s">
        <v>1386</v>
      </c>
      <c r="K76" s="531" t="s">
        <v>1387</v>
      </c>
      <c r="L76" s="126">
        <v>937.05</v>
      </c>
      <c r="M76" s="126">
        <v>0</v>
      </c>
      <c r="N76" s="126">
        <f>SUM(L76:M76)</f>
        <v>937.05</v>
      </c>
      <c r="O76" s="126">
        <f t="shared" si="48"/>
        <v>93.704999999999998</v>
      </c>
      <c r="P76" s="126">
        <f t="shared" si="46"/>
        <v>843.34499999999991</v>
      </c>
      <c r="Q76" s="126">
        <f t="shared" si="47"/>
        <v>168.66899999999998</v>
      </c>
      <c r="R76" s="41"/>
      <c r="S76" s="41"/>
      <c r="T76" s="41"/>
      <c r="U76" s="41"/>
      <c r="V76" s="207"/>
      <c r="W76" s="207"/>
      <c r="X76" s="41"/>
      <c r="Y76" s="207"/>
      <c r="Z76" s="207"/>
      <c r="AA76" s="41"/>
      <c r="AB76" s="207"/>
      <c r="AC76" s="207"/>
      <c r="AD76" s="41"/>
      <c r="AE76" s="207"/>
      <c r="AF76" s="207"/>
      <c r="AG76" s="41"/>
      <c r="AH76" s="207"/>
      <c r="AI76" s="207"/>
      <c r="AJ76" s="41"/>
      <c r="AK76" s="207"/>
      <c r="AL76" s="207"/>
      <c r="AM76" s="41"/>
      <c r="AN76" s="207"/>
      <c r="AO76" s="207"/>
      <c r="AP76" s="41"/>
      <c r="AQ76" s="207"/>
      <c r="AR76" s="207"/>
      <c r="AS76" s="41"/>
      <c r="AT76" s="207"/>
      <c r="AU76" s="207"/>
      <c r="AV76" s="41"/>
      <c r="AW76" s="207"/>
      <c r="AX76" s="207"/>
      <c r="AY76" s="41"/>
      <c r="AZ76" s="207"/>
      <c r="BA76" s="207"/>
      <c r="BB76" s="41"/>
      <c r="BC76" s="207"/>
      <c r="BD76" s="207"/>
      <c r="BE76" s="41"/>
      <c r="BF76" s="207"/>
      <c r="BG76" s="207"/>
      <c r="BH76" s="41"/>
      <c r="BI76" s="207"/>
      <c r="BJ76" s="207"/>
      <c r="BK76" s="41"/>
      <c r="BL76" s="207"/>
      <c r="BM76" s="207"/>
      <c r="BN76" s="41"/>
      <c r="BO76" s="207"/>
      <c r="BP76" s="207"/>
      <c r="BQ76" s="41"/>
      <c r="BR76" s="207"/>
      <c r="BS76" s="207"/>
      <c r="BT76" s="41"/>
      <c r="BU76" s="207"/>
      <c r="BV76" s="207"/>
      <c r="BW76" s="41"/>
      <c r="BX76" s="41"/>
      <c r="BY76" s="41"/>
      <c r="BZ76" s="41">
        <f t="shared" si="32"/>
        <v>0</v>
      </c>
      <c r="CA76" s="41">
        <v>0</v>
      </c>
      <c r="CB76" s="41">
        <f t="shared" si="49"/>
        <v>0</v>
      </c>
      <c r="CC76" s="41">
        <v>20.62</v>
      </c>
      <c r="CD76" s="41">
        <f t="shared" si="50"/>
        <v>20.62</v>
      </c>
      <c r="CE76" s="41">
        <f t="shared" si="51"/>
        <v>916.43</v>
      </c>
      <c r="CF76" s="438"/>
      <c r="CG76" s="438"/>
      <c r="CI76" s="439"/>
    </row>
    <row r="77" spans="1:88" s="13" customFormat="1" ht="23.25" customHeight="1">
      <c r="A77" s="51"/>
      <c r="B77" s="51"/>
      <c r="C77" s="49"/>
      <c r="D77" s="613" t="s">
        <v>1435</v>
      </c>
      <c r="E77" s="613"/>
      <c r="F77" s="613"/>
      <c r="G77" s="613"/>
      <c r="H77" s="613"/>
      <c r="I77" s="613"/>
      <c r="J77" s="613"/>
      <c r="K77" s="613"/>
      <c r="L77" s="350">
        <f>SUM(L9:L76)</f>
        <v>148481.59</v>
      </c>
      <c r="M77" s="350">
        <f>SUM(M9:M76)</f>
        <v>12696.64</v>
      </c>
      <c r="N77" s="350">
        <f>SUM(N9:N76)</f>
        <v>161178.23000000001</v>
      </c>
      <c r="O77" s="350">
        <f t="shared" ref="O77:BX77" si="52">SUM(O9:O76)</f>
        <v>16877.743000000002</v>
      </c>
      <c r="P77" s="350">
        <f t="shared" si="52"/>
        <v>144300.48700000002</v>
      </c>
      <c r="Q77" s="350">
        <f t="shared" si="52"/>
        <v>28860.097400000006</v>
      </c>
      <c r="R77" s="350">
        <f t="shared" si="52"/>
        <v>177.21</v>
      </c>
      <c r="S77" s="350">
        <f t="shared" si="52"/>
        <v>177.21</v>
      </c>
      <c r="T77" s="350">
        <f t="shared" si="52"/>
        <v>9801.2799999999988</v>
      </c>
      <c r="U77" s="350">
        <f t="shared" si="52"/>
        <v>156.33000000000001</v>
      </c>
      <c r="V77" s="350">
        <f t="shared" si="52"/>
        <v>234.70000000000002</v>
      </c>
      <c r="W77" s="350">
        <f t="shared" si="52"/>
        <v>633.79</v>
      </c>
      <c r="X77" s="350">
        <f t="shared" si="52"/>
        <v>156.33000000000001</v>
      </c>
      <c r="Y77" s="350">
        <f t="shared" si="52"/>
        <v>391.03000000000003</v>
      </c>
      <c r="Z77" s="350">
        <f t="shared" si="52"/>
        <v>477.46</v>
      </c>
      <c r="AA77" s="350">
        <f t="shared" si="52"/>
        <v>156.33000000000001</v>
      </c>
      <c r="AB77" s="350">
        <f t="shared" si="52"/>
        <v>547.36</v>
      </c>
      <c r="AC77" s="350">
        <f t="shared" si="52"/>
        <v>321.13</v>
      </c>
      <c r="AD77" s="350">
        <f t="shared" si="52"/>
        <v>156.33000000000001</v>
      </c>
      <c r="AE77" s="350">
        <f t="shared" si="52"/>
        <v>703.69</v>
      </c>
      <c r="AF77" s="350">
        <f t="shared" si="52"/>
        <v>164.79999999999995</v>
      </c>
      <c r="AG77" s="350">
        <f t="shared" si="52"/>
        <v>77.95</v>
      </c>
      <c r="AH77" s="350">
        <f t="shared" si="52"/>
        <v>781.6400000000001</v>
      </c>
      <c r="AI77" s="350">
        <f t="shared" si="52"/>
        <v>86.849999999999909</v>
      </c>
      <c r="AJ77" s="350">
        <f t="shared" si="52"/>
        <v>28.97</v>
      </c>
      <c r="AK77" s="350">
        <f t="shared" si="52"/>
        <v>810.61000000000013</v>
      </c>
      <c r="AL77" s="350">
        <f t="shared" si="52"/>
        <v>1256.8799999999999</v>
      </c>
      <c r="AM77" s="350">
        <f t="shared" si="52"/>
        <v>233.6</v>
      </c>
      <c r="AN77" s="350">
        <f t="shared" si="52"/>
        <v>1044.21</v>
      </c>
      <c r="AO77" s="350">
        <f t="shared" si="52"/>
        <v>1644.78</v>
      </c>
      <c r="AP77" s="350">
        <f t="shared" si="52"/>
        <v>327.69</v>
      </c>
      <c r="AQ77" s="350">
        <f t="shared" si="52"/>
        <v>1371.9</v>
      </c>
      <c r="AR77" s="350">
        <f t="shared" si="52"/>
        <v>1317.09</v>
      </c>
      <c r="AS77" s="350">
        <f t="shared" si="52"/>
        <v>327.69</v>
      </c>
      <c r="AT77" s="350">
        <f t="shared" si="52"/>
        <v>1699.5900000000001</v>
      </c>
      <c r="AU77" s="350">
        <f t="shared" si="52"/>
        <v>989.39999999999986</v>
      </c>
      <c r="AV77" s="350">
        <f t="shared" si="52"/>
        <v>327.69</v>
      </c>
      <c r="AW77" s="350">
        <f t="shared" si="52"/>
        <v>2027.2800000000002</v>
      </c>
      <c r="AX77" s="350">
        <f t="shared" si="52"/>
        <v>661.70999999999992</v>
      </c>
      <c r="AY77" s="350">
        <f t="shared" si="52"/>
        <v>414.84000000000003</v>
      </c>
      <c r="AZ77" s="350">
        <f t="shared" si="52"/>
        <v>2442.12</v>
      </c>
      <c r="BA77" s="350">
        <f t="shared" si="52"/>
        <v>2214.77</v>
      </c>
      <c r="BB77" s="350">
        <f t="shared" si="52"/>
        <v>461.57</v>
      </c>
      <c r="BC77" s="350">
        <f t="shared" si="52"/>
        <v>2903.690000000001</v>
      </c>
      <c r="BD77" s="350">
        <f t="shared" si="52"/>
        <v>2921.9700000000003</v>
      </c>
      <c r="BE77" s="350">
        <f t="shared" si="52"/>
        <v>572.19000000000005</v>
      </c>
      <c r="BF77" s="350">
        <f t="shared" si="52"/>
        <v>3475.8800000000006</v>
      </c>
      <c r="BG77" s="350">
        <f t="shared" si="52"/>
        <v>3049.7799999999997</v>
      </c>
      <c r="BH77" s="350">
        <f t="shared" si="52"/>
        <v>803.41000000000008</v>
      </c>
      <c r="BI77" s="350">
        <f t="shared" si="52"/>
        <v>4279.29</v>
      </c>
      <c r="BJ77" s="350">
        <f t="shared" si="52"/>
        <v>3219.8199999999997</v>
      </c>
      <c r="BK77" s="350">
        <f t="shared" si="52"/>
        <v>12476.140000000003</v>
      </c>
      <c r="BL77" s="350">
        <f t="shared" si="52"/>
        <v>16755.43</v>
      </c>
      <c r="BM77" s="350">
        <f t="shared" si="52"/>
        <v>74394.97</v>
      </c>
      <c r="BN77" s="350">
        <f t="shared" si="52"/>
        <v>15954.300000000001</v>
      </c>
      <c r="BO77" s="350">
        <f t="shared" si="52"/>
        <v>32709.73000000001</v>
      </c>
      <c r="BP77" s="350">
        <f t="shared" si="52"/>
        <v>65764.550000000017</v>
      </c>
      <c r="BQ77" s="350">
        <f t="shared" si="52"/>
        <v>16879.920000000006</v>
      </c>
      <c r="BR77" s="350">
        <f t="shared" si="52"/>
        <v>49589.650000000009</v>
      </c>
      <c r="BS77" s="350">
        <f t="shared" si="52"/>
        <v>49759.63</v>
      </c>
      <c r="BT77" s="350">
        <f t="shared" si="52"/>
        <v>16961.770000000004</v>
      </c>
      <c r="BU77" s="350">
        <f t="shared" si="52"/>
        <v>66551.420000000013</v>
      </c>
      <c r="BV77" s="350">
        <f t="shared" si="52"/>
        <v>51060.12</v>
      </c>
      <c r="BW77" s="350">
        <f t="shared" si="52"/>
        <v>20111.810000000001</v>
      </c>
      <c r="BX77" s="350">
        <f t="shared" si="52"/>
        <v>86663.23000000001</v>
      </c>
      <c r="BY77" s="350">
        <f>SUM(BY9:BY76)</f>
        <v>6803.669041095889</v>
      </c>
      <c r="BZ77" s="350">
        <f t="shared" ref="BZ77" si="53">SUM(BZ9:BZ76)</f>
        <v>93466.889041095914</v>
      </c>
      <c r="CA77" s="350">
        <f>SUM(CA9:CA76)</f>
        <v>6274.04</v>
      </c>
      <c r="CB77" s="350">
        <f>SUM(CB9:CB76)</f>
        <v>99740.929041095893</v>
      </c>
      <c r="CC77" s="350">
        <f>SUM(CC9:CC76)</f>
        <v>10094.561200000002</v>
      </c>
      <c r="CD77" s="350">
        <f>SUM(CD9:CD76)</f>
        <v>109835.49024109593</v>
      </c>
      <c r="CE77" s="350">
        <f>SUM(CE9:CE76)</f>
        <v>51342.739758904114</v>
      </c>
      <c r="CI77" s="439"/>
      <c r="CJ77" s="122"/>
    </row>
    <row r="78" spans="1:88" s="13" customFormat="1" ht="15" customHeight="1">
      <c r="A78" s="49"/>
      <c r="B78" s="49"/>
      <c r="C78" s="49"/>
      <c r="D78" s="226"/>
      <c r="E78" s="226"/>
      <c r="F78" s="226"/>
      <c r="G78" s="226"/>
      <c r="H78" s="226"/>
      <c r="I78" s="226"/>
      <c r="J78" s="226"/>
      <c r="K78" s="226"/>
      <c r="L78" s="227"/>
      <c r="M78" s="227"/>
      <c r="N78" s="227"/>
      <c r="O78" s="227"/>
      <c r="P78" s="227"/>
      <c r="Q78" s="611"/>
      <c r="R78" s="611"/>
      <c r="S78" s="611"/>
      <c r="T78" s="611"/>
      <c r="U78" s="611"/>
      <c r="V78" s="611"/>
      <c r="W78" s="611"/>
      <c r="X78" s="611"/>
      <c r="Y78" s="611"/>
      <c r="Z78" s="611"/>
      <c r="AA78" s="611"/>
      <c r="AB78" s="611"/>
      <c r="AC78" s="611"/>
      <c r="AD78" s="611"/>
      <c r="AE78" s="611"/>
      <c r="AF78" s="611"/>
      <c r="AG78" s="611"/>
      <c r="AH78" s="611"/>
      <c r="AI78" s="611"/>
      <c r="AJ78" s="611"/>
      <c r="AK78" s="611"/>
      <c r="AL78" s="611"/>
      <c r="AM78" s="611"/>
      <c r="AN78" s="611"/>
      <c r="AO78" s="611"/>
      <c r="AP78" s="611"/>
      <c r="AQ78" s="611"/>
      <c r="AR78" s="611"/>
      <c r="AS78" s="611"/>
      <c r="AT78" s="611"/>
      <c r="AU78" s="611"/>
      <c r="AV78" s="611"/>
      <c r="AW78" s="611"/>
      <c r="AX78" s="611"/>
      <c r="AY78" s="611"/>
      <c r="AZ78" s="611"/>
      <c r="BA78" s="611"/>
      <c r="BB78" s="611"/>
      <c r="BC78" s="611"/>
      <c r="BD78" s="611"/>
      <c r="BE78" s="611"/>
      <c r="BF78" s="611"/>
      <c r="BG78" s="611"/>
      <c r="BH78" s="611"/>
      <c r="BI78" s="611"/>
      <c r="BJ78" s="611"/>
      <c r="BK78" s="611"/>
      <c r="BL78" s="611"/>
      <c r="BM78" s="611"/>
      <c r="BN78" s="611"/>
      <c r="BO78" s="611"/>
      <c r="BP78" s="611"/>
      <c r="BQ78" s="611"/>
      <c r="BR78" s="611"/>
      <c r="BS78" s="611"/>
      <c r="BT78" s="611"/>
      <c r="BU78" s="611"/>
      <c r="BV78" s="611"/>
      <c r="BW78" s="611"/>
      <c r="BX78" s="611"/>
      <c r="CI78" s="439"/>
      <c r="CJ78" s="122"/>
    </row>
    <row r="79" spans="1:88" s="13" customFormat="1" ht="15" customHeight="1">
      <c r="A79" s="49"/>
      <c r="B79" s="49"/>
      <c r="C79" s="49"/>
      <c r="D79" s="226"/>
      <c r="E79" s="226"/>
      <c r="F79" s="226"/>
      <c r="G79" s="226"/>
      <c r="H79" s="226"/>
      <c r="I79" s="226"/>
      <c r="J79" s="226"/>
      <c r="K79" s="226"/>
      <c r="L79" s="227"/>
      <c r="M79" s="227"/>
      <c r="N79" s="227"/>
      <c r="O79" s="227"/>
      <c r="P79" s="227"/>
      <c r="Q79" s="612"/>
      <c r="R79" s="612"/>
      <c r="S79" s="612"/>
      <c r="T79" s="612"/>
      <c r="U79" s="612"/>
      <c r="V79" s="612"/>
      <c r="W79" s="612"/>
      <c r="X79" s="612"/>
      <c r="Y79" s="612"/>
      <c r="Z79" s="612"/>
      <c r="AA79" s="612"/>
      <c r="AB79" s="612"/>
      <c r="AC79" s="612"/>
      <c r="AD79" s="612"/>
      <c r="AE79" s="612"/>
      <c r="AF79" s="612"/>
      <c r="AG79" s="612"/>
      <c r="AH79" s="612"/>
      <c r="AI79" s="612"/>
      <c r="AJ79" s="612"/>
      <c r="AK79" s="612"/>
      <c r="AL79" s="612"/>
      <c r="AM79" s="612"/>
      <c r="AN79" s="612"/>
      <c r="AO79" s="612"/>
      <c r="AP79" s="612"/>
      <c r="AQ79" s="612"/>
      <c r="AR79" s="612"/>
      <c r="AS79" s="612"/>
      <c r="AT79" s="612"/>
      <c r="AU79" s="612"/>
      <c r="AV79" s="612"/>
      <c r="AW79" s="612"/>
      <c r="AX79" s="612"/>
      <c r="AY79" s="612"/>
      <c r="AZ79" s="612"/>
      <c r="BA79" s="612"/>
      <c r="BB79" s="612"/>
      <c r="BC79" s="612"/>
      <c r="BD79" s="612"/>
      <c r="BE79" s="612"/>
      <c r="BF79" s="612"/>
      <c r="BG79" s="612"/>
      <c r="BH79" s="612"/>
      <c r="BI79" s="612"/>
      <c r="BJ79" s="612"/>
      <c r="BK79" s="612"/>
      <c r="BL79" s="612"/>
      <c r="BM79" s="612"/>
      <c r="BN79" s="612"/>
      <c r="BO79" s="612"/>
      <c r="BP79" s="612"/>
      <c r="BQ79" s="612"/>
      <c r="BR79" s="612"/>
      <c r="BS79" s="612"/>
      <c r="BT79" s="612"/>
      <c r="BU79" s="612"/>
      <c r="BV79" s="612"/>
      <c r="BW79" s="612"/>
      <c r="BX79" s="612"/>
      <c r="BY79" s="349"/>
      <c r="BZ79" s="361"/>
      <c r="CI79" s="439"/>
      <c r="CJ79" s="122"/>
    </row>
    <row r="80" spans="1:88" s="18" customFormat="1" ht="17.25" customHeight="1">
      <c r="A80" s="2"/>
      <c r="B80" s="37"/>
      <c r="C80" s="37"/>
      <c r="D80" s="37"/>
      <c r="E80" s="38"/>
      <c r="F80" s="15"/>
      <c r="G80" s="15"/>
      <c r="H80" s="17"/>
      <c r="I80" s="38"/>
      <c r="J80" s="38"/>
      <c r="K80" s="17"/>
      <c r="L80" s="17"/>
      <c r="M80" s="17"/>
      <c r="N80" s="17"/>
      <c r="CI80" s="439"/>
      <c r="CJ80" s="122"/>
    </row>
    <row r="81" spans="1:88" s="18" customFormat="1" ht="17.25" customHeight="1" thickBot="1">
      <c r="A81" s="2"/>
      <c r="B81" s="37"/>
      <c r="C81" s="37"/>
      <c r="D81" s="37"/>
      <c r="E81" s="38"/>
      <c r="F81" s="37"/>
      <c r="G81" s="280"/>
      <c r="H81" s="17"/>
      <c r="I81" s="38"/>
      <c r="J81" s="38"/>
      <c r="K81" s="39"/>
      <c r="L81" s="17"/>
      <c r="M81" s="17"/>
      <c r="N81" s="17"/>
      <c r="BY81" s="128"/>
      <c r="CI81" s="439"/>
      <c r="CJ81" s="122"/>
    </row>
    <row r="82" spans="1:88" s="18" customFormat="1" ht="18" customHeight="1">
      <c r="A82" s="2"/>
      <c r="B82" s="37"/>
      <c r="C82" s="37"/>
      <c r="D82" s="37"/>
      <c r="E82" s="38"/>
      <c r="F82" s="37"/>
      <c r="G82" s="15"/>
      <c r="H82" s="17"/>
      <c r="I82" s="38"/>
      <c r="J82" s="38"/>
      <c r="K82" s="37" t="s">
        <v>1</v>
      </c>
      <c r="L82" s="17"/>
      <c r="M82" s="17"/>
      <c r="N82" s="17"/>
      <c r="CI82" s="439"/>
      <c r="CJ82" s="122"/>
    </row>
    <row r="83" spans="1:88" s="18" customFormat="1" ht="14.25" customHeight="1">
      <c r="A83" s="2"/>
      <c r="B83" s="37"/>
      <c r="C83" s="37"/>
      <c r="D83" s="37"/>
      <c r="E83" s="38"/>
      <c r="F83" s="37"/>
      <c r="G83" s="15"/>
      <c r="H83" s="17"/>
      <c r="I83" s="38"/>
      <c r="J83" s="38"/>
      <c r="K83" s="17"/>
      <c r="L83" s="17"/>
      <c r="M83" s="17"/>
      <c r="N83" s="17"/>
      <c r="BY83" s="128"/>
      <c r="CI83" s="439"/>
      <c r="CJ83" s="122"/>
    </row>
    <row r="84" spans="1:88" s="18" customFormat="1" ht="14.25" customHeight="1">
      <c r="A84" s="2"/>
      <c r="B84" s="37"/>
      <c r="C84" s="37"/>
      <c r="D84" s="37"/>
      <c r="E84" s="38"/>
      <c r="F84" s="37"/>
      <c r="G84" s="15"/>
      <c r="H84" s="17"/>
      <c r="I84" s="38"/>
      <c r="J84" s="38"/>
      <c r="K84" s="17"/>
      <c r="L84" s="17"/>
      <c r="M84" s="17"/>
      <c r="N84" s="17"/>
      <c r="CI84" s="439"/>
      <c r="CJ84" s="122"/>
    </row>
    <row r="85" spans="1:88" s="18" customFormat="1" ht="14.25" customHeight="1">
      <c r="A85" s="2"/>
      <c r="B85" s="37"/>
      <c r="C85" s="37"/>
      <c r="D85" s="37"/>
      <c r="E85" s="38"/>
      <c r="F85" s="37"/>
      <c r="G85" s="15"/>
      <c r="H85" s="17"/>
      <c r="I85" s="38"/>
      <c r="J85" s="38"/>
      <c r="K85" s="17"/>
      <c r="L85" s="17"/>
      <c r="M85" s="17"/>
      <c r="N85" s="17"/>
      <c r="CI85" s="439"/>
      <c r="CJ85" s="122"/>
    </row>
    <row r="86" spans="1:88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  <c r="CI86" s="439"/>
      <c r="CJ86" s="122"/>
    </row>
    <row r="87" spans="1:88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  <c r="CI87" s="439"/>
      <c r="CJ87" s="122"/>
    </row>
    <row r="88" spans="1:88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88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88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88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88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88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88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88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88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  <row r="183" spans="1:14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  <c r="N183" s="17"/>
    </row>
    <row r="184" spans="1:14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  <c r="N184" s="17"/>
    </row>
    <row r="185" spans="1:14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  <c r="N185" s="17"/>
    </row>
    <row r="186" spans="1:14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  <c r="N186" s="17"/>
    </row>
    <row r="187" spans="1:14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  <c r="N187" s="17"/>
    </row>
    <row r="188" spans="1:14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  <c r="N188" s="17"/>
    </row>
    <row r="189" spans="1:14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  <c r="N189" s="17"/>
    </row>
    <row r="190" spans="1:14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  <c r="N190" s="17"/>
    </row>
    <row r="191" spans="1:14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  <c r="N191" s="17"/>
    </row>
    <row r="192" spans="1:14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  <c r="N192" s="17"/>
    </row>
    <row r="193" spans="1:14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  <c r="N193" s="17"/>
    </row>
    <row r="194" spans="1:14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  <c r="N194" s="17"/>
    </row>
    <row r="195" spans="1:14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  <c r="N195" s="17"/>
    </row>
    <row r="196" spans="1:14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  <c r="N196" s="17"/>
    </row>
    <row r="197" spans="1:14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  <c r="N197" s="17"/>
    </row>
    <row r="198" spans="1:14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  <c r="N198" s="17"/>
    </row>
    <row r="199" spans="1:14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  <c r="N199" s="17"/>
    </row>
    <row r="200" spans="1:14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  <c r="N200" s="17"/>
    </row>
    <row r="201" spans="1:14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  <c r="N201" s="17"/>
    </row>
    <row r="202" spans="1:14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  <c r="N202" s="17"/>
    </row>
    <row r="203" spans="1:14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  <c r="N203" s="17"/>
    </row>
    <row r="204" spans="1:14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  <c r="N204" s="17"/>
    </row>
    <row r="205" spans="1:14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  <c r="M205" s="17"/>
      <c r="N205" s="17"/>
    </row>
    <row r="206" spans="1:14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17"/>
      <c r="M206" s="17"/>
      <c r="N206" s="17"/>
    </row>
    <row r="207" spans="1:14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17"/>
      <c r="M207" s="17"/>
      <c r="N207" s="17"/>
    </row>
    <row r="208" spans="1:14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17"/>
      <c r="M208" s="17"/>
      <c r="N208" s="17"/>
    </row>
    <row r="209" spans="1:14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17"/>
      <c r="M209" s="17"/>
      <c r="N209" s="17"/>
    </row>
    <row r="210" spans="1:14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17"/>
      <c r="M210" s="17"/>
      <c r="N210" s="17"/>
    </row>
    <row r="211" spans="1:14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17"/>
      <c r="M211" s="17"/>
      <c r="N211" s="17"/>
    </row>
    <row r="212" spans="1:14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17"/>
      <c r="M212" s="17"/>
      <c r="N212" s="17"/>
    </row>
    <row r="213" spans="1:14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17"/>
      <c r="M213" s="17"/>
      <c r="N213" s="17"/>
    </row>
    <row r="214" spans="1:14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17"/>
      <c r="M214" s="17"/>
      <c r="N214" s="17"/>
    </row>
    <row r="215" spans="1:14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17"/>
      <c r="M215" s="17"/>
      <c r="N215" s="17"/>
    </row>
    <row r="216" spans="1:14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17"/>
      <c r="M216" s="17"/>
      <c r="N216" s="17"/>
    </row>
    <row r="217" spans="1:14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17"/>
      <c r="M217" s="17"/>
      <c r="N217" s="17"/>
    </row>
    <row r="218" spans="1:14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17"/>
      <c r="M218" s="17"/>
      <c r="N218" s="17"/>
    </row>
    <row r="219" spans="1:14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17"/>
      <c r="M219" s="17"/>
      <c r="N219" s="17"/>
    </row>
    <row r="220" spans="1:14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17"/>
      <c r="M220" s="17"/>
      <c r="N220" s="17"/>
    </row>
    <row r="221" spans="1:14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17"/>
      <c r="M221" s="17"/>
      <c r="N221" s="17"/>
    </row>
    <row r="222" spans="1:14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17"/>
      <c r="M222" s="17"/>
      <c r="N222" s="17"/>
    </row>
    <row r="223" spans="1:14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17"/>
      <c r="M223" s="17"/>
      <c r="N223" s="17"/>
    </row>
    <row r="224" spans="1:14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17"/>
      <c r="M224" s="17"/>
      <c r="N224" s="17"/>
    </row>
    <row r="225" spans="1:14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17"/>
      <c r="M225" s="17"/>
      <c r="N225" s="17"/>
    </row>
    <row r="226" spans="1:14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17"/>
      <c r="M226" s="17"/>
      <c r="N226" s="17"/>
    </row>
    <row r="227" spans="1:14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17"/>
      <c r="M227" s="17"/>
      <c r="N227" s="17"/>
    </row>
    <row r="228" spans="1:14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17"/>
      <c r="M228" s="17"/>
      <c r="N228" s="17"/>
    </row>
    <row r="229" spans="1:14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17"/>
      <c r="M229" s="17"/>
      <c r="N229" s="17"/>
    </row>
    <row r="230" spans="1:14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17"/>
      <c r="M230" s="17"/>
      <c r="N230" s="17"/>
    </row>
    <row r="231" spans="1:14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17"/>
      <c r="M231" s="17"/>
      <c r="N231" s="17"/>
    </row>
    <row r="232" spans="1:14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17"/>
      <c r="M232" s="17"/>
      <c r="N232" s="17"/>
    </row>
    <row r="233" spans="1:14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17"/>
      <c r="M233" s="17"/>
      <c r="N233" s="17"/>
    </row>
    <row r="234" spans="1:14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17"/>
      <c r="M234" s="17"/>
      <c r="N234" s="17"/>
    </row>
    <row r="235" spans="1:14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17"/>
      <c r="M235" s="17"/>
      <c r="N235" s="17"/>
    </row>
    <row r="236" spans="1:14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17"/>
      <c r="M236" s="17"/>
      <c r="N236" s="17"/>
    </row>
    <row r="237" spans="1:14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17"/>
      <c r="M237" s="17"/>
      <c r="N237" s="17"/>
    </row>
    <row r="238" spans="1:14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17"/>
      <c r="M238" s="17"/>
      <c r="N238" s="17"/>
    </row>
    <row r="239" spans="1:14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17"/>
      <c r="M239" s="17"/>
      <c r="N239" s="17"/>
    </row>
    <row r="240" spans="1:14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17"/>
      <c r="M240" s="17"/>
      <c r="N240" s="17"/>
    </row>
    <row r="241" spans="1:14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17"/>
      <c r="M241" s="17"/>
      <c r="N241" s="17"/>
    </row>
    <row r="242" spans="1:14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17"/>
      <c r="M242" s="17"/>
      <c r="N242" s="17"/>
    </row>
    <row r="243" spans="1:14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17"/>
      <c r="M243" s="17"/>
      <c r="N243" s="17"/>
    </row>
    <row r="244" spans="1:14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17"/>
      <c r="M244" s="17"/>
      <c r="N244" s="17"/>
    </row>
    <row r="245" spans="1:14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17"/>
      <c r="M245" s="17"/>
      <c r="N245" s="17"/>
    </row>
    <row r="246" spans="1:14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17"/>
      <c r="M246" s="17"/>
      <c r="N246" s="17"/>
    </row>
    <row r="247" spans="1:14" s="18" customFormat="1" ht="14.25" customHeight="1">
      <c r="A247" s="2"/>
      <c r="B247" s="37"/>
      <c r="C247" s="37"/>
      <c r="D247" s="37"/>
      <c r="E247" s="38"/>
      <c r="F247" s="37"/>
      <c r="H247" s="17"/>
      <c r="I247" s="38"/>
      <c r="J247" s="38"/>
      <c r="K247" s="17"/>
      <c r="L247" s="17"/>
      <c r="M247" s="17"/>
      <c r="N247" s="17"/>
    </row>
    <row r="248" spans="1:14" s="18" customFormat="1" ht="14.25" customHeight="1">
      <c r="A248" s="2"/>
      <c r="B248" s="37"/>
      <c r="C248" s="37"/>
      <c r="D248" s="37"/>
      <c r="E248" s="38"/>
      <c r="F248" s="37"/>
      <c r="H248" s="17"/>
      <c r="I248" s="38"/>
      <c r="J248" s="38"/>
      <c r="K248" s="17"/>
      <c r="L248" s="17"/>
      <c r="M248" s="17"/>
      <c r="N248" s="17"/>
    </row>
    <row r="249" spans="1:14" s="18" customFormat="1" ht="14.25" customHeight="1">
      <c r="A249" s="2"/>
      <c r="B249" s="37"/>
      <c r="C249" s="37"/>
      <c r="D249" s="37"/>
      <c r="E249" s="38"/>
      <c r="F249" s="37"/>
      <c r="H249" s="17"/>
      <c r="I249" s="38"/>
      <c r="J249" s="38"/>
      <c r="K249" s="17"/>
      <c r="L249" s="17"/>
      <c r="M249" s="17"/>
      <c r="N249" s="17"/>
    </row>
  </sheetData>
  <autoFilter ref="A8:L77"/>
  <mergeCells count="8">
    <mergeCell ref="Q78:BX78"/>
    <mergeCell ref="Q79:BX79"/>
    <mergeCell ref="D77:K77"/>
    <mergeCell ref="D2:BX2"/>
    <mergeCell ref="D3:BX3"/>
    <mergeCell ref="D4:BX4"/>
    <mergeCell ref="D5:BX5"/>
    <mergeCell ref="D6:BX6"/>
  </mergeCells>
  <phoneticPr fontId="8" type="noConversion"/>
  <conditionalFormatting sqref="J15">
    <cfRule type="duplicateValues" dxfId="21" priority="2"/>
  </conditionalFormatting>
  <conditionalFormatting sqref="J60:J67">
    <cfRule type="duplicateValues" dxfId="20" priority="85"/>
  </conditionalFormatting>
  <conditionalFormatting sqref="J68">
    <cfRule type="duplicateValues" dxfId="19" priority="82"/>
  </conditionalFormatting>
  <conditionalFormatting sqref="J80:J1048576 J1 J7:J8">
    <cfRule type="duplicateValues" dxfId="18" priority="21"/>
  </conditionalFormatting>
  <conditionalFormatting sqref="K81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scale="81" fitToHeight="0" orientation="landscape" r:id="rId1"/>
  <headerFooter alignWithMargins="0">
    <oddFooter>&amp;CPágina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P193"/>
  <sheetViews>
    <sheetView showGridLines="0" topLeftCell="D1" zoomScale="98" zoomScaleNormal="98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5.285156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2.28515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hidden="1" customWidth="1"/>
    <col min="38" max="38" width="14" style="17" hidden="1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600" t="s">
        <v>0</v>
      </c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</row>
    <row r="3" spans="1:42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</row>
    <row r="4" spans="1:42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</row>
    <row r="5" spans="1:42" ht="14.25" customHeight="1">
      <c r="A5" s="3"/>
      <c r="B5" s="3"/>
      <c r="C5" s="3"/>
      <c r="D5" s="600" t="s">
        <v>458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</row>
    <row r="6" spans="1:42" ht="14.25" customHeight="1">
      <c r="A6" s="3"/>
      <c r="B6" s="3"/>
      <c r="C6" s="3"/>
      <c r="D6" s="600" t="s">
        <v>1437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17</v>
      </c>
      <c r="B8" s="66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6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8" t="s">
        <v>183</v>
      </c>
      <c r="Q8" s="317" t="s">
        <v>32</v>
      </c>
      <c r="R8" s="317" t="s">
        <v>10</v>
      </c>
      <c r="S8" s="318" t="s">
        <v>184</v>
      </c>
      <c r="T8" s="317" t="s">
        <v>34</v>
      </c>
      <c r="U8" s="317" t="s">
        <v>10</v>
      </c>
      <c r="V8" s="318" t="s">
        <v>185</v>
      </c>
      <c r="W8" s="317" t="s">
        <v>36</v>
      </c>
      <c r="X8" s="317" t="s">
        <v>10</v>
      </c>
      <c r="Y8" s="318" t="s">
        <v>37</v>
      </c>
      <c r="Z8" s="317" t="s">
        <v>38</v>
      </c>
      <c r="AA8" s="317" t="s">
        <v>10</v>
      </c>
      <c r="AB8" s="318" t="s">
        <v>39</v>
      </c>
      <c r="AC8" s="317" t="s">
        <v>40</v>
      </c>
      <c r="AD8" s="317" t="s">
        <v>10</v>
      </c>
      <c r="AE8" s="317" t="s">
        <v>186</v>
      </c>
      <c r="AF8" s="317" t="s">
        <v>42</v>
      </c>
      <c r="AG8" s="317" t="s">
        <v>10</v>
      </c>
      <c r="AH8" s="317" t="s">
        <v>43</v>
      </c>
      <c r="AI8" s="317" t="s">
        <v>44</v>
      </c>
      <c r="AJ8" s="317" t="s">
        <v>10</v>
      </c>
      <c r="AK8" s="317" t="s">
        <v>45</v>
      </c>
      <c r="AL8" s="319" t="s">
        <v>46</v>
      </c>
      <c r="AM8" s="317" t="s">
        <v>10</v>
      </c>
      <c r="AN8" s="317" t="s">
        <v>1222</v>
      </c>
      <c r="AO8" s="319" t="s">
        <v>1216</v>
      </c>
      <c r="AP8" s="317" t="s">
        <v>10</v>
      </c>
    </row>
    <row r="9" spans="1:42" s="18" customFormat="1" ht="39.75" customHeight="1" thickBot="1">
      <c r="A9" s="69" t="s">
        <v>459</v>
      </c>
      <c r="B9" s="70" t="s">
        <v>460</v>
      </c>
      <c r="C9" s="65"/>
      <c r="D9" s="34">
        <v>1</v>
      </c>
      <c r="E9" s="25" t="s">
        <v>461</v>
      </c>
      <c r="F9" s="10">
        <v>42068</v>
      </c>
      <c r="G9" s="26" t="s">
        <v>462</v>
      </c>
      <c r="H9" s="527" t="s">
        <v>463</v>
      </c>
      <c r="I9" s="301" t="s">
        <v>464</v>
      </c>
      <c r="J9" s="42" t="s">
        <v>465</v>
      </c>
      <c r="K9" s="293" t="s">
        <v>267</v>
      </c>
      <c r="L9" s="274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</f>
        <v>647.01</v>
      </c>
      <c r="AP9" s="41">
        <f>L9-AO9</f>
        <v>71.899999999999977</v>
      </c>
    </row>
    <row r="10" spans="1:42" s="13" customFormat="1" ht="25.5" customHeight="1" thickBot="1">
      <c r="A10" s="58"/>
      <c r="B10" s="71"/>
      <c r="C10" s="49"/>
      <c r="D10" s="602" t="s">
        <v>1436</v>
      </c>
      <c r="E10" s="602"/>
      <c r="F10" s="602"/>
      <c r="G10" s="602"/>
      <c r="H10" s="602"/>
      <c r="I10" s="602"/>
      <c r="J10" s="602"/>
      <c r="K10" s="602"/>
      <c r="L10" s="285">
        <f t="shared" ref="L10:AM10" si="0">SUM(L9:L9)</f>
        <v>718.91</v>
      </c>
      <c r="M10" s="285">
        <f t="shared" si="0"/>
        <v>71.891000000000005</v>
      </c>
      <c r="N10" s="285">
        <f t="shared" si="0"/>
        <v>647.01900000000001</v>
      </c>
      <c r="O10" s="285">
        <f t="shared" si="0"/>
        <v>129.40379999999999</v>
      </c>
      <c r="P10" s="285">
        <f t="shared" si="0"/>
        <v>0</v>
      </c>
      <c r="Q10" s="285">
        <f t="shared" si="0"/>
        <v>0</v>
      </c>
      <c r="R10" s="285">
        <f t="shared" si="0"/>
        <v>0</v>
      </c>
      <c r="S10" s="285">
        <f t="shared" si="0"/>
        <v>107.07</v>
      </c>
      <c r="T10" s="285">
        <f t="shared" si="0"/>
        <v>107.07</v>
      </c>
      <c r="U10" s="285">
        <f t="shared" si="0"/>
        <v>611.83999999999992</v>
      </c>
      <c r="V10" s="285">
        <f t="shared" si="0"/>
        <v>129.4</v>
      </c>
      <c r="W10" s="285">
        <f t="shared" si="0"/>
        <v>236.47</v>
      </c>
      <c r="X10" s="285">
        <f t="shared" si="0"/>
        <v>482.43999999999994</v>
      </c>
      <c r="Y10" s="285">
        <f t="shared" si="0"/>
        <v>129.4</v>
      </c>
      <c r="Z10" s="285">
        <f t="shared" si="0"/>
        <v>365.87</v>
      </c>
      <c r="AA10" s="285">
        <f t="shared" si="0"/>
        <v>353.03999999999996</v>
      </c>
      <c r="AB10" s="285">
        <f t="shared" si="0"/>
        <v>129.4</v>
      </c>
      <c r="AC10" s="285">
        <f t="shared" si="0"/>
        <v>495.27</v>
      </c>
      <c r="AD10" s="285">
        <f t="shared" si="0"/>
        <v>223.64</v>
      </c>
      <c r="AE10" s="285">
        <f t="shared" si="0"/>
        <v>129.4</v>
      </c>
      <c r="AF10" s="285">
        <f t="shared" si="0"/>
        <v>624.66999999999996</v>
      </c>
      <c r="AG10" s="285">
        <f t="shared" si="0"/>
        <v>94.240000000000009</v>
      </c>
      <c r="AH10" s="285">
        <f t="shared" si="0"/>
        <v>22.34</v>
      </c>
      <c r="AI10" s="285">
        <f t="shared" si="0"/>
        <v>647.01</v>
      </c>
      <c r="AJ10" s="285">
        <f t="shared" si="0"/>
        <v>71.899999999999977</v>
      </c>
      <c r="AK10" s="285">
        <f t="shared" si="0"/>
        <v>0</v>
      </c>
      <c r="AL10" s="285">
        <f t="shared" si="0"/>
        <v>647.01</v>
      </c>
      <c r="AM10" s="285">
        <f t="shared" si="0"/>
        <v>71.899999999999977</v>
      </c>
      <c r="AN10" s="285">
        <f>SUM(AN9:AN9)</f>
        <v>0</v>
      </c>
      <c r="AO10" s="285">
        <f>SUM(AO9:AO9)</f>
        <v>647.01</v>
      </c>
      <c r="AP10" s="285">
        <f>SUM(AP9:AP9)</f>
        <v>71.899999999999977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>
      <c r="A15" s="2"/>
      <c r="B15" s="37"/>
      <c r="C15" s="37"/>
      <c r="D15" s="37"/>
      <c r="E15" s="38"/>
      <c r="F15" s="37"/>
      <c r="H15" s="2"/>
      <c r="I15" s="60"/>
      <c r="J15" s="102"/>
      <c r="K15" s="103"/>
      <c r="L15" s="104"/>
      <c r="M15" s="105"/>
      <c r="N15" s="97"/>
      <c r="P15" s="56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17"/>
      <c r="L16" s="17"/>
    </row>
    <row r="17" spans="1:13" s="18" customFormat="1" ht="14.25" customHeight="1">
      <c r="A17" s="2"/>
      <c r="B17" s="37"/>
      <c r="C17" s="37"/>
      <c r="D17" s="37"/>
      <c r="E17" s="38"/>
      <c r="F17" s="37"/>
      <c r="H17" s="17"/>
      <c r="I17" s="17"/>
      <c r="J17" s="17"/>
      <c r="K17" s="17"/>
      <c r="L17" s="17"/>
    </row>
    <row r="18" spans="1:13" s="18" customFormat="1" ht="14.25" customHeight="1" thickBot="1">
      <c r="A18" s="2"/>
      <c r="B18" s="37"/>
      <c r="C18" s="37"/>
      <c r="D18" s="37"/>
      <c r="E18" s="38"/>
      <c r="F18" s="37"/>
      <c r="H18" s="17"/>
      <c r="I18" s="17"/>
      <c r="J18" s="17"/>
      <c r="K18" s="39"/>
      <c r="L18" s="17"/>
      <c r="M18" s="17"/>
    </row>
    <row r="19" spans="1:13" s="18" customFormat="1" ht="14.25" customHeight="1">
      <c r="A19" s="2"/>
      <c r="B19" s="37"/>
      <c r="C19" s="37"/>
      <c r="D19" s="37"/>
      <c r="E19" s="38"/>
      <c r="F19" s="37"/>
      <c r="H19" s="17"/>
      <c r="I19" s="17"/>
      <c r="J19" s="17"/>
      <c r="K19" s="3" t="s">
        <v>15</v>
      </c>
      <c r="L19" s="17"/>
      <c r="M19" s="17"/>
    </row>
    <row r="20" spans="1:13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3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3" s="18" customFormat="1" ht="14.25" customHeight="1">
      <c r="A22" s="2"/>
      <c r="B22" s="37"/>
      <c r="C22" s="37"/>
      <c r="D22" s="37"/>
      <c r="E22" s="38"/>
      <c r="F22" s="37"/>
      <c r="H22" s="17"/>
      <c r="I22" s="17"/>
    </row>
    <row r="23" spans="1:13" s="18" customFormat="1" ht="14.25" customHeight="1">
      <c r="A23" s="2"/>
      <c r="B23" s="37"/>
      <c r="C23" s="37"/>
      <c r="D23" s="37"/>
      <c r="E23" s="38"/>
      <c r="F23" s="37"/>
      <c r="H23" s="17"/>
      <c r="I23" s="17"/>
      <c r="L23" s="17"/>
    </row>
    <row r="24" spans="1:13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3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3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3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3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3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3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3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3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</row>
    <row r="190" spans="1:35" s="18" customFormat="1" ht="14.25" customHeight="1">
      <c r="A190" s="2"/>
      <c r="B190" s="37"/>
      <c r="C190" s="37"/>
      <c r="D190" s="37"/>
      <c r="E190" s="38"/>
      <c r="F190" s="37"/>
      <c r="H190" s="17"/>
      <c r="I190" s="17"/>
      <c r="J190" s="17"/>
      <c r="K190" s="17"/>
      <c r="L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s="18" customFormat="1" ht="14.25" customHeight="1">
      <c r="A191" s="2"/>
      <c r="B191" s="37"/>
      <c r="C191" s="37"/>
      <c r="D191" s="37"/>
      <c r="E191" s="38"/>
      <c r="F191" s="37"/>
      <c r="H191" s="17"/>
      <c r="I191" s="17"/>
      <c r="J191" s="17"/>
      <c r="K191" s="17"/>
      <c r="L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s="18" customFormat="1" ht="14.25" customHeight="1">
      <c r="A192" s="2"/>
      <c r="B192" s="37"/>
      <c r="C192" s="37"/>
      <c r="D192" s="37"/>
      <c r="E192" s="38"/>
      <c r="F192" s="37"/>
      <c r="H192" s="17"/>
      <c r="I192" s="17"/>
      <c r="J192" s="17"/>
      <c r="K192" s="17"/>
      <c r="L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3:14" ht="14.25" customHeight="1">
      <c r="M193" s="18"/>
      <c r="N193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4:J1048576 J21 J11:J14 J16:J17">
    <cfRule type="duplicateValues" dxfId="15" priority="6"/>
  </conditionalFormatting>
  <conditionalFormatting sqref="N15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97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89" hidden="1" customWidth="1" outlineLevel="1"/>
    <col min="2" max="2" width="11" style="90" hidden="1" customWidth="1" outlineLevel="1"/>
    <col min="3" max="3" width="1.85546875" style="90" customWidth="1" outlineLevel="1"/>
    <col min="4" max="4" width="3.5703125" style="90" customWidth="1" outlineLevel="1"/>
    <col min="5" max="5" width="10.7109375" style="90" customWidth="1" outlineLevel="1"/>
    <col min="6" max="6" width="12.140625" style="90" customWidth="1"/>
    <col min="7" max="7" width="16" style="90" customWidth="1"/>
    <col min="8" max="8" width="11.7109375" style="91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</row>
    <row r="3" spans="1:75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  <c r="BF3" s="600"/>
      <c r="BG3" s="600"/>
      <c r="BH3" s="600"/>
      <c r="BI3" s="600"/>
      <c r="BJ3" s="600"/>
      <c r="BK3" s="600"/>
      <c r="BL3" s="600"/>
      <c r="BM3" s="600"/>
      <c r="BN3" s="600"/>
      <c r="BO3" s="600"/>
      <c r="BP3" s="600"/>
      <c r="BQ3" s="600"/>
      <c r="BR3" s="600"/>
      <c r="BS3" s="600"/>
      <c r="BT3" s="600"/>
    </row>
    <row r="4" spans="1:75" ht="14.25" customHeight="1">
      <c r="A4" s="3"/>
      <c r="B4" s="3"/>
      <c r="C4" s="3"/>
      <c r="D4" s="600" t="s">
        <v>53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  <c r="BF4" s="600"/>
      <c r="BG4" s="600"/>
      <c r="BH4" s="600"/>
      <c r="BI4" s="600"/>
      <c r="BJ4" s="600"/>
      <c r="BK4" s="600"/>
      <c r="BL4" s="600"/>
      <c r="BM4" s="600"/>
      <c r="BN4" s="600"/>
      <c r="BO4" s="600"/>
      <c r="BP4" s="600"/>
      <c r="BQ4" s="600"/>
      <c r="BR4" s="600"/>
      <c r="BS4" s="600"/>
      <c r="BT4" s="600"/>
    </row>
    <row r="5" spans="1:75" ht="14.25" customHeight="1">
      <c r="A5" s="3"/>
      <c r="B5" s="3"/>
      <c r="C5" s="3"/>
      <c r="D5" s="600" t="s">
        <v>466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  <c r="BF5" s="600"/>
      <c r="BG5" s="600"/>
      <c r="BH5" s="600"/>
      <c r="BI5" s="600"/>
      <c r="BJ5" s="600"/>
      <c r="BK5" s="600"/>
      <c r="BL5" s="600"/>
      <c r="BM5" s="600"/>
      <c r="BN5" s="600"/>
      <c r="BO5" s="600"/>
      <c r="BP5" s="600"/>
      <c r="BQ5" s="600"/>
      <c r="BR5" s="600"/>
      <c r="BS5" s="600"/>
      <c r="BT5" s="600"/>
    </row>
    <row r="6" spans="1:75" ht="14.25" customHeight="1">
      <c r="A6" s="3"/>
      <c r="B6" s="3"/>
      <c r="C6" s="3"/>
      <c r="D6" s="600" t="s">
        <v>1069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0"/>
      <c r="BN6" s="600"/>
      <c r="BO6" s="600"/>
      <c r="BP6" s="600"/>
      <c r="BQ6" s="600"/>
      <c r="BR6" s="600"/>
      <c r="BS6" s="600"/>
      <c r="BT6" s="600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3" customFormat="1" ht="51.75" thickBot="1">
      <c r="A8" s="50" t="s">
        <v>17</v>
      </c>
      <c r="B8" s="50" t="s">
        <v>18</v>
      </c>
      <c r="C8" s="48"/>
      <c r="D8" s="216" t="s">
        <v>19</v>
      </c>
      <c r="E8" s="213" t="s">
        <v>20</v>
      </c>
      <c r="F8" s="213" t="s">
        <v>21</v>
      </c>
      <c r="G8" s="213" t="s">
        <v>22</v>
      </c>
      <c r="H8" s="213" t="s">
        <v>23</v>
      </c>
      <c r="I8" s="218" t="s">
        <v>24</v>
      </c>
      <c r="J8" s="213" t="s">
        <v>25</v>
      </c>
      <c r="K8" s="213" t="s">
        <v>26</v>
      </c>
      <c r="L8" s="215" t="s">
        <v>27</v>
      </c>
      <c r="M8" s="215" t="s">
        <v>28</v>
      </c>
      <c r="N8" s="219" t="s">
        <v>29</v>
      </c>
      <c r="O8" s="217" t="s">
        <v>30</v>
      </c>
      <c r="P8" s="220" t="s">
        <v>177</v>
      </c>
      <c r="Q8" s="214" t="s">
        <v>467</v>
      </c>
      <c r="R8" s="214" t="s">
        <v>10</v>
      </c>
      <c r="S8" s="220" t="s">
        <v>86</v>
      </c>
      <c r="T8" s="214" t="s">
        <v>87</v>
      </c>
      <c r="U8" s="214" t="s">
        <v>10</v>
      </c>
      <c r="V8" s="220" t="s">
        <v>88</v>
      </c>
      <c r="W8" s="214" t="s">
        <v>179</v>
      </c>
      <c r="X8" s="214" t="s">
        <v>10</v>
      </c>
      <c r="Y8" s="220" t="s">
        <v>180</v>
      </c>
      <c r="Z8" s="214" t="s">
        <v>90</v>
      </c>
      <c r="AA8" s="214" t="s">
        <v>10</v>
      </c>
      <c r="AB8" s="220" t="s">
        <v>468</v>
      </c>
      <c r="AC8" s="222" t="s">
        <v>92</v>
      </c>
      <c r="AD8" s="214" t="s">
        <v>10</v>
      </c>
      <c r="AE8" s="220" t="s">
        <v>254</v>
      </c>
      <c r="AF8" s="222" t="s">
        <v>94</v>
      </c>
      <c r="AG8" s="214" t="s">
        <v>10</v>
      </c>
      <c r="AH8" s="221" t="s">
        <v>255</v>
      </c>
      <c r="AI8" s="214" t="s">
        <v>96</v>
      </c>
      <c r="AJ8" s="214" t="s">
        <v>10</v>
      </c>
      <c r="AK8" s="220" t="s">
        <v>469</v>
      </c>
      <c r="AL8" s="214" t="s">
        <v>98</v>
      </c>
      <c r="AM8" s="214" t="s">
        <v>10</v>
      </c>
      <c r="AN8" s="220" t="s">
        <v>182</v>
      </c>
      <c r="AO8" s="215" t="s">
        <v>100</v>
      </c>
      <c r="AP8" s="214" t="s">
        <v>10</v>
      </c>
      <c r="AQ8" s="220" t="s">
        <v>470</v>
      </c>
      <c r="AR8" s="215" t="s">
        <v>102</v>
      </c>
      <c r="AS8" s="214" t="s">
        <v>10</v>
      </c>
      <c r="AT8" s="220" t="s">
        <v>471</v>
      </c>
      <c r="AU8" s="215" t="s">
        <v>104</v>
      </c>
      <c r="AV8" s="214" t="s">
        <v>10</v>
      </c>
      <c r="AW8" s="220" t="s">
        <v>105</v>
      </c>
      <c r="AX8" s="215" t="s">
        <v>32</v>
      </c>
      <c r="AY8" s="214" t="s">
        <v>10</v>
      </c>
      <c r="AZ8" s="220" t="s">
        <v>33</v>
      </c>
      <c r="BA8" s="215" t="s">
        <v>34</v>
      </c>
      <c r="BB8" s="214" t="s">
        <v>10</v>
      </c>
      <c r="BC8" s="220" t="s">
        <v>35</v>
      </c>
      <c r="BD8" s="215" t="s">
        <v>36</v>
      </c>
      <c r="BE8" s="214" t="s">
        <v>10</v>
      </c>
      <c r="BF8" s="220" t="s">
        <v>37</v>
      </c>
      <c r="BG8" s="215" t="s">
        <v>38</v>
      </c>
      <c r="BH8" s="214" t="s">
        <v>10</v>
      </c>
      <c r="BI8" s="220" t="s">
        <v>39</v>
      </c>
      <c r="BJ8" s="215" t="s">
        <v>40</v>
      </c>
      <c r="BK8" s="214" t="s">
        <v>10</v>
      </c>
      <c r="BL8" s="220" t="s">
        <v>41</v>
      </c>
      <c r="BM8" s="224" t="s">
        <v>42</v>
      </c>
      <c r="BN8" s="214" t="s">
        <v>10</v>
      </c>
      <c r="BO8" s="220" t="s">
        <v>43</v>
      </c>
      <c r="BP8" s="215" t="s">
        <v>44</v>
      </c>
      <c r="BQ8" s="214" t="s">
        <v>10</v>
      </c>
      <c r="BR8" s="214" t="s">
        <v>11</v>
      </c>
      <c r="BS8" s="215" t="s">
        <v>46</v>
      </c>
      <c r="BT8" s="214" t="s">
        <v>10</v>
      </c>
      <c r="BU8" s="214" t="s">
        <v>1012</v>
      </c>
      <c r="BV8" s="215" t="s">
        <v>963</v>
      </c>
      <c r="BW8" s="214" t="s">
        <v>10</v>
      </c>
    </row>
    <row r="9" spans="1:75" s="241" customFormat="1" ht="25.5">
      <c r="A9" s="229">
        <v>30</v>
      </c>
      <c r="B9" s="230">
        <v>9477</v>
      </c>
      <c r="C9" s="231"/>
      <c r="D9" s="232">
        <v>1</v>
      </c>
      <c r="E9" s="233" t="s">
        <v>472</v>
      </c>
      <c r="F9" s="234">
        <v>37978</v>
      </c>
      <c r="G9" s="235" t="s">
        <v>473</v>
      </c>
      <c r="H9" s="236" t="s">
        <v>474</v>
      </c>
      <c r="I9" s="237" t="s">
        <v>475</v>
      </c>
      <c r="J9" s="236" t="s">
        <v>476</v>
      </c>
      <c r="K9" s="237" t="s">
        <v>285</v>
      </c>
      <c r="L9" s="238">
        <v>1424.47</v>
      </c>
      <c r="M9" s="239">
        <f>L9*10%</f>
        <v>142.447</v>
      </c>
      <c r="N9" s="238">
        <f>L9-M9</f>
        <v>1282.0230000000001</v>
      </c>
      <c r="O9" s="238">
        <f>N9/5</f>
        <v>256.40460000000002</v>
      </c>
      <c r="P9" s="238">
        <v>6.32</v>
      </c>
      <c r="Q9" s="238">
        <f>P9</f>
        <v>6.32</v>
      </c>
      <c r="R9" s="238">
        <f>L9-Q9</f>
        <v>1418.15</v>
      </c>
      <c r="S9" s="238">
        <v>256.39999999999998</v>
      </c>
      <c r="T9" s="238">
        <f>Q9+S9</f>
        <v>262.71999999999997</v>
      </c>
      <c r="U9" s="238">
        <f>L9-T9</f>
        <v>1161.75</v>
      </c>
      <c r="V9" s="238">
        <v>256.39999999999998</v>
      </c>
      <c r="W9" s="238">
        <f>T9+V9</f>
        <v>519.11999999999989</v>
      </c>
      <c r="X9" s="238">
        <f>L9-W9</f>
        <v>905.35000000000014</v>
      </c>
      <c r="Y9" s="238">
        <v>256.39999999999998</v>
      </c>
      <c r="Z9" s="238">
        <f>W9+Y9</f>
        <v>775.51999999999987</v>
      </c>
      <c r="AA9" s="238">
        <f>L9-Z9</f>
        <v>648.95000000000016</v>
      </c>
      <c r="AB9" s="238">
        <v>256.39999999999998</v>
      </c>
      <c r="AC9" s="238">
        <f>Z9+AB9</f>
        <v>1031.9199999999998</v>
      </c>
      <c r="AD9" s="238">
        <f>L9-AC9</f>
        <v>392.55000000000018</v>
      </c>
      <c r="AE9" s="238">
        <v>250.08</v>
      </c>
      <c r="AF9" s="238">
        <f>AC9+AE9</f>
        <v>1281.9999999999998</v>
      </c>
      <c r="AG9" s="238">
        <f>L9-AF9</f>
        <v>142.47000000000025</v>
      </c>
      <c r="AH9" s="238">
        <v>0</v>
      </c>
      <c r="AI9" s="238">
        <f>AF9+AH9</f>
        <v>1281.9999999999998</v>
      </c>
      <c r="AJ9" s="238">
        <f>L9-AI9</f>
        <v>142.47000000000025</v>
      </c>
      <c r="AK9" s="238">
        <v>0</v>
      </c>
      <c r="AL9" s="238">
        <f>AI9+AK9</f>
        <v>1281.9999999999998</v>
      </c>
      <c r="AM9" s="238">
        <f>L9-AI9</f>
        <v>142.47000000000025</v>
      </c>
      <c r="AN9" s="238">
        <v>0</v>
      </c>
      <c r="AO9" s="238">
        <f>AL9+AN9</f>
        <v>1281.9999999999998</v>
      </c>
      <c r="AP9" s="238">
        <f>L9-AO9</f>
        <v>142.47000000000025</v>
      </c>
      <c r="AQ9" s="238">
        <v>0</v>
      </c>
      <c r="AR9" s="238">
        <f>AO9+AQ9</f>
        <v>1281.9999999999998</v>
      </c>
      <c r="AS9" s="238">
        <f>L9-AR9</f>
        <v>142.47000000000025</v>
      </c>
      <c r="AT9" s="238">
        <v>0</v>
      </c>
      <c r="AU9" s="238">
        <f>AR9+AT9</f>
        <v>1281.9999999999998</v>
      </c>
      <c r="AV9" s="238">
        <f>L9-AU9</f>
        <v>142.47000000000025</v>
      </c>
      <c r="AW9" s="238">
        <v>0</v>
      </c>
      <c r="AX9" s="238">
        <f>AU9+AW9</f>
        <v>1281.9999999999998</v>
      </c>
      <c r="AY9" s="238">
        <f>L9-AX9</f>
        <v>142.47000000000025</v>
      </c>
      <c r="AZ9" s="238">
        <v>0</v>
      </c>
      <c r="BA9" s="238">
        <f>AX9+AZ9</f>
        <v>1281.9999999999998</v>
      </c>
      <c r="BB9" s="238">
        <f>L9-BA9</f>
        <v>142.47000000000025</v>
      </c>
      <c r="BC9" s="238">
        <v>0</v>
      </c>
      <c r="BD9" s="238">
        <f>BA9+BC9</f>
        <v>1281.9999999999998</v>
      </c>
      <c r="BE9" s="238">
        <f>L9-BD9</f>
        <v>142.47000000000025</v>
      </c>
      <c r="BF9" s="238">
        <v>0</v>
      </c>
      <c r="BG9" s="238">
        <f>BD9+BF9</f>
        <v>1281.9999999999998</v>
      </c>
      <c r="BH9" s="238">
        <f>L9-BG9</f>
        <v>142.47000000000025</v>
      </c>
      <c r="BI9" s="238">
        <v>0</v>
      </c>
      <c r="BJ9" s="238">
        <f>BG9+BI9</f>
        <v>1281.9999999999998</v>
      </c>
      <c r="BK9" s="238">
        <f>L9-BJ9</f>
        <v>142.47000000000025</v>
      </c>
      <c r="BL9" s="238">
        <v>0</v>
      </c>
      <c r="BM9" s="238">
        <f>BJ9+BL9</f>
        <v>1281.9999999999998</v>
      </c>
      <c r="BN9" s="238">
        <f>L9-BM9</f>
        <v>142.47000000000025</v>
      </c>
      <c r="BO9" s="238">
        <v>0</v>
      </c>
      <c r="BP9" s="238">
        <f>BM9+BO9</f>
        <v>1281.9999999999998</v>
      </c>
      <c r="BQ9" s="238">
        <f>L9-BP9</f>
        <v>142.47000000000025</v>
      </c>
      <c r="BR9" s="238">
        <v>0</v>
      </c>
      <c r="BS9" s="238">
        <f>BP9+BR9</f>
        <v>1281.9999999999998</v>
      </c>
      <c r="BT9" s="238">
        <f>L9-BS9</f>
        <v>142.47000000000025</v>
      </c>
      <c r="BU9" s="240">
        <v>0</v>
      </c>
      <c r="BV9" s="240">
        <f>BS9+BU9</f>
        <v>1281.9999999999998</v>
      </c>
      <c r="BW9" s="240">
        <f>L9-BV9</f>
        <v>142.47000000000025</v>
      </c>
    </row>
    <row r="10" spans="1:75" s="249" customFormat="1" ht="13.5">
      <c r="A10" s="229">
        <v>40</v>
      </c>
      <c r="B10" s="230">
        <v>146</v>
      </c>
      <c r="C10" s="231"/>
      <c r="D10" s="242">
        <v>2</v>
      </c>
      <c r="E10" s="243" t="s">
        <v>479</v>
      </c>
      <c r="F10" s="244">
        <v>39065</v>
      </c>
      <c r="G10" s="245" t="s">
        <v>473</v>
      </c>
      <c r="H10" s="230" t="s">
        <v>474</v>
      </c>
      <c r="I10" s="246" t="s">
        <v>480</v>
      </c>
      <c r="J10" s="245" t="s">
        <v>481</v>
      </c>
      <c r="K10" s="246" t="s">
        <v>477</v>
      </c>
      <c r="L10" s="247">
        <v>1248.6500000000001</v>
      </c>
      <c r="M10" s="239">
        <f t="shared" ref="M10:M38" si="0">L10*10%</f>
        <v>124.86500000000001</v>
      </c>
      <c r="N10" s="247">
        <f t="shared" ref="N10:N38" si="1">L10-M10</f>
        <v>1123.7850000000001</v>
      </c>
      <c r="O10" s="247">
        <f t="shared" ref="O10:O38" si="2">N10/5</f>
        <v>224.75700000000001</v>
      </c>
      <c r="P10" s="247">
        <v>0</v>
      </c>
      <c r="Q10" s="247">
        <f t="shared" ref="Q10:Q38" si="3">P10</f>
        <v>0</v>
      </c>
      <c r="R10" s="247">
        <v>0</v>
      </c>
      <c r="S10" s="247">
        <v>0</v>
      </c>
      <c r="T10" s="247">
        <f>Q10+S10</f>
        <v>0</v>
      </c>
      <c r="U10" s="247">
        <v>0</v>
      </c>
      <c r="V10" s="247">
        <v>0</v>
      </c>
      <c r="W10" s="247">
        <f>T10+V10</f>
        <v>0</v>
      </c>
      <c r="X10" s="247">
        <v>0</v>
      </c>
      <c r="Y10" s="247">
        <v>11.08</v>
      </c>
      <c r="Z10" s="247">
        <f>W10+Y10</f>
        <v>11.08</v>
      </c>
      <c r="AA10" s="247">
        <f>L10-Z10</f>
        <v>1237.5700000000002</v>
      </c>
      <c r="AB10" s="247">
        <v>224.76</v>
      </c>
      <c r="AC10" s="247">
        <f>Z10+AB10</f>
        <v>235.84</v>
      </c>
      <c r="AD10" s="247">
        <f t="shared" ref="AD10:AD18" si="4">L10-AC10</f>
        <v>1012.8100000000001</v>
      </c>
      <c r="AE10" s="247">
        <v>224.76</v>
      </c>
      <c r="AF10" s="247">
        <f>AC10+AE10</f>
        <v>460.6</v>
      </c>
      <c r="AG10" s="247">
        <f t="shared" ref="AG10:AG18" si="5">L10-AF10</f>
        <v>788.05000000000007</v>
      </c>
      <c r="AH10" s="247">
        <v>224.76</v>
      </c>
      <c r="AI10" s="247">
        <f t="shared" ref="AI10:AI18" si="6">AF10+AH10</f>
        <v>685.36</v>
      </c>
      <c r="AJ10" s="247">
        <f t="shared" ref="AJ10:AJ18" si="7">L10-AI10</f>
        <v>563.29000000000008</v>
      </c>
      <c r="AK10" s="247">
        <v>224.76</v>
      </c>
      <c r="AL10" s="247">
        <f t="shared" ref="AL10:AL38" si="8">AI10+AK10</f>
        <v>910.12</v>
      </c>
      <c r="AM10" s="247">
        <f t="shared" ref="AM10:AM38" si="9">L10-AI10</f>
        <v>563.29000000000008</v>
      </c>
      <c r="AN10" s="247">
        <v>213.67</v>
      </c>
      <c r="AO10" s="247">
        <f t="shared" ref="AO10:AO38" si="10">AL10+AN10</f>
        <v>1123.79</v>
      </c>
      <c r="AP10" s="247">
        <f t="shared" ref="AP10:AP38" si="11">L10-AO10</f>
        <v>124.86000000000013</v>
      </c>
      <c r="AQ10" s="247">
        <v>0</v>
      </c>
      <c r="AR10" s="247">
        <f t="shared" ref="AR10:AR38" si="12">AO10+AQ10</f>
        <v>1123.79</v>
      </c>
      <c r="AS10" s="247">
        <f t="shared" ref="AS10:AS38" si="13">L10-AR10</f>
        <v>124.86000000000013</v>
      </c>
      <c r="AT10" s="247">
        <v>0</v>
      </c>
      <c r="AU10" s="247">
        <f t="shared" ref="AU10:AU38" si="14">AR10+AT10</f>
        <v>1123.79</v>
      </c>
      <c r="AV10" s="247">
        <f t="shared" ref="AV10:AV38" si="15">L10-AU10</f>
        <v>124.86000000000013</v>
      </c>
      <c r="AW10" s="247">
        <v>0</v>
      </c>
      <c r="AX10" s="247">
        <f t="shared" ref="AX10:AX38" si="16">AU10+AW10</f>
        <v>1123.79</v>
      </c>
      <c r="AY10" s="247">
        <f t="shared" ref="AY10:AY38" si="17">L10-AX10</f>
        <v>124.86000000000013</v>
      </c>
      <c r="AZ10" s="247">
        <v>0</v>
      </c>
      <c r="BA10" s="247">
        <f t="shared" ref="BA10:BA38" si="18">AX10+AZ10</f>
        <v>1123.79</v>
      </c>
      <c r="BB10" s="247">
        <f t="shared" ref="BB10:BB38" si="19">L10-BA10</f>
        <v>124.86000000000013</v>
      </c>
      <c r="BC10" s="247">
        <v>0</v>
      </c>
      <c r="BD10" s="247">
        <f t="shared" ref="BD10:BD38" si="20">BA10+BC10</f>
        <v>1123.79</v>
      </c>
      <c r="BE10" s="247">
        <f t="shared" ref="BE10:BE38" si="21">L10-BD10</f>
        <v>124.86000000000013</v>
      </c>
      <c r="BF10" s="247">
        <v>0</v>
      </c>
      <c r="BG10" s="247">
        <f t="shared" ref="BG10:BG38" si="22">BD10+BF10</f>
        <v>1123.79</v>
      </c>
      <c r="BH10" s="247">
        <f t="shared" ref="BH10:BH38" si="23">L10-BG10</f>
        <v>124.86000000000013</v>
      </c>
      <c r="BI10" s="247">
        <v>0</v>
      </c>
      <c r="BJ10" s="247">
        <f t="shared" ref="BJ10:BJ38" si="24">BG10+BI10</f>
        <v>1123.79</v>
      </c>
      <c r="BK10" s="247">
        <f t="shared" ref="BK10:BK38" si="25">L10-BJ10</f>
        <v>124.86000000000013</v>
      </c>
      <c r="BL10" s="247">
        <v>0</v>
      </c>
      <c r="BM10" s="247">
        <f t="shared" ref="BM10:BM38" si="26">BJ10+BL10</f>
        <v>1123.79</v>
      </c>
      <c r="BN10" s="247">
        <f t="shared" ref="BN10:BN38" si="27">L10-BM10</f>
        <v>124.86000000000013</v>
      </c>
      <c r="BO10" s="247">
        <v>0</v>
      </c>
      <c r="BP10" s="247">
        <f t="shared" ref="BP10:BP38" si="28">BM10+BO10</f>
        <v>1123.79</v>
      </c>
      <c r="BQ10" s="247">
        <f t="shared" ref="BQ10:BQ38" si="29">L10-BP10</f>
        <v>124.86000000000013</v>
      </c>
      <c r="BR10" s="247">
        <v>0</v>
      </c>
      <c r="BS10" s="247">
        <f t="shared" ref="BS10:BS38" si="30">BP10+BR10</f>
        <v>1123.79</v>
      </c>
      <c r="BT10" s="247">
        <f t="shared" ref="BT10:BT38" si="31">L10-BS10</f>
        <v>124.86000000000013</v>
      </c>
      <c r="BU10" s="248">
        <v>0</v>
      </c>
      <c r="BV10" s="248">
        <f t="shared" ref="BV10:BV38" si="32">BS10+BU10</f>
        <v>1123.79</v>
      </c>
      <c r="BW10" s="248">
        <f t="shared" ref="BW10:BW38" si="33">L10-BV10</f>
        <v>124.86000000000013</v>
      </c>
    </row>
    <row r="11" spans="1:75" s="241" customFormat="1" ht="13.5">
      <c r="A11" s="229">
        <v>42</v>
      </c>
      <c r="B11" s="230">
        <v>1973</v>
      </c>
      <c r="C11" s="231"/>
      <c r="D11" s="232">
        <v>5</v>
      </c>
      <c r="E11" s="250" t="s">
        <v>487</v>
      </c>
      <c r="F11" s="244">
        <v>39307</v>
      </c>
      <c r="G11" s="245" t="s">
        <v>473</v>
      </c>
      <c r="H11" s="245" t="s">
        <v>474</v>
      </c>
      <c r="I11" s="245" t="s">
        <v>480</v>
      </c>
      <c r="J11" s="230" t="s">
        <v>488</v>
      </c>
      <c r="K11" s="251" t="s">
        <v>285</v>
      </c>
      <c r="L11" s="247">
        <v>1490</v>
      </c>
      <c r="M11" s="239">
        <f t="shared" si="0"/>
        <v>149</v>
      </c>
      <c r="N11" s="247">
        <f t="shared" si="1"/>
        <v>1341</v>
      </c>
      <c r="O11" s="247">
        <f t="shared" si="2"/>
        <v>268.2</v>
      </c>
      <c r="P11" s="247">
        <v>0</v>
      </c>
      <c r="Q11" s="247">
        <f t="shared" si="3"/>
        <v>0</v>
      </c>
      <c r="R11" s="247">
        <v>0</v>
      </c>
      <c r="S11" s="247">
        <v>0</v>
      </c>
      <c r="T11" s="247">
        <f t="shared" ref="T11:T38" si="34">Q11+S11</f>
        <v>0</v>
      </c>
      <c r="U11" s="247">
        <v>0</v>
      </c>
      <c r="V11" s="247">
        <v>0</v>
      </c>
      <c r="W11" s="247">
        <f t="shared" ref="W11:W38" si="35">T11+V11</f>
        <v>0</v>
      </c>
      <c r="X11" s="247">
        <v>0</v>
      </c>
      <c r="Y11" s="247">
        <v>0</v>
      </c>
      <c r="Z11" s="247">
        <f t="shared" ref="Z11:Z38" si="36">W11+Y11</f>
        <v>0</v>
      </c>
      <c r="AA11" s="247">
        <v>0</v>
      </c>
      <c r="AB11" s="247">
        <v>103.61</v>
      </c>
      <c r="AC11" s="247">
        <f>Z11+AB11</f>
        <v>103.61</v>
      </c>
      <c r="AD11" s="247">
        <f t="shared" si="4"/>
        <v>1386.39</v>
      </c>
      <c r="AE11" s="247">
        <v>268.2</v>
      </c>
      <c r="AF11" s="247">
        <f>AC11+AE11</f>
        <v>371.81</v>
      </c>
      <c r="AG11" s="247">
        <f t="shared" si="5"/>
        <v>1118.19</v>
      </c>
      <c r="AH11" s="247">
        <v>268.2</v>
      </c>
      <c r="AI11" s="247">
        <f t="shared" si="6"/>
        <v>640.01</v>
      </c>
      <c r="AJ11" s="247">
        <f t="shared" si="7"/>
        <v>849.99</v>
      </c>
      <c r="AK11" s="247">
        <v>268.2</v>
      </c>
      <c r="AL11" s="247">
        <f t="shared" si="8"/>
        <v>908.21</v>
      </c>
      <c r="AM11" s="247">
        <f t="shared" si="9"/>
        <v>849.99</v>
      </c>
      <c r="AN11" s="247">
        <v>268.2</v>
      </c>
      <c r="AO11" s="247">
        <f t="shared" si="10"/>
        <v>1176.4100000000001</v>
      </c>
      <c r="AP11" s="247">
        <f t="shared" si="11"/>
        <v>313.58999999999992</v>
      </c>
      <c r="AQ11" s="247">
        <v>164.59</v>
      </c>
      <c r="AR11" s="247">
        <f t="shared" si="12"/>
        <v>1341</v>
      </c>
      <c r="AS11" s="247">
        <f t="shared" si="13"/>
        <v>149</v>
      </c>
      <c r="AT11" s="247">
        <v>0</v>
      </c>
      <c r="AU11" s="247">
        <f t="shared" si="14"/>
        <v>1341</v>
      </c>
      <c r="AV11" s="247">
        <f t="shared" si="15"/>
        <v>149</v>
      </c>
      <c r="AW11" s="247">
        <v>0</v>
      </c>
      <c r="AX11" s="247">
        <f t="shared" si="16"/>
        <v>1341</v>
      </c>
      <c r="AY11" s="247">
        <f t="shared" si="17"/>
        <v>149</v>
      </c>
      <c r="AZ11" s="247">
        <v>0</v>
      </c>
      <c r="BA11" s="247">
        <f t="shared" si="18"/>
        <v>1341</v>
      </c>
      <c r="BB11" s="247">
        <f t="shared" si="19"/>
        <v>149</v>
      </c>
      <c r="BC11" s="247">
        <v>0</v>
      </c>
      <c r="BD11" s="247">
        <f t="shared" si="20"/>
        <v>1341</v>
      </c>
      <c r="BE11" s="247">
        <f t="shared" si="21"/>
        <v>149</v>
      </c>
      <c r="BF11" s="247">
        <v>0</v>
      </c>
      <c r="BG11" s="247">
        <f t="shared" si="22"/>
        <v>1341</v>
      </c>
      <c r="BH11" s="247">
        <f t="shared" si="23"/>
        <v>149</v>
      </c>
      <c r="BI11" s="247">
        <v>0</v>
      </c>
      <c r="BJ11" s="247">
        <f t="shared" si="24"/>
        <v>1341</v>
      </c>
      <c r="BK11" s="247">
        <f t="shared" si="25"/>
        <v>149</v>
      </c>
      <c r="BL11" s="247">
        <v>0</v>
      </c>
      <c r="BM11" s="247">
        <f t="shared" si="26"/>
        <v>1341</v>
      </c>
      <c r="BN11" s="247">
        <f t="shared" si="27"/>
        <v>149</v>
      </c>
      <c r="BO11" s="247">
        <v>0</v>
      </c>
      <c r="BP11" s="247">
        <f t="shared" si="28"/>
        <v>1341</v>
      </c>
      <c r="BQ11" s="247">
        <f t="shared" si="29"/>
        <v>149</v>
      </c>
      <c r="BR11" s="247">
        <v>0</v>
      </c>
      <c r="BS11" s="247">
        <f t="shared" si="30"/>
        <v>1341</v>
      </c>
      <c r="BT11" s="247">
        <f t="shared" si="31"/>
        <v>149</v>
      </c>
      <c r="BU11" s="252">
        <v>0</v>
      </c>
      <c r="BV11" s="252">
        <f t="shared" si="32"/>
        <v>1341</v>
      </c>
      <c r="BW11" s="252">
        <f t="shared" si="33"/>
        <v>149</v>
      </c>
    </row>
    <row r="12" spans="1:75" s="241" customFormat="1" ht="13.5">
      <c r="A12" s="229">
        <v>42</v>
      </c>
      <c r="B12" s="230">
        <v>1973</v>
      </c>
      <c r="C12" s="231"/>
      <c r="D12" s="242">
        <v>6</v>
      </c>
      <c r="E12" s="250" t="s">
        <v>490</v>
      </c>
      <c r="F12" s="244">
        <v>39307</v>
      </c>
      <c r="G12" s="245" t="s">
        <v>473</v>
      </c>
      <c r="H12" s="253" t="s">
        <v>474</v>
      </c>
      <c r="I12" s="245" t="s">
        <v>480</v>
      </c>
      <c r="J12" s="230" t="s">
        <v>491</v>
      </c>
      <c r="K12" s="251" t="s">
        <v>492</v>
      </c>
      <c r="L12" s="247">
        <v>1490</v>
      </c>
      <c r="M12" s="239">
        <f t="shared" si="0"/>
        <v>149</v>
      </c>
      <c r="N12" s="247">
        <f t="shared" si="1"/>
        <v>1341</v>
      </c>
      <c r="O12" s="247">
        <f t="shared" si="2"/>
        <v>268.2</v>
      </c>
      <c r="P12" s="247">
        <v>0</v>
      </c>
      <c r="Q12" s="247">
        <f t="shared" si="3"/>
        <v>0</v>
      </c>
      <c r="R12" s="247">
        <v>0</v>
      </c>
      <c r="S12" s="247">
        <v>0</v>
      </c>
      <c r="T12" s="247">
        <f t="shared" si="34"/>
        <v>0</v>
      </c>
      <c r="U12" s="247">
        <v>0</v>
      </c>
      <c r="V12" s="247">
        <v>0</v>
      </c>
      <c r="W12" s="247">
        <f t="shared" si="35"/>
        <v>0</v>
      </c>
      <c r="X12" s="247">
        <v>0</v>
      </c>
      <c r="Y12" s="247">
        <v>0</v>
      </c>
      <c r="Z12" s="247">
        <f t="shared" si="36"/>
        <v>0</v>
      </c>
      <c r="AA12" s="247">
        <v>0</v>
      </c>
      <c r="AB12" s="247">
        <v>103.61</v>
      </c>
      <c r="AC12" s="247">
        <f>Z12+AB12</f>
        <v>103.61</v>
      </c>
      <c r="AD12" s="247">
        <f t="shared" si="4"/>
        <v>1386.39</v>
      </c>
      <c r="AE12" s="247">
        <v>268.2</v>
      </c>
      <c r="AF12" s="247">
        <f>AC12+AE12</f>
        <v>371.81</v>
      </c>
      <c r="AG12" s="247">
        <f t="shared" si="5"/>
        <v>1118.19</v>
      </c>
      <c r="AH12" s="247">
        <v>268.2</v>
      </c>
      <c r="AI12" s="247">
        <f t="shared" si="6"/>
        <v>640.01</v>
      </c>
      <c r="AJ12" s="247">
        <f t="shared" si="7"/>
        <v>849.99</v>
      </c>
      <c r="AK12" s="247">
        <v>268.2</v>
      </c>
      <c r="AL12" s="247">
        <f t="shared" si="8"/>
        <v>908.21</v>
      </c>
      <c r="AM12" s="247">
        <f t="shared" si="9"/>
        <v>849.99</v>
      </c>
      <c r="AN12" s="247">
        <v>268.2</v>
      </c>
      <c r="AO12" s="247">
        <f t="shared" si="10"/>
        <v>1176.4100000000001</v>
      </c>
      <c r="AP12" s="247">
        <f t="shared" si="11"/>
        <v>313.58999999999992</v>
      </c>
      <c r="AQ12" s="247">
        <v>164.59</v>
      </c>
      <c r="AR12" s="247">
        <f t="shared" si="12"/>
        <v>1341</v>
      </c>
      <c r="AS12" s="247">
        <f t="shared" si="13"/>
        <v>149</v>
      </c>
      <c r="AT12" s="247">
        <v>0</v>
      </c>
      <c r="AU12" s="247">
        <f t="shared" si="14"/>
        <v>1341</v>
      </c>
      <c r="AV12" s="247">
        <f t="shared" si="15"/>
        <v>149</v>
      </c>
      <c r="AW12" s="247">
        <v>0</v>
      </c>
      <c r="AX12" s="247">
        <f t="shared" si="16"/>
        <v>1341</v>
      </c>
      <c r="AY12" s="247">
        <f t="shared" si="17"/>
        <v>149</v>
      </c>
      <c r="AZ12" s="247">
        <v>0</v>
      </c>
      <c r="BA12" s="247">
        <f t="shared" si="18"/>
        <v>1341</v>
      </c>
      <c r="BB12" s="247">
        <f t="shared" si="19"/>
        <v>149</v>
      </c>
      <c r="BC12" s="247">
        <v>0</v>
      </c>
      <c r="BD12" s="247">
        <f t="shared" si="20"/>
        <v>1341</v>
      </c>
      <c r="BE12" s="247">
        <f t="shared" si="21"/>
        <v>149</v>
      </c>
      <c r="BF12" s="247">
        <v>0</v>
      </c>
      <c r="BG12" s="247">
        <f t="shared" si="22"/>
        <v>1341</v>
      </c>
      <c r="BH12" s="247">
        <f t="shared" si="23"/>
        <v>149</v>
      </c>
      <c r="BI12" s="247">
        <v>0</v>
      </c>
      <c r="BJ12" s="247">
        <f t="shared" si="24"/>
        <v>1341</v>
      </c>
      <c r="BK12" s="247">
        <f t="shared" si="25"/>
        <v>149</v>
      </c>
      <c r="BL12" s="247">
        <v>0</v>
      </c>
      <c r="BM12" s="247">
        <f t="shared" si="26"/>
        <v>1341</v>
      </c>
      <c r="BN12" s="247">
        <f t="shared" si="27"/>
        <v>149</v>
      </c>
      <c r="BO12" s="247">
        <v>0</v>
      </c>
      <c r="BP12" s="247">
        <f t="shared" si="28"/>
        <v>1341</v>
      </c>
      <c r="BQ12" s="247">
        <f t="shared" si="29"/>
        <v>149</v>
      </c>
      <c r="BR12" s="247">
        <v>0</v>
      </c>
      <c r="BS12" s="247">
        <f t="shared" si="30"/>
        <v>1341</v>
      </c>
      <c r="BT12" s="247">
        <f t="shared" si="31"/>
        <v>149</v>
      </c>
      <c r="BU12" s="252">
        <v>0</v>
      </c>
      <c r="BV12" s="252">
        <f t="shared" si="32"/>
        <v>1341</v>
      </c>
      <c r="BW12" s="252">
        <f t="shared" si="33"/>
        <v>149</v>
      </c>
    </row>
    <row r="13" spans="1:75" s="241" customFormat="1" ht="13.5">
      <c r="A13" s="84">
        <v>43</v>
      </c>
      <c r="B13" s="16">
        <v>1972</v>
      </c>
      <c r="C13" s="231"/>
      <c r="D13" s="242">
        <v>7</v>
      </c>
      <c r="E13" s="250" t="s">
        <v>493</v>
      </c>
      <c r="F13" s="244">
        <v>39307</v>
      </c>
      <c r="G13" s="245" t="s">
        <v>473</v>
      </c>
      <c r="H13" s="245" t="s">
        <v>474</v>
      </c>
      <c r="I13" s="246" t="s">
        <v>480</v>
      </c>
      <c r="J13" s="230" t="s">
        <v>494</v>
      </c>
      <c r="K13" s="251" t="s">
        <v>482</v>
      </c>
      <c r="L13" s="247">
        <v>1490</v>
      </c>
      <c r="M13" s="239">
        <f t="shared" si="0"/>
        <v>149</v>
      </c>
      <c r="N13" s="247">
        <f t="shared" si="1"/>
        <v>1341</v>
      </c>
      <c r="O13" s="247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4"/>
        <v>0</v>
      </c>
      <c r="U13" s="12">
        <v>0</v>
      </c>
      <c r="V13" s="12">
        <v>0</v>
      </c>
      <c r="W13" s="12">
        <f t="shared" si="35"/>
        <v>0</v>
      </c>
      <c r="X13" s="12">
        <v>0</v>
      </c>
      <c r="Y13" s="12">
        <v>0</v>
      </c>
      <c r="Z13" s="12">
        <f t="shared" si="36"/>
        <v>0</v>
      </c>
      <c r="AA13" s="12">
        <v>0</v>
      </c>
      <c r="AB13" s="12">
        <v>103.61</v>
      </c>
      <c r="AC13" s="12">
        <f t="shared" ref="AC13:AC18" si="37">Z13+AB13</f>
        <v>103.61</v>
      </c>
      <c r="AD13" s="12">
        <f t="shared" si="4"/>
        <v>1386.39</v>
      </c>
      <c r="AE13" s="12">
        <v>268.2</v>
      </c>
      <c r="AF13" s="12">
        <f t="shared" ref="AF13:AF18" si="38">AC13+AE13</f>
        <v>371.81</v>
      </c>
      <c r="AG13" s="12">
        <f t="shared" si="5"/>
        <v>1118.19</v>
      </c>
      <c r="AH13" s="12">
        <v>268.2</v>
      </c>
      <c r="AI13" s="12">
        <f t="shared" si="6"/>
        <v>640.01</v>
      </c>
      <c r="AJ13" s="12">
        <f t="shared" si="7"/>
        <v>849.99</v>
      </c>
      <c r="AK13" s="12">
        <v>268.2</v>
      </c>
      <c r="AL13" s="12">
        <f t="shared" si="8"/>
        <v>908.21</v>
      </c>
      <c r="AM13" s="12">
        <f t="shared" si="9"/>
        <v>849.99</v>
      </c>
      <c r="AN13" s="12">
        <v>268.2</v>
      </c>
      <c r="AO13" s="12">
        <f t="shared" si="10"/>
        <v>1176.4100000000001</v>
      </c>
      <c r="AP13" s="12">
        <f t="shared" si="11"/>
        <v>313.58999999999992</v>
      </c>
      <c r="AQ13" s="12">
        <v>164.59</v>
      </c>
      <c r="AR13" s="12">
        <f t="shared" si="12"/>
        <v>1341</v>
      </c>
      <c r="AS13" s="12">
        <f t="shared" si="13"/>
        <v>149</v>
      </c>
      <c r="AT13" s="12">
        <v>0</v>
      </c>
      <c r="AU13" s="12">
        <f t="shared" si="14"/>
        <v>1341</v>
      </c>
      <c r="AV13" s="12">
        <f t="shared" si="15"/>
        <v>149</v>
      </c>
      <c r="AW13" s="12">
        <v>0</v>
      </c>
      <c r="AX13" s="12">
        <f t="shared" si="16"/>
        <v>1341</v>
      </c>
      <c r="AY13" s="12">
        <f t="shared" si="17"/>
        <v>149</v>
      </c>
      <c r="AZ13" s="12">
        <v>0</v>
      </c>
      <c r="BA13" s="12">
        <f t="shared" si="18"/>
        <v>1341</v>
      </c>
      <c r="BB13" s="12">
        <f t="shared" si="19"/>
        <v>149</v>
      </c>
      <c r="BC13" s="12">
        <v>0</v>
      </c>
      <c r="BD13" s="12">
        <f t="shared" si="20"/>
        <v>1341</v>
      </c>
      <c r="BE13" s="12">
        <f t="shared" si="21"/>
        <v>149</v>
      </c>
      <c r="BF13" s="12">
        <v>0</v>
      </c>
      <c r="BG13" s="12">
        <f t="shared" si="22"/>
        <v>1341</v>
      </c>
      <c r="BH13" s="12">
        <f t="shared" si="23"/>
        <v>149</v>
      </c>
      <c r="BI13" s="12">
        <v>0</v>
      </c>
      <c r="BJ13" s="12">
        <f t="shared" si="24"/>
        <v>1341</v>
      </c>
      <c r="BK13" s="12">
        <f t="shared" si="25"/>
        <v>149</v>
      </c>
      <c r="BL13" s="12">
        <v>0</v>
      </c>
      <c r="BM13" s="12">
        <f t="shared" si="26"/>
        <v>1341</v>
      </c>
      <c r="BN13" s="12">
        <f t="shared" si="27"/>
        <v>149</v>
      </c>
      <c r="BO13" s="12">
        <v>0</v>
      </c>
      <c r="BP13" s="12">
        <f t="shared" si="28"/>
        <v>1341</v>
      </c>
      <c r="BQ13" s="12">
        <f t="shared" si="29"/>
        <v>149</v>
      </c>
      <c r="BR13" s="247">
        <v>0</v>
      </c>
      <c r="BS13" s="247">
        <f t="shared" si="30"/>
        <v>1341</v>
      </c>
      <c r="BT13" s="247">
        <f t="shared" si="31"/>
        <v>149</v>
      </c>
      <c r="BU13" s="252">
        <v>0</v>
      </c>
      <c r="BV13" s="252">
        <f t="shared" si="32"/>
        <v>1341</v>
      </c>
      <c r="BW13" s="252">
        <f t="shared" si="33"/>
        <v>149</v>
      </c>
    </row>
    <row r="14" spans="1:75" s="241" customFormat="1" ht="13.5">
      <c r="A14" s="229">
        <v>43</v>
      </c>
      <c r="B14" s="230">
        <v>1972</v>
      </c>
      <c r="C14" s="231"/>
      <c r="D14" s="242">
        <v>8</v>
      </c>
      <c r="E14" s="250" t="s">
        <v>495</v>
      </c>
      <c r="F14" s="244">
        <v>39307</v>
      </c>
      <c r="G14" s="245" t="s">
        <v>473</v>
      </c>
      <c r="H14" s="245" t="s">
        <v>474</v>
      </c>
      <c r="I14" s="245" t="s">
        <v>480</v>
      </c>
      <c r="J14" s="230" t="s">
        <v>496</v>
      </c>
      <c r="K14" s="251" t="s">
        <v>285</v>
      </c>
      <c r="L14" s="247">
        <v>1490</v>
      </c>
      <c r="M14" s="239">
        <f t="shared" si="0"/>
        <v>149</v>
      </c>
      <c r="N14" s="247">
        <f t="shared" si="1"/>
        <v>1341</v>
      </c>
      <c r="O14" s="247">
        <f t="shared" si="2"/>
        <v>268.2</v>
      </c>
      <c r="P14" s="247">
        <v>0</v>
      </c>
      <c r="Q14" s="247">
        <f t="shared" si="3"/>
        <v>0</v>
      </c>
      <c r="R14" s="247">
        <v>0</v>
      </c>
      <c r="S14" s="247">
        <v>0</v>
      </c>
      <c r="T14" s="247">
        <f t="shared" si="34"/>
        <v>0</v>
      </c>
      <c r="U14" s="247">
        <v>0</v>
      </c>
      <c r="V14" s="247">
        <v>0</v>
      </c>
      <c r="W14" s="247">
        <f t="shared" si="35"/>
        <v>0</v>
      </c>
      <c r="X14" s="247">
        <v>0</v>
      </c>
      <c r="Y14" s="247">
        <v>0</v>
      </c>
      <c r="Z14" s="247">
        <f t="shared" si="36"/>
        <v>0</v>
      </c>
      <c r="AA14" s="247">
        <v>0</v>
      </c>
      <c r="AB14" s="247">
        <v>103.61</v>
      </c>
      <c r="AC14" s="247">
        <f t="shared" si="37"/>
        <v>103.61</v>
      </c>
      <c r="AD14" s="247">
        <f t="shared" si="4"/>
        <v>1386.39</v>
      </c>
      <c r="AE14" s="247">
        <v>268.2</v>
      </c>
      <c r="AF14" s="247">
        <f t="shared" si="38"/>
        <v>371.81</v>
      </c>
      <c r="AG14" s="247">
        <f t="shared" si="5"/>
        <v>1118.19</v>
      </c>
      <c r="AH14" s="247">
        <v>268.2</v>
      </c>
      <c r="AI14" s="247">
        <f t="shared" si="6"/>
        <v>640.01</v>
      </c>
      <c r="AJ14" s="247">
        <f t="shared" si="7"/>
        <v>849.99</v>
      </c>
      <c r="AK14" s="247">
        <v>268.2</v>
      </c>
      <c r="AL14" s="247">
        <f t="shared" si="8"/>
        <v>908.21</v>
      </c>
      <c r="AM14" s="247">
        <f t="shared" si="9"/>
        <v>849.99</v>
      </c>
      <c r="AN14" s="247">
        <v>268.2</v>
      </c>
      <c r="AO14" s="247">
        <f t="shared" si="10"/>
        <v>1176.4100000000001</v>
      </c>
      <c r="AP14" s="247">
        <f t="shared" si="11"/>
        <v>313.58999999999992</v>
      </c>
      <c r="AQ14" s="247">
        <v>164.59</v>
      </c>
      <c r="AR14" s="247">
        <f t="shared" si="12"/>
        <v>1341</v>
      </c>
      <c r="AS14" s="247">
        <f t="shared" si="13"/>
        <v>149</v>
      </c>
      <c r="AT14" s="247">
        <v>0</v>
      </c>
      <c r="AU14" s="247">
        <f t="shared" si="14"/>
        <v>1341</v>
      </c>
      <c r="AV14" s="247">
        <f t="shared" si="15"/>
        <v>149</v>
      </c>
      <c r="AW14" s="247">
        <v>0</v>
      </c>
      <c r="AX14" s="247">
        <f t="shared" si="16"/>
        <v>1341</v>
      </c>
      <c r="AY14" s="247">
        <f t="shared" si="17"/>
        <v>149</v>
      </c>
      <c r="AZ14" s="247">
        <v>0</v>
      </c>
      <c r="BA14" s="247">
        <f t="shared" si="18"/>
        <v>1341</v>
      </c>
      <c r="BB14" s="247">
        <f t="shared" si="19"/>
        <v>149</v>
      </c>
      <c r="BC14" s="247">
        <v>0</v>
      </c>
      <c r="BD14" s="247">
        <f t="shared" si="20"/>
        <v>1341</v>
      </c>
      <c r="BE14" s="247">
        <f t="shared" si="21"/>
        <v>149</v>
      </c>
      <c r="BF14" s="247">
        <v>0</v>
      </c>
      <c r="BG14" s="247">
        <f t="shared" si="22"/>
        <v>1341</v>
      </c>
      <c r="BH14" s="247">
        <f t="shared" si="23"/>
        <v>149</v>
      </c>
      <c r="BI14" s="247">
        <v>0</v>
      </c>
      <c r="BJ14" s="247">
        <f t="shared" si="24"/>
        <v>1341</v>
      </c>
      <c r="BK14" s="247">
        <f t="shared" si="25"/>
        <v>149</v>
      </c>
      <c r="BL14" s="247">
        <v>0</v>
      </c>
      <c r="BM14" s="247">
        <f t="shared" si="26"/>
        <v>1341</v>
      </c>
      <c r="BN14" s="247">
        <f t="shared" si="27"/>
        <v>149</v>
      </c>
      <c r="BO14" s="247">
        <v>0</v>
      </c>
      <c r="BP14" s="247">
        <f t="shared" si="28"/>
        <v>1341</v>
      </c>
      <c r="BQ14" s="247">
        <f t="shared" si="29"/>
        <v>149</v>
      </c>
      <c r="BR14" s="247">
        <v>0</v>
      </c>
      <c r="BS14" s="247">
        <f t="shared" si="30"/>
        <v>1341</v>
      </c>
      <c r="BT14" s="247">
        <f t="shared" si="31"/>
        <v>149</v>
      </c>
      <c r="BU14" s="252">
        <v>0</v>
      </c>
      <c r="BV14" s="252">
        <f t="shared" si="32"/>
        <v>1341</v>
      </c>
      <c r="BW14" s="252">
        <f t="shared" si="33"/>
        <v>149</v>
      </c>
    </row>
    <row r="15" spans="1:75" s="241" customFormat="1" ht="13.5">
      <c r="A15" s="229">
        <v>43</v>
      </c>
      <c r="B15" s="230">
        <v>1972</v>
      </c>
      <c r="C15" s="231"/>
      <c r="D15" s="232">
        <v>9</v>
      </c>
      <c r="E15" s="250" t="s">
        <v>498</v>
      </c>
      <c r="F15" s="244">
        <v>39307</v>
      </c>
      <c r="G15" s="245" t="s">
        <v>473</v>
      </c>
      <c r="H15" s="245" t="s">
        <v>474</v>
      </c>
      <c r="I15" s="245" t="s">
        <v>480</v>
      </c>
      <c r="J15" s="230" t="s">
        <v>499</v>
      </c>
      <c r="K15" s="251" t="s">
        <v>285</v>
      </c>
      <c r="L15" s="247">
        <v>1490</v>
      </c>
      <c r="M15" s="239">
        <f t="shared" si="0"/>
        <v>149</v>
      </c>
      <c r="N15" s="247">
        <f t="shared" si="1"/>
        <v>1341</v>
      </c>
      <c r="O15" s="247">
        <f t="shared" si="2"/>
        <v>268.2</v>
      </c>
      <c r="P15" s="247">
        <v>0</v>
      </c>
      <c r="Q15" s="247">
        <f t="shared" si="3"/>
        <v>0</v>
      </c>
      <c r="R15" s="247">
        <v>0</v>
      </c>
      <c r="S15" s="247">
        <v>0</v>
      </c>
      <c r="T15" s="247">
        <f t="shared" si="34"/>
        <v>0</v>
      </c>
      <c r="U15" s="247">
        <v>0</v>
      </c>
      <c r="V15" s="247">
        <v>0</v>
      </c>
      <c r="W15" s="247">
        <f t="shared" si="35"/>
        <v>0</v>
      </c>
      <c r="X15" s="247">
        <v>0</v>
      </c>
      <c r="Y15" s="247">
        <v>0</v>
      </c>
      <c r="Z15" s="247">
        <f t="shared" si="36"/>
        <v>0</v>
      </c>
      <c r="AA15" s="247">
        <v>0</v>
      </c>
      <c r="AB15" s="247">
        <v>103.61</v>
      </c>
      <c r="AC15" s="247">
        <f t="shared" si="37"/>
        <v>103.61</v>
      </c>
      <c r="AD15" s="247">
        <f t="shared" si="4"/>
        <v>1386.39</v>
      </c>
      <c r="AE15" s="247">
        <v>268.2</v>
      </c>
      <c r="AF15" s="247">
        <f t="shared" si="38"/>
        <v>371.81</v>
      </c>
      <c r="AG15" s="247">
        <f t="shared" si="5"/>
        <v>1118.19</v>
      </c>
      <c r="AH15" s="247">
        <v>268.2</v>
      </c>
      <c r="AI15" s="247">
        <f t="shared" si="6"/>
        <v>640.01</v>
      </c>
      <c r="AJ15" s="247">
        <f t="shared" si="7"/>
        <v>849.99</v>
      </c>
      <c r="AK15" s="247">
        <v>268.2</v>
      </c>
      <c r="AL15" s="247">
        <f t="shared" si="8"/>
        <v>908.21</v>
      </c>
      <c r="AM15" s="247">
        <f t="shared" si="9"/>
        <v>849.99</v>
      </c>
      <c r="AN15" s="247">
        <v>268.2</v>
      </c>
      <c r="AO15" s="247">
        <f t="shared" si="10"/>
        <v>1176.4100000000001</v>
      </c>
      <c r="AP15" s="247">
        <f t="shared" si="11"/>
        <v>313.58999999999992</v>
      </c>
      <c r="AQ15" s="247">
        <v>164.59</v>
      </c>
      <c r="AR15" s="247">
        <f t="shared" si="12"/>
        <v>1341</v>
      </c>
      <c r="AS15" s="247">
        <f t="shared" si="13"/>
        <v>149</v>
      </c>
      <c r="AT15" s="247">
        <v>0</v>
      </c>
      <c r="AU15" s="247">
        <f t="shared" si="14"/>
        <v>1341</v>
      </c>
      <c r="AV15" s="247">
        <f t="shared" si="15"/>
        <v>149</v>
      </c>
      <c r="AW15" s="247">
        <v>0</v>
      </c>
      <c r="AX15" s="247">
        <f t="shared" si="16"/>
        <v>1341</v>
      </c>
      <c r="AY15" s="247">
        <f t="shared" si="17"/>
        <v>149</v>
      </c>
      <c r="AZ15" s="247">
        <v>0</v>
      </c>
      <c r="BA15" s="247">
        <f t="shared" si="18"/>
        <v>1341</v>
      </c>
      <c r="BB15" s="247">
        <f t="shared" si="19"/>
        <v>149</v>
      </c>
      <c r="BC15" s="247">
        <v>0</v>
      </c>
      <c r="BD15" s="247">
        <f t="shared" si="20"/>
        <v>1341</v>
      </c>
      <c r="BE15" s="247">
        <f t="shared" si="21"/>
        <v>149</v>
      </c>
      <c r="BF15" s="247">
        <v>0</v>
      </c>
      <c r="BG15" s="247">
        <f t="shared" si="22"/>
        <v>1341</v>
      </c>
      <c r="BH15" s="247">
        <f t="shared" si="23"/>
        <v>149</v>
      </c>
      <c r="BI15" s="247">
        <v>0</v>
      </c>
      <c r="BJ15" s="247">
        <f t="shared" si="24"/>
        <v>1341</v>
      </c>
      <c r="BK15" s="247">
        <f t="shared" si="25"/>
        <v>149</v>
      </c>
      <c r="BL15" s="247">
        <v>0</v>
      </c>
      <c r="BM15" s="247">
        <f t="shared" si="26"/>
        <v>1341</v>
      </c>
      <c r="BN15" s="247">
        <f t="shared" si="27"/>
        <v>149</v>
      </c>
      <c r="BO15" s="247">
        <v>0</v>
      </c>
      <c r="BP15" s="247">
        <f t="shared" si="28"/>
        <v>1341</v>
      </c>
      <c r="BQ15" s="247">
        <f t="shared" si="29"/>
        <v>149</v>
      </c>
      <c r="BR15" s="247">
        <v>0</v>
      </c>
      <c r="BS15" s="247">
        <f t="shared" si="30"/>
        <v>1341</v>
      </c>
      <c r="BT15" s="247">
        <f t="shared" si="31"/>
        <v>149</v>
      </c>
      <c r="BU15" s="252">
        <v>0</v>
      </c>
      <c r="BV15" s="252">
        <f t="shared" si="32"/>
        <v>1341</v>
      </c>
      <c r="BW15" s="252">
        <f t="shared" si="33"/>
        <v>149</v>
      </c>
    </row>
    <row r="16" spans="1:75" s="241" customFormat="1" ht="13.5">
      <c r="A16" s="229">
        <v>43</v>
      </c>
      <c r="B16" s="230">
        <v>1972</v>
      </c>
      <c r="C16" s="231"/>
      <c r="D16" s="242">
        <v>10</v>
      </c>
      <c r="E16" s="254" t="s">
        <v>1013</v>
      </c>
      <c r="F16" s="244">
        <v>39307</v>
      </c>
      <c r="G16" s="245" t="s">
        <v>473</v>
      </c>
      <c r="H16" s="245" t="s">
        <v>474</v>
      </c>
      <c r="I16" s="245" t="s">
        <v>480</v>
      </c>
      <c r="J16" s="230" t="s">
        <v>1014</v>
      </c>
      <c r="K16" s="251" t="s">
        <v>285</v>
      </c>
      <c r="L16" s="247">
        <v>1490</v>
      </c>
      <c r="M16" s="239">
        <f t="shared" si="0"/>
        <v>149</v>
      </c>
      <c r="N16" s="247">
        <f t="shared" si="1"/>
        <v>1341</v>
      </c>
      <c r="O16" s="247">
        <f t="shared" si="2"/>
        <v>268.2</v>
      </c>
      <c r="P16" s="247">
        <v>0</v>
      </c>
      <c r="Q16" s="247">
        <f t="shared" si="3"/>
        <v>0</v>
      </c>
      <c r="R16" s="247">
        <v>0</v>
      </c>
      <c r="S16" s="247">
        <v>0</v>
      </c>
      <c r="T16" s="247">
        <f t="shared" si="34"/>
        <v>0</v>
      </c>
      <c r="U16" s="247">
        <v>0</v>
      </c>
      <c r="V16" s="247">
        <v>0</v>
      </c>
      <c r="W16" s="247">
        <f t="shared" si="35"/>
        <v>0</v>
      </c>
      <c r="X16" s="247">
        <v>0</v>
      </c>
      <c r="Y16" s="247">
        <v>0</v>
      </c>
      <c r="Z16" s="247">
        <f t="shared" si="36"/>
        <v>0</v>
      </c>
      <c r="AA16" s="247">
        <v>0</v>
      </c>
      <c r="AB16" s="247">
        <v>103.61</v>
      </c>
      <c r="AC16" s="247">
        <f t="shared" si="37"/>
        <v>103.61</v>
      </c>
      <c r="AD16" s="247">
        <f t="shared" si="4"/>
        <v>1386.39</v>
      </c>
      <c r="AE16" s="247">
        <v>268.2</v>
      </c>
      <c r="AF16" s="247">
        <f t="shared" si="38"/>
        <v>371.81</v>
      </c>
      <c r="AG16" s="247">
        <f t="shared" si="5"/>
        <v>1118.19</v>
      </c>
      <c r="AH16" s="247">
        <v>268.2</v>
      </c>
      <c r="AI16" s="247">
        <f t="shared" si="6"/>
        <v>640.01</v>
      </c>
      <c r="AJ16" s="247">
        <f t="shared" si="7"/>
        <v>849.99</v>
      </c>
      <c r="AK16" s="247">
        <v>268.2</v>
      </c>
      <c r="AL16" s="247">
        <f t="shared" si="8"/>
        <v>908.21</v>
      </c>
      <c r="AM16" s="247">
        <f t="shared" si="9"/>
        <v>849.99</v>
      </c>
      <c r="AN16" s="247">
        <v>268.2</v>
      </c>
      <c r="AO16" s="247">
        <f t="shared" si="10"/>
        <v>1176.4100000000001</v>
      </c>
      <c r="AP16" s="247">
        <f t="shared" si="11"/>
        <v>313.58999999999992</v>
      </c>
      <c r="AQ16" s="247">
        <v>164.59</v>
      </c>
      <c r="AR16" s="247">
        <f t="shared" si="12"/>
        <v>1341</v>
      </c>
      <c r="AS16" s="247">
        <f t="shared" si="13"/>
        <v>149</v>
      </c>
      <c r="AT16" s="247">
        <v>0</v>
      </c>
      <c r="AU16" s="247">
        <f t="shared" si="14"/>
        <v>1341</v>
      </c>
      <c r="AV16" s="247">
        <f t="shared" si="15"/>
        <v>149</v>
      </c>
      <c r="AW16" s="247">
        <v>0</v>
      </c>
      <c r="AX16" s="247">
        <f t="shared" si="16"/>
        <v>1341</v>
      </c>
      <c r="AY16" s="247">
        <f t="shared" si="17"/>
        <v>149</v>
      </c>
      <c r="AZ16" s="247">
        <v>0</v>
      </c>
      <c r="BA16" s="247">
        <f t="shared" si="18"/>
        <v>1341</v>
      </c>
      <c r="BB16" s="247">
        <f t="shared" si="19"/>
        <v>149</v>
      </c>
      <c r="BC16" s="247">
        <v>0</v>
      </c>
      <c r="BD16" s="247">
        <f t="shared" si="20"/>
        <v>1341</v>
      </c>
      <c r="BE16" s="247">
        <f t="shared" si="21"/>
        <v>149</v>
      </c>
      <c r="BF16" s="247">
        <v>0</v>
      </c>
      <c r="BG16" s="247">
        <f t="shared" si="22"/>
        <v>1341</v>
      </c>
      <c r="BH16" s="247">
        <f t="shared" si="23"/>
        <v>149</v>
      </c>
      <c r="BI16" s="247">
        <v>0</v>
      </c>
      <c r="BJ16" s="247">
        <f t="shared" si="24"/>
        <v>1341</v>
      </c>
      <c r="BK16" s="247">
        <f t="shared" si="25"/>
        <v>149</v>
      </c>
      <c r="BL16" s="247">
        <v>0</v>
      </c>
      <c r="BM16" s="247">
        <f t="shared" si="26"/>
        <v>1341</v>
      </c>
      <c r="BN16" s="247">
        <f t="shared" si="27"/>
        <v>149</v>
      </c>
      <c r="BO16" s="247">
        <v>0</v>
      </c>
      <c r="BP16" s="247">
        <f t="shared" si="28"/>
        <v>1341</v>
      </c>
      <c r="BQ16" s="247">
        <f t="shared" si="29"/>
        <v>149</v>
      </c>
      <c r="BR16" s="247">
        <v>0</v>
      </c>
      <c r="BS16" s="247">
        <f t="shared" si="30"/>
        <v>1341</v>
      </c>
      <c r="BT16" s="247">
        <f t="shared" si="31"/>
        <v>149</v>
      </c>
      <c r="BU16" s="252">
        <v>0</v>
      </c>
      <c r="BV16" s="252">
        <f t="shared" si="32"/>
        <v>1341</v>
      </c>
      <c r="BW16" s="252">
        <f t="shared" si="33"/>
        <v>149</v>
      </c>
    </row>
    <row r="17" spans="1:75" s="241" customFormat="1" ht="13.5">
      <c r="A17" s="84">
        <v>43</v>
      </c>
      <c r="B17" s="16">
        <v>1972</v>
      </c>
      <c r="C17" s="231"/>
      <c r="D17" s="242">
        <v>11</v>
      </c>
      <c r="E17" s="250" t="s">
        <v>501</v>
      </c>
      <c r="F17" s="244">
        <v>39307</v>
      </c>
      <c r="G17" s="245" t="s">
        <v>473</v>
      </c>
      <c r="H17" s="245" t="s">
        <v>474</v>
      </c>
      <c r="I17" s="245" t="s">
        <v>480</v>
      </c>
      <c r="J17" s="230" t="s">
        <v>502</v>
      </c>
      <c r="K17" s="251" t="s">
        <v>285</v>
      </c>
      <c r="L17" s="247">
        <v>1490</v>
      </c>
      <c r="M17" s="239">
        <f t="shared" si="0"/>
        <v>149</v>
      </c>
      <c r="N17" s="247">
        <f t="shared" si="1"/>
        <v>1341</v>
      </c>
      <c r="O17" s="247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4"/>
        <v>0</v>
      </c>
      <c r="U17" s="12">
        <v>0</v>
      </c>
      <c r="V17" s="12">
        <v>0</v>
      </c>
      <c r="W17" s="12">
        <f t="shared" si="35"/>
        <v>0</v>
      </c>
      <c r="X17" s="12">
        <v>0</v>
      </c>
      <c r="Y17" s="12">
        <v>0</v>
      </c>
      <c r="Z17" s="12">
        <f t="shared" si="36"/>
        <v>0</v>
      </c>
      <c r="AA17" s="12">
        <v>0</v>
      </c>
      <c r="AB17" s="12">
        <v>103.61</v>
      </c>
      <c r="AC17" s="12">
        <f t="shared" si="37"/>
        <v>103.61</v>
      </c>
      <c r="AD17" s="12">
        <f t="shared" si="4"/>
        <v>1386.39</v>
      </c>
      <c r="AE17" s="12">
        <v>268.2</v>
      </c>
      <c r="AF17" s="12">
        <f t="shared" si="38"/>
        <v>371.81</v>
      </c>
      <c r="AG17" s="12">
        <f t="shared" si="5"/>
        <v>1118.19</v>
      </c>
      <c r="AH17" s="12">
        <v>268.2</v>
      </c>
      <c r="AI17" s="12">
        <f t="shared" si="6"/>
        <v>640.01</v>
      </c>
      <c r="AJ17" s="12">
        <f t="shared" si="7"/>
        <v>849.99</v>
      </c>
      <c r="AK17" s="12">
        <v>268.2</v>
      </c>
      <c r="AL17" s="12">
        <f t="shared" si="8"/>
        <v>908.21</v>
      </c>
      <c r="AM17" s="12">
        <f t="shared" si="9"/>
        <v>849.99</v>
      </c>
      <c r="AN17" s="12">
        <v>268.2</v>
      </c>
      <c r="AO17" s="12">
        <f t="shared" si="10"/>
        <v>1176.4100000000001</v>
      </c>
      <c r="AP17" s="12">
        <f t="shared" si="11"/>
        <v>313.58999999999992</v>
      </c>
      <c r="AQ17" s="12">
        <v>164.59</v>
      </c>
      <c r="AR17" s="12">
        <f t="shared" si="12"/>
        <v>1341</v>
      </c>
      <c r="AS17" s="12">
        <f t="shared" si="13"/>
        <v>149</v>
      </c>
      <c r="AT17" s="12">
        <v>0</v>
      </c>
      <c r="AU17" s="12">
        <f t="shared" si="14"/>
        <v>1341</v>
      </c>
      <c r="AV17" s="12">
        <f t="shared" si="15"/>
        <v>149</v>
      </c>
      <c r="AW17" s="12">
        <v>0</v>
      </c>
      <c r="AX17" s="12">
        <f t="shared" si="16"/>
        <v>1341</v>
      </c>
      <c r="AY17" s="12">
        <f t="shared" si="17"/>
        <v>149</v>
      </c>
      <c r="AZ17" s="12">
        <v>0</v>
      </c>
      <c r="BA17" s="12">
        <f t="shared" si="18"/>
        <v>1341</v>
      </c>
      <c r="BB17" s="12">
        <f t="shared" si="19"/>
        <v>149</v>
      </c>
      <c r="BC17" s="12">
        <v>0</v>
      </c>
      <c r="BD17" s="12">
        <f t="shared" si="20"/>
        <v>1341</v>
      </c>
      <c r="BE17" s="12">
        <f t="shared" si="21"/>
        <v>149</v>
      </c>
      <c r="BF17" s="12">
        <v>0</v>
      </c>
      <c r="BG17" s="12">
        <f t="shared" si="22"/>
        <v>1341</v>
      </c>
      <c r="BH17" s="12">
        <f t="shared" si="23"/>
        <v>149</v>
      </c>
      <c r="BI17" s="12">
        <v>0</v>
      </c>
      <c r="BJ17" s="12">
        <f t="shared" si="24"/>
        <v>1341</v>
      </c>
      <c r="BK17" s="12">
        <f t="shared" si="25"/>
        <v>149</v>
      </c>
      <c r="BL17" s="12">
        <v>0</v>
      </c>
      <c r="BM17" s="12">
        <f t="shared" si="26"/>
        <v>1341</v>
      </c>
      <c r="BN17" s="12">
        <f t="shared" si="27"/>
        <v>149</v>
      </c>
      <c r="BO17" s="12">
        <v>0</v>
      </c>
      <c r="BP17" s="12">
        <f t="shared" si="28"/>
        <v>1341</v>
      </c>
      <c r="BQ17" s="12">
        <f t="shared" si="29"/>
        <v>149</v>
      </c>
      <c r="BR17" s="247">
        <v>0</v>
      </c>
      <c r="BS17" s="247">
        <f t="shared" si="30"/>
        <v>1341</v>
      </c>
      <c r="BT17" s="247">
        <f t="shared" si="31"/>
        <v>149</v>
      </c>
      <c r="BU17" s="252">
        <v>0</v>
      </c>
      <c r="BV17" s="252">
        <f t="shared" si="32"/>
        <v>1341</v>
      </c>
      <c r="BW17" s="252">
        <f t="shared" si="33"/>
        <v>149</v>
      </c>
    </row>
    <row r="18" spans="1:75" s="241" customFormat="1" ht="13.5">
      <c r="A18" s="229">
        <v>43</v>
      </c>
      <c r="B18" s="230">
        <v>1972</v>
      </c>
      <c r="C18" s="231"/>
      <c r="D18" s="242">
        <v>14</v>
      </c>
      <c r="E18" s="250" t="s">
        <v>506</v>
      </c>
      <c r="F18" s="244">
        <v>39307</v>
      </c>
      <c r="G18" s="245" t="s">
        <v>473</v>
      </c>
      <c r="H18" s="245" t="s">
        <v>474</v>
      </c>
      <c r="I18" s="245" t="s">
        <v>480</v>
      </c>
      <c r="J18" s="230" t="s">
        <v>507</v>
      </c>
      <c r="K18" s="251" t="s">
        <v>285</v>
      </c>
      <c r="L18" s="247">
        <v>1490</v>
      </c>
      <c r="M18" s="239">
        <f t="shared" si="0"/>
        <v>149</v>
      </c>
      <c r="N18" s="247">
        <f t="shared" si="1"/>
        <v>1341</v>
      </c>
      <c r="O18" s="247">
        <f t="shared" si="2"/>
        <v>268.2</v>
      </c>
      <c r="P18" s="247">
        <v>0</v>
      </c>
      <c r="Q18" s="247">
        <f t="shared" si="3"/>
        <v>0</v>
      </c>
      <c r="R18" s="247">
        <v>0</v>
      </c>
      <c r="S18" s="247">
        <v>0</v>
      </c>
      <c r="T18" s="247">
        <f t="shared" si="34"/>
        <v>0</v>
      </c>
      <c r="U18" s="247">
        <v>0</v>
      </c>
      <c r="V18" s="247">
        <v>0</v>
      </c>
      <c r="W18" s="247">
        <f t="shared" si="35"/>
        <v>0</v>
      </c>
      <c r="X18" s="247">
        <v>0</v>
      </c>
      <c r="Y18" s="247">
        <v>0</v>
      </c>
      <c r="Z18" s="247">
        <f t="shared" si="36"/>
        <v>0</v>
      </c>
      <c r="AA18" s="247">
        <v>0</v>
      </c>
      <c r="AB18" s="247">
        <v>103.61</v>
      </c>
      <c r="AC18" s="247">
        <f t="shared" si="37"/>
        <v>103.61</v>
      </c>
      <c r="AD18" s="247">
        <f t="shared" si="4"/>
        <v>1386.39</v>
      </c>
      <c r="AE18" s="247">
        <v>268.2</v>
      </c>
      <c r="AF18" s="247">
        <f t="shared" si="38"/>
        <v>371.81</v>
      </c>
      <c r="AG18" s="247">
        <f t="shared" si="5"/>
        <v>1118.19</v>
      </c>
      <c r="AH18" s="247">
        <v>268.2</v>
      </c>
      <c r="AI18" s="247">
        <f t="shared" si="6"/>
        <v>640.01</v>
      </c>
      <c r="AJ18" s="247">
        <f t="shared" si="7"/>
        <v>849.99</v>
      </c>
      <c r="AK18" s="247">
        <v>268.2</v>
      </c>
      <c r="AL18" s="247">
        <f t="shared" si="8"/>
        <v>908.21</v>
      </c>
      <c r="AM18" s="247">
        <f t="shared" si="9"/>
        <v>849.99</v>
      </c>
      <c r="AN18" s="247">
        <v>268.2</v>
      </c>
      <c r="AO18" s="247">
        <f t="shared" si="10"/>
        <v>1176.4100000000001</v>
      </c>
      <c r="AP18" s="247">
        <f t="shared" si="11"/>
        <v>313.58999999999992</v>
      </c>
      <c r="AQ18" s="247">
        <v>164.59</v>
      </c>
      <c r="AR18" s="247">
        <f t="shared" si="12"/>
        <v>1341</v>
      </c>
      <c r="AS18" s="247">
        <f t="shared" si="13"/>
        <v>149</v>
      </c>
      <c r="AT18" s="247">
        <v>0</v>
      </c>
      <c r="AU18" s="247">
        <f t="shared" si="14"/>
        <v>1341</v>
      </c>
      <c r="AV18" s="247">
        <f t="shared" si="15"/>
        <v>149</v>
      </c>
      <c r="AW18" s="247">
        <v>0</v>
      </c>
      <c r="AX18" s="247">
        <f t="shared" si="16"/>
        <v>1341</v>
      </c>
      <c r="AY18" s="247">
        <f t="shared" si="17"/>
        <v>149</v>
      </c>
      <c r="AZ18" s="247">
        <v>0</v>
      </c>
      <c r="BA18" s="247">
        <f t="shared" si="18"/>
        <v>1341</v>
      </c>
      <c r="BB18" s="247">
        <f t="shared" si="19"/>
        <v>149</v>
      </c>
      <c r="BC18" s="247">
        <v>0</v>
      </c>
      <c r="BD18" s="247">
        <f t="shared" si="20"/>
        <v>1341</v>
      </c>
      <c r="BE18" s="247">
        <f t="shared" si="21"/>
        <v>149</v>
      </c>
      <c r="BF18" s="247">
        <v>0</v>
      </c>
      <c r="BG18" s="247">
        <f t="shared" si="22"/>
        <v>1341</v>
      </c>
      <c r="BH18" s="247">
        <f t="shared" si="23"/>
        <v>149</v>
      </c>
      <c r="BI18" s="247">
        <v>0</v>
      </c>
      <c r="BJ18" s="247">
        <f t="shared" si="24"/>
        <v>1341</v>
      </c>
      <c r="BK18" s="247">
        <f t="shared" si="25"/>
        <v>149</v>
      </c>
      <c r="BL18" s="247">
        <v>0</v>
      </c>
      <c r="BM18" s="247">
        <f t="shared" si="26"/>
        <v>1341</v>
      </c>
      <c r="BN18" s="247">
        <f t="shared" si="27"/>
        <v>149</v>
      </c>
      <c r="BO18" s="247">
        <v>0</v>
      </c>
      <c r="BP18" s="247">
        <f t="shared" si="28"/>
        <v>1341</v>
      </c>
      <c r="BQ18" s="247">
        <f t="shared" si="29"/>
        <v>149</v>
      </c>
      <c r="BR18" s="247">
        <v>0</v>
      </c>
      <c r="BS18" s="247">
        <f t="shared" si="30"/>
        <v>1341</v>
      </c>
      <c r="BT18" s="247">
        <f t="shared" si="31"/>
        <v>149</v>
      </c>
      <c r="BU18" s="252">
        <v>0</v>
      </c>
      <c r="BV18" s="252">
        <f t="shared" si="32"/>
        <v>1341</v>
      </c>
      <c r="BW18" s="252">
        <f t="shared" si="33"/>
        <v>149</v>
      </c>
    </row>
    <row r="19" spans="1:75" s="241" customFormat="1" ht="13.5">
      <c r="A19" s="229">
        <v>47</v>
      </c>
      <c r="B19" s="230">
        <v>1527013</v>
      </c>
      <c r="C19" s="231"/>
      <c r="D19" s="242">
        <v>16</v>
      </c>
      <c r="E19" s="243" t="s">
        <v>509</v>
      </c>
      <c r="F19" s="244">
        <v>39722</v>
      </c>
      <c r="G19" s="245" t="s">
        <v>473</v>
      </c>
      <c r="H19" s="230" t="s">
        <v>474</v>
      </c>
      <c r="I19" s="245" t="s">
        <v>510</v>
      </c>
      <c r="J19" s="230" t="s">
        <v>511</v>
      </c>
      <c r="K19" s="251" t="s">
        <v>285</v>
      </c>
      <c r="L19" s="247">
        <v>1330</v>
      </c>
      <c r="M19" s="239">
        <f t="shared" si="0"/>
        <v>133</v>
      </c>
      <c r="N19" s="247">
        <f t="shared" si="1"/>
        <v>1197</v>
      </c>
      <c r="O19" s="247">
        <f t="shared" si="2"/>
        <v>239.4</v>
      </c>
      <c r="P19" s="247">
        <v>0</v>
      </c>
      <c r="Q19" s="247">
        <f t="shared" si="3"/>
        <v>0</v>
      </c>
      <c r="R19" s="247">
        <v>0</v>
      </c>
      <c r="S19" s="247">
        <v>0</v>
      </c>
      <c r="T19" s="247">
        <f t="shared" si="34"/>
        <v>0</v>
      </c>
      <c r="U19" s="247">
        <v>0</v>
      </c>
      <c r="V19" s="247">
        <v>0</v>
      </c>
      <c r="W19" s="247">
        <f t="shared" si="35"/>
        <v>0</v>
      </c>
      <c r="X19" s="247">
        <v>0</v>
      </c>
      <c r="Y19" s="247">
        <v>0</v>
      </c>
      <c r="Z19" s="247">
        <f t="shared" si="36"/>
        <v>0</v>
      </c>
      <c r="AA19" s="247">
        <v>0</v>
      </c>
      <c r="AB19" s="247">
        <v>0</v>
      </c>
      <c r="AC19" s="247">
        <f t="shared" ref="AC19:AC38" si="39">Z19+AB19</f>
        <v>0</v>
      </c>
      <c r="AD19" s="247">
        <v>0</v>
      </c>
      <c r="AE19" s="247">
        <v>60.34</v>
      </c>
      <c r="AF19" s="247">
        <f>AC19+AE19</f>
        <v>60.34</v>
      </c>
      <c r="AG19" s="247">
        <f>L19-AF19</f>
        <v>1269.6600000000001</v>
      </c>
      <c r="AH19" s="247">
        <v>239.4</v>
      </c>
      <c r="AI19" s="247">
        <f>AF19+AH19</f>
        <v>299.74</v>
      </c>
      <c r="AJ19" s="247">
        <f>L19-AI19</f>
        <v>1030.26</v>
      </c>
      <c r="AK19" s="247">
        <v>239.4</v>
      </c>
      <c r="AL19" s="247">
        <f t="shared" si="8"/>
        <v>539.14</v>
      </c>
      <c r="AM19" s="247">
        <f t="shared" si="9"/>
        <v>1030.26</v>
      </c>
      <c r="AN19" s="247">
        <v>239.4</v>
      </c>
      <c r="AO19" s="247">
        <f t="shared" si="10"/>
        <v>778.54</v>
      </c>
      <c r="AP19" s="247">
        <f t="shared" si="11"/>
        <v>551.46</v>
      </c>
      <c r="AQ19" s="247">
        <v>239.4</v>
      </c>
      <c r="AR19" s="247">
        <f t="shared" si="12"/>
        <v>1017.9399999999999</v>
      </c>
      <c r="AS19" s="247">
        <f t="shared" si="13"/>
        <v>312.06000000000006</v>
      </c>
      <c r="AT19" s="247">
        <v>179.06</v>
      </c>
      <c r="AU19" s="247">
        <f t="shared" si="14"/>
        <v>1197</v>
      </c>
      <c r="AV19" s="247">
        <f t="shared" si="15"/>
        <v>133</v>
      </c>
      <c r="AW19" s="247">
        <v>0</v>
      </c>
      <c r="AX19" s="247">
        <f t="shared" si="16"/>
        <v>1197</v>
      </c>
      <c r="AY19" s="247">
        <f t="shared" si="17"/>
        <v>133</v>
      </c>
      <c r="AZ19" s="247">
        <v>0</v>
      </c>
      <c r="BA19" s="247">
        <f t="shared" si="18"/>
        <v>1197</v>
      </c>
      <c r="BB19" s="247">
        <f t="shared" si="19"/>
        <v>133</v>
      </c>
      <c r="BC19" s="247">
        <v>0</v>
      </c>
      <c r="BD19" s="247">
        <f t="shared" si="20"/>
        <v>1197</v>
      </c>
      <c r="BE19" s="247">
        <f t="shared" si="21"/>
        <v>133</v>
      </c>
      <c r="BF19" s="247">
        <v>0</v>
      </c>
      <c r="BG19" s="247">
        <f t="shared" si="22"/>
        <v>1197</v>
      </c>
      <c r="BH19" s="247">
        <f t="shared" si="23"/>
        <v>133</v>
      </c>
      <c r="BI19" s="247">
        <v>0</v>
      </c>
      <c r="BJ19" s="247">
        <f t="shared" si="24"/>
        <v>1197</v>
      </c>
      <c r="BK19" s="247">
        <f t="shared" si="25"/>
        <v>133</v>
      </c>
      <c r="BL19" s="247">
        <v>0</v>
      </c>
      <c r="BM19" s="247">
        <f t="shared" si="26"/>
        <v>1197</v>
      </c>
      <c r="BN19" s="247">
        <f t="shared" si="27"/>
        <v>133</v>
      </c>
      <c r="BO19" s="247">
        <v>0</v>
      </c>
      <c r="BP19" s="247">
        <f t="shared" si="28"/>
        <v>1197</v>
      </c>
      <c r="BQ19" s="247">
        <f t="shared" si="29"/>
        <v>133</v>
      </c>
      <c r="BR19" s="247">
        <v>0</v>
      </c>
      <c r="BS19" s="247">
        <f t="shared" si="30"/>
        <v>1197</v>
      </c>
      <c r="BT19" s="247">
        <f t="shared" si="31"/>
        <v>133</v>
      </c>
      <c r="BU19" s="252">
        <v>0</v>
      </c>
      <c r="BV19" s="252">
        <f t="shared" si="32"/>
        <v>1197</v>
      </c>
      <c r="BW19" s="252">
        <f t="shared" si="33"/>
        <v>133</v>
      </c>
    </row>
    <row r="20" spans="1:75" s="241" customFormat="1" ht="13.5">
      <c r="A20" s="229">
        <v>47</v>
      </c>
      <c r="B20" s="230">
        <v>1527013</v>
      </c>
      <c r="C20" s="231"/>
      <c r="D20" s="232">
        <v>17</v>
      </c>
      <c r="E20" s="243" t="s">
        <v>512</v>
      </c>
      <c r="F20" s="244">
        <v>39722</v>
      </c>
      <c r="G20" s="245" t="s">
        <v>473</v>
      </c>
      <c r="H20" s="230" t="s">
        <v>474</v>
      </c>
      <c r="I20" s="245" t="s">
        <v>510</v>
      </c>
      <c r="J20" s="230" t="s">
        <v>513</v>
      </c>
      <c r="K20" s="251" t="s">
        <v>285</v>
      </c>
      <c r="L20" s="247">
        <v>1330</v>
      </c>
      <c r="M20" s="239">
        <f t="shared" si="0"/>
        <v>133</v>
      </c>
      <c r="N20" s="247">
        <f t="shared" si="1"/>
        <v>1197</v>
      </c>
      <c r="O20" s="247">
        <f t="shared" si="2"/>
        <v>239.4</v>
      </c>
      <c r="P20" s="247">
        <v>0</v>
      </c>
      <c r="Q20" s="247">
        <f t="shared" si="3"/>
        <v>0</v>
      </c>
      <c r="R20" s="247">
        <v>0</v>
      </c>
      <c r="S20" s="247">
        <v>0</v>
      </c>
      <c r="T20" s="247">
        <f t="shared" si="34"/>
        <v>0</v>
      </c>
      <c r="U20" s="247">
        <v>0</v>
      </c>
      <c r="V20" s="247">
        <v>0</v>
      </c>
      <c r="W20" s="247">
        <f t="shared" si="35"/>
        <v>0</v>
      </c>
      <c r="X20" s="247">
        <v>0</v>
      </c>
      <c r="Y20" s="247">
        <v>0</v>
      </c>
      <c r="Z20" s="247">
        <f t="shared" si="36"/>
        <v>0</v>
      </c>
      <c r="AA20" s="247">
        <v>0</v>
      </c>
      <c r="AB20" s="247">
        <v>0</v>
      </c>
      <c r="AC20" s="247">
        <f t="shared" si="39"/>
        <v>0</v>
      </c>
      <c r="AD20" s="247">
        <v>0</v>
      </c>
      <c r="AE20" s="247">
        <v>60.34</v>
      </c>
      <c r="AF20" s="247">
        <f>AC20+AE20</f>
        <v>60.34</v>
      </c>
      <c r="AG20" s="247">
        <f>L20-AF20</f>
        <v>1269.6600000000001</v>
      </c>
      <c r="AH20" s="247">
        <v>239.4</v>
      </c>
      <c r="AI20" s="247">
        <f t="shared" ref="AI20:AI37" si="40">AF20+AH20</f>
        <v>299.74</v>
      </c>
      <c r="AJ20" s="247">
        <f t="shared" ref="AJ20:AJ38" si="41">L20-AI20</f>
        <v>1030.26</v>
      </c>
      <c r="AK20" s="247">
        <v>239.4</v>
      </c>
      <c r="AL20" s="247">
        <f t="shared" si="8"/>
        <v>539.14</v>
      </c>
      <c r="AM20" s="247">
        <f t="shared" si="9"/>
        <v>1030.26</v>
      </c>
      <c r="AN20" s="247">
        <v>239.4</v>
      </c>
      <c r="AO20" s="247">
        <f t="shared" si="10"/>
        <v>778.54</v>
      </c>
      <c r="AP20" s="247">
        <f t="shared" si="11"/>
        <v>551.46</v>
      </c>
      <c r="AQ20" s="247">
        <v>239.4</v>
      </c>
      <c r="AR20" s="247">
        <f t="shared" si="12"/>
        <v>1017.9399999999999</v>
      </c>
      <c r="AS20" s="247">
        <f t="shared" si="13"/>
        <v>312.06000000000006</v>
      </c>
      <c r="AT20" s="247">
        <v>179.06</v>
      </c>
      <c r="AU20" s="247">
        <f t="shared" si="14"/>
        <v>1197</v>
      </c>
      <c r="AV20" s="247">
        <f t="shared" si="15"/>
        <v>133</v>
      </c>
      <c r="AW20" s="247">
        <v>0</v>
      </c>
      <c r="AX20" s="247">
        <f t="shared" si="16"/>
        <v>1197</v>
      </c>
      <c r="AY20" s="247">
        <f t="shared" si="17"/>
        <v>133</v>
      </c>
      <c r="AZ20" s="247">
        <v>0</v>
      </c>
      <c r="BA20" s="247">
        <f t="shared" si="18"/>
        <v>1197</v>
      </c>
      <c r="BB20" s="247">
        <f t="shared" si="19"/>
        <v>133</v>
      </c>
      <c r="BC20" s="247">
        <v>0</v>
      </c>
      <c r="BD20" s="247">
        <f t="shared" si="20"/>
        <v>1197</v>
      </c>
      <c r="BE20" s="247">
        <f t="shared" si="21"/>
        <v>133</v>
      </c>
      <c r="BF20" s="247">
        <v>0</v>
      </c>
      <c r="BG20" s="247">
        <f t="shared" si="22"/>
        <v>1197</v>
      </c>
      <c r="BH20" s="247">
        <f t="shared" si="23"/>
        <v>133</v>
      </c>
      <c r="BI20" s="247">
        <v>0</v>
      </c>
      <c r="BJ20" s="247">
        <f t="shared" si="24"/>
        <v>1197</v>
      </c>
      <c r="BK20" s="247">
        <f t="shared" si="25"/>
        <v>133</v>
      </c>
      <c r="BL20" s="247">
        <v>0</v>
      </c>
      <c r="BM20" s="247">
        <f t="shared" si="26"/>
        <v>1197</v>
      </c>
      <c r="BN20" s="247">
        <f t="shared" si="27"/>
        <v>133</v>
      </c>
      <c r="BO20" s="247">
        <v>0</v>
      </c>
      <c r="BP20" s="247">
        <f t="shared" si="28"/>
        <v>1197</v>
      </c>
      <c r="BQ20" s="247">
        <f t="shared" si="29"/>
        <v>133</v>
      </c>
      <c r="BR20" s="247">
        <v>0</v>
      </c>
      <c r="BS20" s="247">
        <f t="shared" si="30"/>
        <v>1197</v>
      </c>
      <c r="BT20" s="247">
        <f t="shared" si="31"/>
        <v>133</v>
      </c>
      <c r="BU20" s="252">
        <v>0</v>
      </c>
      <c r="BV20" s="252">
        <f t="shared" si="32"/>
        <v>1197</v>
      </c>
      <c r="BW20" s="252">
        <f t="shared" si="33"/>
        <v>133</v>
      </c>
    </row>
    <row r="21" spans="1:75" s="241" customFormat="1" ht="13.5">
      <c r="A21" s="229">
        <v>47</v>
      </c>
      <c r="B21" s="230">
        <v>1527013</v>
      </c>
      <c r="C21" s="231"/>
      <c r="D21" s="242">
        <v>18</v>
      </c>
      <c r="E21" s="243" t="s">
        <v>514</v>
      </c>
      <c r="F21" s="244">
        <v>39722</v>
      </c>
      <c r="G21" s="245" t="s">
        <v>473</v>
      </c>
      <c r="H21" s="230" t="s">
        <v>474</v>
      </c>
      <c r="I21" s="245" t="s">
        <v>510</v>
      </c>
      <c r="J21" s="230" t="s">
        <v>515</v>
      </c>
      <c r="K21" s="251" t="s">
        <v>285</v>
      </c>
      <c r="L21" s="247">
        <v>1330</v>
      </c>
      <c r="M21" s="239">
        <f t="shared" si="0"/>
        <v>133</v>
      </c>
      <c r="N21" s="247">
        <f t="shared" si="1"/>
        <v>1197</v>
      </c>
      <c r="O21" s="247">
        <f t="shared" si="2"/>
        <v>239.4</v>
      </c>
      <c r="P21" s="247">
        <v>0</v>
      </c>
      <c r="Q21" s="247">
        <f t="shared" si="3"/>
        <v>0</v>
      </c>
      <c r="R21" s="247">
        <v>0</v>
      </c>
      <c r="S21" s="247">
        <v>0</v>
      </c>
      <c r="T21" s="247">
        <f t="shared" si="34"/>
        <v>0</v>
      </c>
      <c r="U21" s="247">
        <v>0</v>
      </c>
      <c r="V21" s="247">
        <v>0</v>
      </c>
      <c r="W21" s="247">
        <f t="shared" si="35"/>
        <v>0</v>
      </c>
      <c r="X21" s="247">
        <v>0</v>
      </c>
      <c r="Y21" s="247">
        <v>0</v>
      </c>
      <c r="Z21" s="247">
        <f t="shared" si="36"/>
        <v>0</v>
      </c>
      <c r="AA21" s="247">
        <v>0</v>
      </c>
      <c r="AB21" s="247">
        <v>0</v>
      </c>
      <c r="AC21" s="247">
        <f t="shared" si="39"/>
        <v>0</v>
      </c>
      <c r="AD21" s="247">
        <v>0</v>
      </c>
      <c r="AE21" s="247">
        <v>60.34</v>
      </c>
      <c r="AF21" s="247">
        <f>AC21+AE21</f>
        <v>60.34</v>
      </c>
      <c r="AG21" s="247">
        <f>L21-AF21</f>
        <v>1269.6600000000001</v>
      </c>
      <c r="AH21" s="247">
        <v>239.4</v>
      </c>
      <c r="AI21" s="247">
        <f t="shared" si="40"/>
        <v>299.74</v>
      </c>
      <c r="AJ21" s="247">
        <f t="shared" si="41"/>
        <v>1030.26</v>
      </c>
      <c r="AK21" s="247">
        <v>239.4</v>
      </c>
      <c r="AL21" s="247">
        <f t="shared" si="8"/>
        <v>539.14</v>
      </c>
      <c r="AM21" s="247">
        <f t="shared" si="9"/>
        <v>1030.26</v>
      </c>
      <c r="AN21" s="247">
        <v>239.4</v>
      </c>
      <c r="AO21" s="247">
        <f t="shared" si="10"/>
        <v>778.54</v>
      </c>
      <c r="AP21" s="247">
        <f t="shared" si="11"/>
        <v>551.46</v>
      </c>
      <c r="AQ21" s="247">
        <v>239.4</v>
      </c>
      <c r="AR21" s="247">
        <f t="shared" si="12"/>
        <v>1017.9399999999999</v>
      </c>
      <c r="AS21" s="247">
        <f t="shared" si="13"/>
        <v>312.06000000000006</v>
      </c>
      <c r="AT21" s="247">
        <v>179.06</v>
      </c>
      <c r="AU21" s="247">
        <f t="shared" si="14"/>
        <v>1197</v>
      </c>
      <c r="AV21" s="247">
        <f t="shared" si="15"/>
        <v>133</v>
      </c>
      <c r="AW21" s="247">
        <v>0</v>
      </c>
      <c r="AX21" s="247">
        <f t="shared" si="16"/>
        <v>1197</v>
      </c>
      <c r="AY21" s="247">
        <f t="shared" si="17"/>
        <v>133</v>
      </c>
      <c r="AZ21" s="247">
        <v>0</v>
      </c>
      <c r="BA21" s="247">
        <f t="shared" si="18"/>
        <v>1197</v>
      </c>
      <c r="BB21" s="247">
        <f t="shared" si="19"/>
        <v>133</v>
      </c>
      <c r="BC21" s="247">
        <v>0</v>
      </c>
      <c r="BD21" s="247">
        <f t="shared" si="20"/>
        <v>1197</v>
      </c>
      <c r="BE21" s="247">
        <f t="shared" si="21"/>
        <v>133</v>
      </c>
      <c r="BF21" s="247">
        <v>0</v>
      </c>
      <c r="BG21" s="247">
        <f t="shared" si="22"/>
        <v>1197</v>
      </c>
      <c r="BH21" s="247">
        <f t="shared" si="23"/>
        <v>133</v>
      </c>
      <c r="BI21" s="247">
        <v>0</v>
      </c>
      <c r="BJ21" s="247">
        <f t="shared" si="24"/>
        <v>1197</v>
      </c>
      <c r="BK21" s="247">
        <f t="shared" si="25"/>
        <v>133</v>
      </c>
      <c r="BL21" s="247">
        <v>0</v>
      </c>
      <c r="BM21" s="247">
        <f t="shared" si="26"/>
        <v>1197</v>
      </c>
      <c r="BN21" s="247">
        <f t="shared" si="27"/>
        <v>133</v>
      </c>
      <c r="BO21" s="247">
        <v>0</v>
      </c>
      <c r="BP21" s="247">
        <f t="shared" si="28"/>
        <v>1197</v>
      </c>
      <c r="BQ21" s="247">
        <f t="shared" si="29"/>
        <v>133</v>
      </c>
      <c r="BR21" s="247">
        <v>0</v>
      </c>
      <c r="BS21" s="247">
        <f t="shared" si="30"/>
        <v>1197</v>
      </c>
      <c r="BT21" s="247">
        <f t="shared" si="31"/>
        <v>133</v>
      </c>
      <c r="BU21" s="252">
        <v>0</v>
      </c>
      <c r="BV21" s="252">
        <f t="shared" si="32"/>
        <v>1197</v>
      </c>
      <c r="BW21" s="252">
        <f t="shared" si="33"/>
        <v>133</v>
      </c>
    </row>
    <row r="22" spans="1:75" s="241" customFormat="1" ht="13.5">
      <c r="A22" s="229">
        <v>53</v>
      </c>
      <c r="B22" s="230">
        <v>158</v>
      </c>
      <c r="C22" s="231"/>
      <c r="D22" s="242">
        <v>22</v>
      </c>
      <c r="E22" s="250" t="s">
        <v>521</v>
      </c>
      <c r="F22" s="244">
        <v>40134</v>
      </c>
      <c r="G22" s="245" t="s">
        <v>473</v>
      </c>
      <c r="H22" s="245" t="s">
        <v>474</v>
      </c>
      <c r="I22" s="230" t="s">
        <v>522</v>
      </c>
      <c r="J22" s="230" t="s">
        <v>523</v>
      </c>
      <c r="K22" s="246" t="s">
        <v>285</v>
      </c>
      <c r="L22" s="247">
        <f t="shared" ref="L22:L38" si="42">1185.94+37.29</f>
        <v>1223.23</v>
      </c>
      <c r="M22" s="239">
        <f t="shared" si="0"/>
        <v>122.32300000000001</v>
      </c>
      <c r="N22" s="247">
        <f t="shared" si="1"/>
        <v>1100.9069999999999</v>
      </c>
      <c r="O22" s="247">
        <f t="shared" si="2"/>
        <v>220.1814</v>
      </c>
      <c r="P22" s="247">
        <v>0</v>
      </c>
      <c r="Q22" s="247">
        <f t="shared" si="3"/>
        <v>0</v>
      </c>
      <c r="R22" s="247">
        <v>0</v>
      </c>
      <c r="S22" s="247">
        <v>0</v>
      </c>
      <c r="T22" s="247">
        <f t="shared" si="34"/>
        <v>0</v>
      </c>
      <c r="U22" s="247">
        <v>0</v>
      </c>
      <c r="V22" s="247">
        <v>0</v>
      </c>
      <c r="W22" s="247">
        <f t="shared" si="35"/>
        <v>0</v>
      </c>
      <c r="X22" s="247">
        <v>0</v>
      </c>
      <c r="Y22" s="247">
        <v>0</v>
      </c>
      <c r="Z22" s="247">
        <f t="shared" si="36"/>
        <v>0</v>
      </c>
      <c r="AA22" s="247">
        <v>0</v>
      </c>
      <c r="AB22" s="247">
        <v>0</v>
      </c>
      <c r="AC22" s="247">
        <f t="shared" si="39"/>
        <v>0</v>
      </c>
      <c r="AD22" s="247">
        <v>0</v>
      </c>
      <c r="AE22" s="247">
        <v>0</v>
      </c>
      <c r="AF22" s="247">
        <f t="shared" ref="AF22:AF38" si="43">AC22+AE22</f>
        <v>0</v>
      </c>
      <c r="AG22" s="247">
        <v>0</v>
      </c>
      <c r="AH22" s="247">
        <v>27.15</v>
      </c>
      <c r="AI22" s="247">
        <f t="shared" si="40"/>
        <v>27.15</v>
      </c>
      <c r="AJ22" s="247">
        <f t="shared" si="41"/>
        <v>1196.08</v>
      </c>
      <c r="AK22" s="247">
        <v>220.18</v>
      </c>
      <c r="AL22" s="247">
        <f t="shared" si="8"/>
        <v>247.33</v>
      </c>
      <c r="AM22" s="247">
        <f t="shared" si="9"/>
        <v>1196.08</v>
      </c>
      <c r="AN22" s="247">
        <v>220.18</v>
      </c>
      <c r="AO22" s="247">
        <f t="shared" si="10"/>
        <v>467.51</v>
      </c>
      <c r="AP22" s="247">
        <f t="shared" si="11"/>
        <v>755.72</v>
      </c>
      <c r="AQ22" s="247">
        <v>220.18</v>
      </c>
      <c r="AR22" s="247">
        <f t="shared" si="12"/>
        <v>687.69</v>
      </c>
      <c r="AS22" s="247">
        <f t="shared" si="13"/>
        <v>535.54</v>
      </c>
      <c r="AT22" s="247">
        <v>220.18</v>
      </c>
      <c r="AU22" s="247">
        <f t="shared" si="14"/>
        <v>907.87000000000012</v>
      </c>
      <c r="AV22" s="247">
        <f t="shared" si="15"/>
        <v>315.3599999999999</v>
      </c>
      <c r="AW22" s="247">
        <v>193.04</v>
      </c>
      <c r="AX22" s="247">
        <f t="shared" si="16"/>
        <v>1100.9100000000001</v>
      </c>
      <c r="AY22" s="247">
        <f t="shared" si="17"/>
        <v>122.31999999999994</v>
      </c>
      <c r="AZ22" s="247"/>
      <c r="BA22" s="247">
        <f t="shared" si="18"/>
        <v>1100.9100000000001</v>
      </c>
      <c r="BB22" s="247">
        <f t="shared" si="19"/>
        <v>122.31999999999994</v>
      </c>
      <c r="BC22" s="247">
        <v>0</v>
      </c>
      <c r="BD22" s="247">
        <f t="shared" si="20"/>
        <v>1100.9100000000001</v>
      </c>
      <c r="BE22" s="247">
        <f t="shared" si="21"/>
        <v>122.31999999999994</v>
      </c>
      <c r="BF22" s="247">
        <v>0</v>
      </c>
      <c r="BG22" s="247">
        <f t="shared" si="22"/>
        <v>1100.9100000000001</v>
      </c>
      <c r="BH22" s="247">
        <f t="shared" si="23"/>
        <v>122.31999999999994</v>
      </c>
      <c r="BI22" s="247">
        <v>0</v>
      </c>
      <c r="BJ22" s="247">
        <f t="shared" si="24"/>
        <v>1100.9100000000001</v>
      </c>
      <c r="BK22" s="247">
        <f t="shared" si="25"/>
        <v>122.31999999999994</v>
      </c>
      <c r="BL22" s="247">
        <v>0</v>
      </c>
      <c r="BM22" s="247">
        <f t="shared" si="26"/>
        <v>1100.9100000000001</v>
      </c>
      <c r="BN22" s="247">
        <f t="shared" si="27"/>
        <v>122.31999999999994</v>
      </c>
      <c r="BO22" s="247">
        <v>0</v>
      </c>
      <c r="BP22" s="247">
        <f t="shared" si="28"/>
        <v>1100.9100000000001</v>
      </c>
      <c r="BQ22" s="247">
        <f t="shared" si="29"/>
        <v>122.31999999999994</v>
      </c>
      <c r="BR22" s="247">
        <v>0</v>
      </c>
      <c r="BS22" s="247">
        <f t="shared" si="30"/>
        <v>1100.9100000000001</v>
      </c>
      <c r="BT22" s="247">
        <f t="shared" si="31"/>
        <v>122.31999999999994</v>
      </c>
      <c r="BU22" s="252">
        <v>0</v>
      </c>
      <c r="BV22" s="252">
        <f t="shared" si="32"/>
        <v>1100.9100000000001</v>
      </c>
      <c r="BW22" s="252">
        <f t="shared" si="33"/>
        <v>122.31999999999994</v>
      </c>
    </row>
    <row r="23" spans="1:75" s="241" customFormat="1" ht="13.5">
      <c r="A23" s="84">
        <v>53</v>
      </c>
      <c r="B23" s="16">
        <v>158</v>
      </c>
      <c r="C23" s="231"/>
      <c r="D23" s="242">
        <v>23</v>
      </c>
      <c r="E23" s="250" t="s">
        <v>525</v>
      </c>
      <c r="F23" s="244">
        <v>40134</v>
      </c>
      <c r="G23" s="245" t="s">
        <v>473</v>
      </c>
      <c r="H23" s="253" t="s">
        <v>474</v>
      </c>
      <c r="I23" s="230" t="s">
        <v>522</v>
      </c>
      <c r="J23" s="230" t="s">
        <v>526</v>
      </c>
      <c r="K23" s="246" t="s">
        <v>492</v>
      </c>
      <c r="L23" s="247">
        <f t="shared" si="42"/>
        <v>1223.23</v>
      </c>
      <c r="M23" s="239">
        <f t="shared" si="0"/>
        <v>122.32300000000001</v>
      </c>
      <c r="N23" s="247">
        <f t="shared" si="1"/>
        <v>1100.9069999999999</v>
      </c>
      <c r="O23" s="247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4"/>
        <v>0</v>
      </c>
      <c r="U23" s="12">
        <v>0</v>
      </c>
      <c r="V23" s="12">
        <v>0</v>
      </c>
      <c r="W23" s="12">
        <f t="shared" si="35"/>
        <v>0</v>
      </c>
      <c r="X23" s="12">
        <v>0</v>
      </c>
      <c r="Y23" s="12">
        <v>0</v>
      </c>
      <c r="Z23" s="12">
        <f t="shared" si="36"/>
        <v>0</v>
      </c>
      <c r="AA23" s="12">
        <v>0</v>
      </c>
      <c r="AB23" s="12">
        <v>0</v>
      </c>
      <c r="AC23" s="12">
        <f t="shared" si="39"/>
        <v>0</v>
      </c>
      <c r="AD23" s="12">
        <v>0</v>
      </c>
      <c r="AE23" s="12">
        <v>0</v>
      </c>
      <c r="AF23" s="12">
        <f t="shared" si="43"/>
        <v>0</v>
      </c>
      <c r="AG23" s="12">
        <v>0</v>
      </c>
      <c r="AH23" s="12">
        <v>27.15</v>
      </c>
      <c r="AI23" s="12">
        <f t="shared" si="40"/>
        <v>27.15</v>
      </c>
      <c r="AJ23" s="12">
        <f t="shared" si="41"/>
        <v>1196.08</v>
      </c>
      <c r="AK23" s="12">
        <v>220.18</v>
      </c>
      <c r="AL23" s="12">
        <f t="shared" si="8"/>
        <v>247.33</v>
      </c>
      <c r="AM23" s="12">
        <f t="shared" si="9"/>
        <v>1196.08</v>
      </c>
      <c r="AN23" s="12">
        <v>220.18</v>
      </c>
      <c r="AO23" s="12">
        <f t="shared" si="10"/>
        <v>467.51</v>
      </c>
      <c r="AP23" s="12">
        <f t="shared" si="11"/>
        <v>755.72</v>
      </c>
      <c r="AQ23" s="12">
        <v>220.18</v>
      </c>
      <c r="AR23" s="12">
        <f t="shared" si="12"/>
        <v>687.69</v>
      </c>
      <c r="AS23" s="12">
        <f t="shared" si="13"/>
        <v>535.54</v>
      </c>
      <c r="AT23" s="12">
        <v>220.18</v>
      </c>
      <c r="AU23" s="12">
        <f t="shared" si="14"/>
        <v>907.87000000000012</v>
      </c>
      <c r="AV23" s="12">
        <f t="shared" si="15"/>
        <v>315.3599999999999</v>
      </c>
      <c r="AW23" s="12">
        <v>193.04</v>
      </c>
      <c r="AX23" s="12">
        <f t="shared" si="16"/>
        <v>1100.9100000000001</v>
      </c>
      <c r="AY23" s="12">
        <f t="shared" si="17"/>
        <v>122.31999999999994</v>
      </c>
      <c r="AZ23" s="12"/>
      <c r="BA23" s="12">
        <f t="shared" si="18"/>
        <v>1100.9100000000001</v>
      </c>
      <c r="BB23" s="12">
        <f t="shared" si="19"/>
        <v>122.31999999999994</v>
      </c>
      <c r="BC23" s="12">
        <v>0</v>
      </c>
      <c r="BD23" s="12">
        <f t="shared" si="20"/>
        <v>1100.9100000000001</v>
      </c>
      <c r="BE23" s="12">
        <f t="shared" si="21"/>
        <v>122.31999999999994</v>
      </c>
      <c r="BF23" s="12">
        <v>0</v>
      </c>
      <c r="BG23" s="12">
        <f t="shared" si="22"/>
        <v>1100.9100000000001</v>
      </c>
      <c r="BH23" s="12">
        <f t="shared" si="23"/>
        <v>122.31999999999994</v>
      </c>
      <c r="BI23" s="12">
        <v>0</v>
      </c>
      <c r="BJ23" s="12">
        <f t="shared" si="24"/>
        <v>1100.9100000000001</v>
      </c>
      <c r="BK23" s="12">
        <f t="shared" si="25"/>
        <v>122.31999999999994</v>
      </c>
      <c r="BL23" s="12">
        <v>0</v>
      </c>
      <c r="BM23" s="12">
        <f t="shared" si="26"/>
        <v>1100.9100000000001</v>
      </c>
      <c r="BN23" s="12">
        <f t="shared" si="27"/>
        <v>122.31999999999994</v>
      </c>
      <c r="BO23" s="12">
        <v>0</v>
      </c>
      <c r="BP23" s="12">
        <f t="shared" si="28"/>
        <v>1100.9100000000001</v>
      </c>
      <c r="BQ23" s="12">
        <f t="shared" si="29"/>
        <v>122.31999999999994</v>
      </c>
      <c r="BR23" s="247">
        <v>0</v>
      </c>
      <c r="BS23" s="247">
        <f t="shared" si="30"/>
        <v>1100.9100000000001</v>
      </c>
      <c r="BT23" s="247">
        <f t="shared" si="31"/>
        <v>122.31999999999994</v>
      </c>
      <c r="BU23" s="252">
        <v>0</v>
      </c>
      <c r="BV23" s="252">
        <f t="shared" si="32"/>
        <v>1100.9100000000001</v>
      </c>
      <c r="BW23" s="252">
        <f t="shared" si="33"/>
        <v>122.31999999999994</v>
      </c>
    </row>
    <row r="24" spans="1:75" s="241" customFormat="1" ht="13.5">
      <c r="A24" s="84">
        <v>53</v>
      </c>
      <c r="B24" s="16">
        <v>158</v>
      </c>
      <c r="C24" s="231"/>
      <c r="D24" s="242">
        <v>24</v>
      </c>
      <c r="E24" s="250" t="s">
        <v>527</v>
      </c>
      <c r="F24" s="244">
        <v>40134</v>
      </c>
      <c r="G24" s="245" t="s">
        <v>473</v>
      </c>
      <c r="H24" s="253" t="s">
        <v>474</v>
      </c>
      <c r="I24" s="230" t="s">
        <v>522</v>
      </c>
      <c r="J24" s="230" t="s">
        <v>528</v>
      </c>
      <c r="K24" s="246" t="s">
        <v>492</v>
      </c>
      <c r="L24" s="247">
        <f t="shared" si="42"/>
        <v>1223.23</v>
      </c>
      <c r="M24" s="239">
        <f t="shared" si="0"/>
        <v>122.32300000000001</v>
      </c>
      <c r="N24" s="247">
        <f t="shared" si="1"/>
        <v>1100.9069999999999</v>
      </c>
      <c r="O24" s="247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4"/>
        <v>0</v>
      </c>
      <c r="U24" s="12">
        <v>0</v>
      </c>
      <c r="V24" s="12">
        <v>0</v>
      </c>
      <c r="W24" s="12">
        <f t="shared" si="35"/>
        <v>0</v>
      </c>
      <c r="X24" s="12">
        <v>0</v>
      </c>
      <c r="Y24" s="12">
        <v>0</v>
      </c>
      <c r="Z24" s="12">
        <f t="shared" si="36"/>
        <v>0</v>
      </c>
      <c r="AA24" s="12">
        <v>0</v>
      </c>
      <c r="AB24" s="12">
        <v>0</v>
      </c>
      <c r="AC24" s="12">
        <f t="shared" si="39"/>
        <v>0</v>
      </c>
      <c r="AD24" s="12">
        <v>0</v>
      </c>
      <c r="AE24" s="12">
        <v>0</v>
      </c>
      <c r="AF24" s="12">
        <f t="shared" si="43"/>
        <v>0</v>
      </c>
      <c r="AG24" s="12">
        <v>0</v>
      </c>
      <c r="AH24" s="12">
        <v>27.15</v>
      </c>
      <c r="AI24" s="12">
        <f t="shared" si="40"/>
        <v>27.15</v>
      </c>
      <c r="AJ24" s="12">
        <f t="shared" si="41"/>
        <v>1196.08</v>
      </c>
      <c r="AK24" s="12">
        <v>220.18</v>
      </c>
      <c r="AL24" s="12">
        <f t="shared" si="8"/>
        <v>247.33</v>
      </c>
      <c r="AM24" s="12">
        <f t="shared" si="9"/>
        <v>1196.08</v>
      </c>
      <c r="AN24" s="12">
        <v>220.18</v>
      </c>
      <c r="AO24" s="12">
        <f t="shared" si="10"/>
        <v>467.51</v>
      </c>
      <c r="AP24" s="12">
        <f t="shared" si="11"/>
        <v>755.72</v>
      </c>
      <c r="AQ24" s="12">
        <v>220.18</v>
      </c>
      <c r="AR24" s="12">
        <f t="shared" si="12"/>
        <v>687.69</v>
      </c>
      <c r="AS24" s="12">
        <f t="shared" si="13"/>
        <v>535.54</v>
      </c>
      <c r="AT24" s="12">
        <v>220.18</v>
      </c>
      <c r="AU24" s="12">
        <f t="shared" si="14"/>
        <v>907.87000000000012</v>
      </c>
      <c r="AV24" s="12">
        <f t="shared" si="15"/>
        <v>315.3599999999999</v>
      </c>
      <c r="AW24" s="12">
        <v>193.04</v>
      </c>
      <c r="AX24" s="12">
        <f t="shared" si="16"/>
        <v>1100.9100000000001</v>
      </c>
      <c r="AY24" s="12">
        <f t="shared" si="17"/>
        <v>122.31999999999994</v>
      </c>
      <c r="AZ24" s="12"/>
      <c r="BA24" s="12">
        <f t="shared" si="18"/>
        <v>1100.9100000000001</v>
      </c>
      <c r="BB24" s="12">
        <f t="shared" si="19"/>
        <v>122.31999999999994</v>
      </c>
      <c r="BC24" s="12">
        <v>0</v>
      </c>
      <c r="BD24" s="12">
        <f t="shared" si="20"/>
        <v>1100.9100000000001</v>
      </c>
      <c r="BE24" s="12">
        <f t="shared" si="21"/>
        <v>122.31999999999994</v>
      </c>
      <c r="BF24" s="12">
        <v>0</v>
      </c>
      <c r="BG24" s="12">
        <f t="shared" si="22"/>
        <v>1100.9100000000001</v>
      </c>
      <c r="BH24" s="12">
        <f t="shared" si="23"/>
        <v>122.31999999999994</v>
      </c>
      <c r="BI24" s="12">
        <v>0</v>
      </c>
      <c r="BJ24" s="12">
        <f t="shared" si="24"/>
        <v>1100.9100000000001</v>
      </c>
      <c r="BK24" s="12">
        <f t="shared" si="25"/>
        <v>122.31999999999994</v>
      </c>
      <c r="BL24" s="12">
        <v>0</v>
      </c>
      <c r="BM24" s="12">
        <f t="shared" si="26"/>
        <v>1100.9100000000001</v>
      </c>
      <c r="BN24" s="12">
        <f t="shared" si="27"/>
        <v>122.31999999999994</v>
      </c>
      <c r="BO24" s="12">
        <v>0</v>
      </c>
      <c r="BP24" s="12">
        <f t="shared" si="28"/>
        <v>1100.9100000000001</v>
      </c>
      <c r="BQ24" s="12">
        <f t="shared" si="29"/>
        <v>122.31999999999994</v>
      </c>
      <c r="BR24" s="247">
        <v>0</v>
      </c>
      <c r="BS24" s="247">
        <f t="shared" si="30"/>
        <v>1100.9100000000001</v>
      </c>
      <c r="BT24" s="247">
        <f t="shared" si="31"/>
        <v>122.31999999999994</v>
      </c>
      <c r="BU24" s="252">
        <v>0</v>
      </c>
      <c r="BV24" s="252">
        <f t="shared" si="32"/>
        <v>1100.9100000000001</v>
      </c>
      <c r="BW24" s="252">
        <f t="shared" si="33"/>
        <v>122.31999999999994</v>
      </c>
    </row>
    <row r="25" spans="1:75" s="241" customFormat="1" ht="13.5">
      <c r="A25" s="229">
        <v>53</v>
      </c>
      <c r="B25" s="230">
        <v>158</v>
      </c>
      <c r="C25" s="231"/>
      <c r="D25" s="242">
        <v>27</v>
      </c>
      <c r="E25" s="250" t="s">
        <v>531</v>
      </c>
      <c r="F25" s="244">
        <v>40134</v>
      </c>
      <c r="G25" s="245" t="s">
        <v>473</v>
      </c>
      <c r="H25" s="245" t="s">
        <v>474</v>
      </c>
      <c r="I25" s="230" t="s">
        <v>522</v>
      </c>
      <c r="J25" s="230" t="s">
        <v>532</v>
      </c>
      <c r="K25" s="246" t="s">
        <v>285</v>
      </c>
      <c r="L25" s="247">
        <f t="shared" si="42"/>
        <v>1223.23</v>
      </c>
      <c r="M25" s="239">
        <f t="shared" si="0"/>
        <v>122.32300000000001</v>
      </c>
      <c r="N25" s="247">
        <f t="shared" si="1"/>
        <v>1100.9069999999999</v>
      </c>
      <c r="O25" s="247">
        <f t="shared" si="2"/>
        <v>220.1814</v>
      </c>
      <c r="P25" s="247">
        <v>0</v>
      </c>
      <c r="Q25" s="247">
        <f t="shared" si="3"/>
        <v>0</v>
      </c>
      <c r="R25" s="247">
        <v>0</v>
      </c>
      <c r="S25" s="247">
        <v>0</v>
      </c>
      <c r="T25" s="247">
        <f t="shared" si="34"/>
        <v>0</v>
      </c>
      <c r="U25" s="247">
        <v>0</v>
      </c>
      <c r="V25" s="247">
        <v>0</v>
      </c>
      <c r="W25" s="247">
        <f t="shared" si="35"/>
        <v>0</v>
      </c>
      <c r="X25" s="247">
        <v>0</v>
      </c>
      <c r="Y25" s="247">
        <v>0</v>
      </c>
      <c r="Z25" s="247">
        <f t="shared" si="36"/>
        <v>0</v>
      </c>
      <c r="AA25" s="247">
        <v>0</v>
      </c>
      <c r="AB25" s="247">
        <v>0</v>
      </c>
      <c r="AC25" s="247">
        <f t="shared" si="39"/>
        <v>0</v>
      </c>
      <c r="AD25" s="247">
        <v>0</v>
      </c>
      <c r="AE25" s="247">
        <v>0</v>
      </c>
      <c r="AF25" s="247">
        <f t="shared" si="43"/>
        <v>0</v>
      </c>
      <c r="AG25" s="247">
        <v>0</v>
      </c>
      <c r="AH25" s="247">
        <v>27.15</v>
      </c>
      <c r="AI25" s="247">
        <f t="shared" si="40"/>
        <v>27.15</v>
      </c>
      <c r="AJ25" s="247">
        <f t="shared" si="41"/>
        <v>1196.08</v>
      </c>
      <c r="AK25" s="247">
        <v>220.18</v>
      </c>
      <c r="AL25" s="247">
        <f t="shared" si="8"/>
        <v>247.33</v>
      </c>
      <c r="AM25" s="247">
        <f t="shared" si="9"/>
        <v>1196.08</v>
      </c>
      <c r="AN25" s="247">
        <v>220.18</v>
      </c>
      <c r="AO25" s="247">
        <f t="shared" si="10"/>
        <v>467.51</v>
      </c>
      <c r="AP25" s="247">
        <f t="shared" si="11"/>
        <v>755.72</v>
      </c>
      <c r="AQ25" s="247">
        <v>220.18</v>
      </c>
      <c r="AR25" s="247">
        <f t="shared" si="12"/>
        <v>687.69</v>
      </c>
      <c r="AS25" s="247">
        <f t="shared" si="13"/>
        <v>535.54</v>
      </c>
      <c r="AT25" s="247">
        <v>220.18</v>
      </c>
      <c r="AU25" s="247">
        <f t="shared" si="14"/>
        <v>907.87000000000012</v>
      </c>
      <c r="AV25" s="247">
        <f t="shared" si="15"/>
        <v>315.3599999999999</v>
      </c>
      <c r="AW25" s="247">
        <v>193.04</v>
      </c>
      <c r="AX25" s="247">
        <f t="shared" si="16"/>
        <v>1100.9100000000001</v>
      </c>
      <c r="AY25" s="247">
        <f t="shared" si="17"/>
        <v>122.31999999999994</v>
      </c>
      <c r="AZ25" s="247"/>
      <c r="BA25" s="247">
        <f t="shared" si="18"/>
        <v>1100.9100000000001</v>
      </c>
      <c r="BB25" s="247">
        <f t="shared" si="19"/>
        <v>122.31999999999994</v>
      </c>
      <c r="BC25" s="247">
        <v>0</v>
      </c>
      <c r="BD25" s="247">
        <f t="shared" si="20"/>
        <v>1100.9100000000001</v>
      </c>
      <c r="BE25" s="247">
        <f t="shared" si="21"/>
        <v>122.31999999999994</v>
      </c>
      <c r="BF25" s="247">
        <v>0</v>
      </c>
      <c r="BG25" s="247">
        <f t="shared" si="22"/>
        <v>1100.9100000000001</v>
      </c>
      <c r="BH25" s="247">
        <f t="shared" si="23"/>
        <v>122.31999999999994</v>
      </c>
      <c r="BI25" s="247">
        <v>0</v>
      </c>
      <c r="BJ25" s="247">
        <f t="shared" si="24"/>
        <v>1100.9100000000001</v>
      </c>
      <c r="BK25" s="247">
        <f t="shared" si="25"/>
        <v>122.31999999999994</v>
      </c>
      <c r="BL25" s="247">
        <v>0</v>
      </c>
      <c r="BM25" s="247">
        <f t="shared" si="26"/>
        <v>1100.9100000000001</v>
      </c>
      <c r="BN25" s="247">
        <f t="shared" si="27"/>
        <v>122.31999999999994</v>
      </c>
      <c r="BO25" s="247">
        <v>0</v>
      </c>
      <c r="BP25" s="247">
        <f t="shared" si="28"/>
        <v>1100.9100000000001</v>
      </c>
      <c r="BQ25" s="247">
        <f t="shared" si="29"/>
        <v>122.31999999999994</v>
      </c>
      <c r="BR25" s="247">
        <v>0</v>
      </c>
      <c r="BS25" s="247">
        <f t="shared" si="30"/>
        <v>1100.9100000000001</v>
      </c>
      <c r="BT25" s="247">
        <f t="shared" si="31"/>
        <v>122.31999999999994</v>
      </c>
      <c r="BU25" s="252">
        <v>0</v>
      </c>
      <c r="BV25" s="252">
        <f t="shared" si="32"/>
        <v>1100.9100000000001</v>
      </c>
      <c r="BW25" s="252">
        <f t="shared" si="33"/>
        <v>122.31999999999994</v>
      </c>
    </row>
    <row r="26" spans="1:75" s="241" customFormat="1" ht="13.5">
      <c r="A26" s="229">
        <v>53</v>
      </c>
      <c r="B26" s="230">
        <v>158</v>
      </c>
      <c r="C26" s="231"/>
      <c r="D26" s="242">
        <v>28</v>
      </c>
      <c r="E26" s="250" t="s">
        <v>534</v>
      </c>
      <c r="F26" s="244">
        <v>40134</v>
      </c>
      <c r="G26" s="245" t="s">
        <v>473</v>
      </c>
      <c r="H26" s="245" t="s">
        <v>474</v>
      </c>
      <c r="I26" s="230" t="s">
        <v>522</v>
      </c>
      <c r="J26" s="230" t="s">
        <v>535</v>
      </c>
      <c r="K26" s="246" t="s">
        <v>285</v>
      </c>
      <c r="L26" s="247">
        <f t="shared" si="42"/>
        <v>1223.23</v>
      </c>
      <c r="M26" s="239">
        <f t="shared" si="0"/>
        <v>122.32300000000001</v>
      </c>
      <c r="N26" s="247">
        <f t="shared" si="1"/>
        <v>1100.9069999999999</v>
      </c>
      <c r="O26" s="247">
        <f t="shared" si="2"/>
        <v>220.1814</v>
      </c>
      <c r="P26" s="247">
        <v>0</v>
      </c>
      <c r="Q26" s="247">
        <f t="shared" si="3"/>
        <v>0</v>
      </c>
      <c r="R26" s="247">
        <v>0</v>
      </c>
      <c r="S26" s="247">
        <v>0</v>
      </c>
      <c r="T26" s="247">
        <f t="shared" si="34"/>
        <v>0</v>
      </c>
      <c r="U26" s="247">
        <v>0</v>
      </c>
      <c r="V26" s="247">
        <v>0</v>
      </c>
      <c r="W26" s="247">
        <f t="shared" si="35"/>
        <v>0</v>
      </c>
      <c r="X26" s="247">
        <v>0</v>
      </c>
      <c r="Y26" s="247">
        <v>0</v>
      </c>
      <c r="Z26" s="247">
        <f t="shared" si="36"/>
        <v>0</v>
      </c>
      <c r="AA26" s="247">
        <v>0</v>
      </c>
      <c r="AB26" s="247">
        <v>0</v>
      </c>
      <c r="AC26" s="247">
        <f t="shared" si="39"/>
        <v>0</v>
      </c>
      <c r="AD26" s="247">
        <v>0</v>
      </c>
      <c r="AE26" s="247">
        <v>0</v>
      </c>
      <c r="AF26" s="247">
        <f t="shared" si="43"/>
        <v>0</v>
      </c>
      <c r="AG26" s="247">
        <v>0</v>
      </c>
      <c r="AH26" s="247">
        <v>27.15</v>
      </c>
      <c r="AI26" s="247">
        <f t="shared" si="40"/>
        <v>27.15</v>
      </c>
      <c r="AJ26" s="247">
        <f t="shared" si="41"/>
        <v>1196.08</v>
      </c>
      <c r="AK26" s="247">
        <v>220.18</v>
      </c>
      <c r="AL26" s="247">
        <f t="shared" si="8"/>
        <v>247.33</v>
      </c>
      <c r="AM26" s="247">
        <f t="shared" si="9"/>
        <v>1196.08</v>
      </c>
      <c r="AN26" s="247">
        <v>220.18</v>
      </c>
      <c r="AO26" s="247">
        <f t="shared" si="10"/>
        <v>467.51</v>
      </c>
      <c r="AP26" s="247">
        <f t="shared" si="11"/>
        <v>755.72</v>
      </c>
      <c r="AQ26" s="247">
        <v>220.18</v>
      </c>
      <c r="AR26" s="247">
        <f t="shared" si="12"/>
        <v>687.69</v>
      </c>
      <c r="AS26" s="247">
        <f t="shared" si="13"/>
        <v>535.54</v>
      </c>
      <c r="AT26" s="247">
        <v>220.18</v>
      </c>
      <c r="AU26" s="247">
        <f t="shared" si="14"/>
        <v>907.87000000000012</v>
      </c>
      <c r="AV26" s="247">
        <f t="shared" si="15"/>
        <v>315.3599999999999</v>
      </c>
      <c r="AW26" s="247">
        <v>193.04</v>
      </c>
      <c r="AX26" s="247">
        <f t="shared" si="16"/>
        <v>1100.9100000000001</v>
      </c>
      <c r="AY26" s="247">
        <f t="shared" si="17"/>
        <v>122.31999999999994</v>
      </c>
      <c r="AZ26" s="247"/>
      <c r="BA26" s="247">
        <f t="shared" si="18"/>
        <v>1100.9100000000001</v>
      </c>
      <c r="BB26" s="247">
        <f t="shared" si="19"/>
        <v>122.31999999999994</v>
      </c>
      <c r="BC26" s="247">
        <v>0</v>
      </c>
      <c r="BD26" s="247">
        <f t="shared" si="20"/>
        <v>1100.9100000000001</v>
      </c>
      <c r="BE26" s="247">
        <f t="shared" si="21"/>
        <v>122.31999999999994</v>
      </c>
      <c r="BF26" s="247">
        <v>0</v>
      </c>
      <c r="BG26" s="247">
        <f t="shared" si="22"/>
        <v>1100.9100000000001</v>
      </c>
      <c r="BH26" s="247">
        <f t="shared" si="23"/>
        <v>122.31999999999994</v>
      </c>
      <c r="BI26" s="247">
        <v>0</v>
      </c>
      <c r="BJ26" s="247">
        <f t="shared" si="24"/>
        <v>1100.9100000000001</v>
      </c>
      <c r="BK26" s="247">
        <f t="shared" si="25"/>
        <v>122.31999999999994</v>
      </c>
      <c r="BL26" s="247">
        <v>0</v>
      </c>
      <c r="BM26" s="247">
        <f t="shared" si="26"/>
        <v>1100.9100000000001</v>
      </c>
      <c r="BN26" s="247">
        <f t="shared" si="27"/>
        <v>122.31999999999994</v>
      </c>
      <c r="BO26" s="247">
        <v>0</v>
      </c>
      <c r="BP26" s="247">
        <f t="shared" si="28"/>
        <v>1100.9100000000001</v>
      </c>
      <c r="BQ26" s="247">
        <f t="shared" si="29"/>
        <v>122.31999999999994</v>
      </c>
      <c r="BR26" s="247">
        <v>0</v>
      </c>
      <c r="BS26" s="247">
        <f t="shared" si="30"/>
        <v>1100.9100000000001</v>
      </c>
      <c r="BT26" s="247">
        <f t="shared" si="31"/>
        <v>122.31999999999994</v>
      </c>
      <c r="BU26" s="252">
        <v>0</v>
      </c>
      <c r="BV26" s="252">
        <f t="shared" si="32"/>
        <v>1100.9100000000001</v>
      </c>
      <c r="BW26" s="252">
        <f t="shared" si="33"/>
        <v>122.31999999999994</v>
      </c>
    </row>
    <row r="27" spans="1:75" s="241" customFormat="1" ht="13.5">
      <c r="A27" s="229">
        <v>53</v>
      </c>
      <c r="B27" s="230">
        <v>158</v>
      </c>
      <c r="C27" s="231"/>
      <c r="D27" s="242">
        <v>31</v>
      </c>
      <c r="E27" s="250" t="s">
        <v>537</v>
      </c>
      <c r="F27" s="244">
        <v>40134</v>
      </c>
      <c r="G27" s="245" t="s">
        <v>473</v>
      </c>
      <c r="H27" s="245" t="s">
        <v>474</v>
      </c>
      <c r="I27" s="230" t="s">
        <v>522</v>
      </c>
      <c r="J27" s="230" t="s">
        <v>538</v>
      </c>
      <c r="K27" s="246" t="s">
        <v>285</v>
      </c>
      <c r="L27" s="247">
        <f t="shared" si="42"/>
        <v>1223.23</v>
      </c>
      <c r="M27" s="239">
        <f t="shared" si="0"/>
        <v>122.32300000000001</v>
      </c>
      <c r="N27" s="247">
        <f t="shared" si="1"/>
        <v>1100.9069999999999</v>
      </c>
      <c r="O27" s="247">
        <f t="shared" si="2"/>
        <v>220.1814</v>
      </c>
      <c r="P27" s="247">
        <v>0</v>
      </c>
      <c r="Q27" s="247">
        <f t="shared" si="3"/>
        <v>0</v>
      </c>
      <c r="R27" s="247">
        <v>0</v>
      </c>
      <c r="S27" s="247">
        <v>0</v>
      </c>
      <c r="T27" s="247">
        <f t="shared" si="34"/>
        <v>0</v>
      </c>
      <c r="U27" s="247">
        <v>0</v>
      </c>
      <c r="V27" s="247">
        <v>0</v>
      </c>
      <c r="W27" s="247">
        <f t="shared" si="35"/>
        <v>0</v>
      </c>
      <c r="X27" s="247">
        <v>0</v>
      </c>
      <c r="Y27" s="247">
        <v>0</v>
      </c>
      <c r="Z27" s="247">
        <f t="shared" si="36"/>
        <v>0</v>
      </c>
      <c r="AA27" s="247">
        <v>0</v>
      </c>
      <c r="AB27" s="247">
        <v>0</v>
      </c>
      <c r="AC27" s="247">
        <f t="shared" si="39"/>
        <v>0</v>
      </c>
      <c r="AD27" s="247">
        <v>0</v>
      </c>
      <c r="AE27" s="247">
        <v>0</v>
      </c>
      <c r="AF27" s="247">
        <f t="shared" si="43"/>
        <v>0</v>
      </c>
      <c r="AG27" s="247">
        <v>0</v>
      </c>
      <c r="AH27" s="247">
        <v>27.15</v>
      </c>
      <c r="AI27" s="247">
        <f t="shared" si="40"/>
        <v>27.15</v>
      </c>
      <c r="AJ27" s="247">
        <f t="shared" si="41"/>
        <v>1196.08</v>
      </c>
      <c r="AK27" s="247">
        <v>220.18</v>
      </c>
      <c r="AL27" s="247">
        <f t="shared" si="8"/>
        <v>247.33</v>
      </c>
      <c r="AM27" s="247">
        <f t="shared" si="9"/>
        <v>1196.08</v>
      </c>
      <c r="AN27" s="247">
        <v>220.18</v>
      </c>
      <c r="AO27" s="247">
        <f t="shared" si="10"/>
        <v>467.51</v>
      </c>
      <c r="AP27" s="247">
        <f t="shared" si="11"/>
        <v>755.72</v>
      </c>
      <c r="AQ27" s="247">
        <v>220.18</v>
      </c>
      <c r="AR27" s="247">
        <f t="shared" si="12"/>
        <v>687.69</v>
      </c>
      <c r="AS27" s="247">
        <f t="shared" si="13"/>
        <v>535.54</v>
      </c>
      <c r="AT27" s="247">
        <v>220.18</v>
      </c>
      <c r="AU27" s="247">
        <f t="shared" si="14"/>
        <v>907.87000000000012</v>
      </c>
      <c r="AV27" s="247">
        <f t="shared" si="15"/>
        <v>315.3599999999999</v>
      </c>
      <c r="AW27" s="247">
        <v>193.04</v>
      </c>
      <c r="AX27" s="247">
        <f t="shared" si="16"/>
        <v>1100.9100000000001</v>
      </c>
      <c r="AY27" s="247">
        <f t="shared" si="17"/>
        <v>122.31999999999994</v>
      </c>
      <c r="AZ27" s="247"/>
      <c r="BA27" s="247">
        <f t="shared" si="18"/>
        <v>1100.9100000000001</v>
      </c>
      <c r="BB27" s="247">
        <f t="shared" si="19"/>
        <v>122.31999999999994</v>
      </c>
      <c r="BC27" s="247">
        <v>0</v>
      </c>
      <c r="BD27" s="247">
        <f t="shared" si="20"/>
        <v>1100.9100000000001</v>
      </c>
      <c r="BE27" s="247">
        <f t="shared" si="21"/>
        <v>122.31999999999994</v>
      </c>
      <c r="BF27" s="247">
        <v>0</v>
      </c>
      <c r="BG27" s="247">
        <f t="shared" si="22"/>
        <v>1100.9100000000001</v>
      </c>
      <c r="BH27" s="247">
        <f t="shared" si="23"/>
        <v>122.31999999999994</v>
      </c>
      <c r="BI27" s="247">
        <v>0</v>
      </c>
      <c r="BJ27" s="247">
        <f t="shared" si="24"/>
        <v>1100.9100000000001</v>
      </c>
      <c r="BK27" s="247">
        <f t="shared" si="25"/>
        <v>122.31999999999994</v>
      </c>
      <c r="BL27" s="247">
        <v>0</v>
      </c>
      <c r="BM27" s="247">
        <f t="shared" si="26"/>
        <v>1100.9100000000001</v>
      </c>
      <c r="BN27" s="247">
        <f t="shared" si="27"/>
        <v>122.31999999999994</v>
      </c>
      <c r="BO27" s="247">
        <v>0</v>
      </c>
      <c r="BP27" s="247">
        <f t="shared" si="28"/>
        <v>1100.9100000000001</v>
      </c>
      <c r="BQ27" s="247">
        <f t="shared" si="29"/>
        <v>122.31999999999994</v>
      </c>
      <c r="BR27" s="247">
        <v>0</v>
      </c>
      <c r="BS27" s="247">
        <f t="shared" si="30"/>
        <v>1100.9100000000001</v>
      </c>
      <c r="BT27" s="247">
        <f t="shared" si="31"/>
        <v>122.31999999999994</v>
      </c>
      <c r="BU27" s="252">
        <v>0</v>
      </c>
      <c r="BV27" s="252">
        <f t="shared" si="32"/>
        <v>1100.9100000000001</v>
      </c>
      <c r="BW27" s="252">
        <f t="shared" si="33"/>
        <v>122.31999999999994</v>
      </c>
    </row>
    <row r="28" spans="1:75" s="241" customFormat="1" ht="13.5">
      <c r="A28" s="229">
        <v>53</v>
      </c>
      <c r="B28" s="230">
        <v>158</v>
      </c>
      <c r="C28" s="231"/>
      <c r="D28" s="242">
        <v>32</v>
      </c>
      <c r="E28" s="250" t="s">
        <v>539</v>
      </c>
      <c r="F28" s="244">
        <v>40134</v>
      </c>
      <c r="G28" s="245" t="s">
        <v>473</v>
      </c>
      <c r="H28" s="245" t="s">
        <v>474</v>
      </c>
      <c r="I28" s="230" t="s">
        <v>522</v>
      </c>
      <c r="J28" s="230" t="s">
        <v>540</v>
      </c>
      <c r="K28" s="246" t="s">
        <v>285</v>
      </c>
      <c r="L28" s="247">
        <f t="shared" si="42"/>
        <v>1223.23</v>
      </c>
      <c r="M28" s="239">
        <f t="shared" si="0"/>
        <v>122.32300000000001</v>
      </c>
      <c r="N28" s="247">
        <f t="shared" si="1"/>
        <v>1100.9069999999999</v>
      </c>
      <c r="O28" s="247">
        <f t="shared" si="2"/>
        <v>220.1814</v>
      </c>
      <c r="P28" s="247">
        <v>0</v>
      </c>
      <c r="Q28" s="247">
        <f t="shared" si="3"/>
        <v>0</v>
      </c>
      <c r="R28" s="247">
        <v>0</v>
      </c>
      <c r="S28" s="247">
        <v>0</v>
      </c>
      <c r="T28" s="247">
        <f t="shared" si="34"/>
        <v>0</v>
      </c>
      <c r="U28" s="247">
        <v>0</v>
      </c>
      <c r="V28" s="247">
        <v>0</v>
      </c>
      <c r="W28" s="247">
        <f t="shared" si="35"/>
        <v>0</v>
      </c>
      <c r="X28" s="247">
        <v>0</v>
      </c>
      <c r="Y28" s="247">
        <v>0</v>
      </c>
      <c r="Z28" s="247">
        <f t="shared" si="36"/>
        <v>0</v>
      </c>
      <c r="AA28" s="247">
        <v>0</v>
      </c>
      <c r="AB28" s="247">
        <v>0</v>
      </c>
      <c r="AC28" s="247">
        <f t="shared" si="39"/>
        <v>0</v>
      </c>
      <c r="AD28" s="247">
        <v>0</v>
      </c>
      <c r="AE28" s="247">
        <v>0</v>
      </c>
      <c r="AF28" s="247">
        <f t="shared" si="43"/>
        <v>0</v>
      </c>
      <c r="AG28" s="247">
        <v>0</v>
      </c>
      <c r="AH28" s="247">
        <v>27.15</v>
      </c>
      <c r="AI28" s="247">
        <f t="shared" si="40"/>
        <v>27.15</v>
      </c>
      <c r="AJ28" s="247">
        <f t="shared" si="41"/>
        <v>1196.08</v>
      </c>
      <c r="AK28" s="247">
        <v>220.18</v>
      </c>
      <c r="AL28" s="247">
        <f t="shared" si="8"/>
        <v>247.33</v>
      </c>
      <c r="AM28" s="247">
        <f t="shared" si="9"/>
        <v>1196.08</v>
      </c>
      <c r="AN28" s="247">
        <v>220.18</v>
      </c>
      <c r="AO28" s="247">
        <f t="shared" si="10"/>
        <v>467.51</v>
      </c>
      <c r="AP28" s="247">
        <f t="shared" si="11"/>
        <v>755.72</v>
      </c>
      <c r="AQ28" s="247">
        <v>220.18</v>
      </c>
      <c r="AR28" s="247">
        <f t="shared" si="12"/>
        <v>687.69</v>
      </c>
      <c r="AS28" s="247">
        <f t="shared" si="13"/>
        <v>535.54</v>
      </c>
      <c r="AT28" s="247">
        <v>220.18</v>
      </c>
      <c r="AU28" s="247">
        <f t="shared" si="14"/>
        <v>907.87000000000012</v>
      </c>
      <c r="AV28" s="247">
        <f t="shared" si="15"/>
        <v>315.3599999999999</v>
      </c>
      <c r="AW28" s="247">
        <v>193.04</v>
      </c>
      <c r="AX28" s="247">
        <f t="shared" si="16"/>
        <v>1100.9100000000001</v>
      </c>
      <c r="AY28" s="247">
        <f t="shared" si="17"/>
        <v>122.31999999999994</v>
      </c>
      <c r="AZ28" s="247"/>
      <c r="BA28" s="247">
        <f t="shared" si="18"/>
        <v>1100.9100000000001</v>
      </c>
      <c r="BB28" s="247">
        <f t="shared" si="19"/>
        <v>122.31999999999994</v>
      </c>
      <c r="BC28" s="247">
        <v>0</v>
      </c>
      <c r="BD28" s="247">
        <f t="shared" si="20"/>
        <v>1100.9100000000001</v>
      </c>
      <c r="BE28" s="247">
        <f t="shared" si="21"/>
        <v>122.31999999999994</v>
      </c>
      <c r="BF28" s="247">
        <v>0</v>
      </c>
      <c r="BG28" s="247">
        <f t="shared" si="22"/>
        <v>1100.9100000000001</v>
      </c>
      <c r="BH28" s="247">
        <f t="shared" si="23"/>
        <v>122.31999999999994</v>
      </c>
      <c r="BI28" s="247">
        <v>0</v>
      </c>
      <c r="BJ28" s="247">
        <f t="shared" si="24"/>
        <v>1100.9100000000001</v>
      </c>
      <c r="BK28" s="247">
        <f t="shared" si="25"/>
        <v>122.31999999999994</v>
      </c>
      <c r="BL28" s="247">
        <v>0</v>
      </c>
      <c r="BM28" s="247">
        <f t="shared" si="26"/>
        <v>1100.9100000000001</v>
      </c>
      <c r="BN28" s="247">
        <f t="shared" si="27"/>
        <v>122.31999999999994</v>
      </c>
      <c r="BO28" s="247">
        <v>0</v>
      </c>
      <c r="BP28" s="247">
        <f t="shared" si="28"/>
        <v>1100.9100000000001</v>
      </c>
      <c r="BQ28" s="247">
        <f t="shared" si="29"/>
        <v>122.31999999999994</v>
      </c>
      <c r="BR28" s="247">
        <v>0</v>
      </c>
      <c r="BS28" s="247">
        <f t="shared" si="30"/>
        <v>1100.9100000000001</v>
      </c>
      <c r="BT28" s="247">
        <f t="shared" si="31"/>
        <v>122.31999999999994</v>
      </c>
      <c r="BU28" s="252">
        <v>0</v>
      </c>
      <c r="BV28" s="252">
        <f t="shared" si="32"/>
        <v>1100.9100000000001</v>
      </c>
      <c r="BW28" s="252">
        <f t="shared" si="33"/>
        <v>122.31999999999994</v>
      </c>
    </row>
    <row r="29" spans="1:75" s="241" customFormat="1" ht="13.5">
      <c r="A29" s="229">
        <v>53</v>
      </c>
      <c r="B29" s="230">
        <v>158</v>
      </c>
      <c r="C29" s="231"/>
      <c r="D29" s="232">
        <v>33</v>
      </c>
      <c r="E29" s="255" t="s">
        <v>541</v>
      </c>
      <c r="F29" s="244">
        <v>40134</v>
      </c>
      <c r="G29" s="245" t="s">
        <v>473</v>
      </c>
      <c r="H29" s="245" t="s">
        <v>474</v>
      </c>
      <c r="I29" s="230" t="s">
        <v>522</v>
      </c>
      <c r="J29" s="230" t="s">
        <v>542</v>
      </c>
      <c r="K29" s="246" t="s">
        <v>285</v>
      </c>
      <c r="L29" s="247">
        <f t="shared" si="42"/>
        <v>1223.23</v>
      </c>
      <c r="M29" s="239">
        <f t="shared" si="0"/>
        <v>122.32300000000001</v>
      </c>
      <c r="N29" s="247">
        <f t="shared" si="1"/>
        <v>1100.9069999999999</v>
      </c>
      <c r="O29" s="247">
        <f t="shared" si="2"/>
        <v>220.1814</v>
      </c>
      <c r="P29" s="247">
        <v>0</v>
      </c>
      <c r="Q29" s="247">
        <f t="shared" si="3"/>
        <v>0</v>
      </c>
      <c r="R29" s="247">
        <v>0</v>
      </c>
      <c r="S29" s="247">
        <v>0</v>
      </c>
      <c r="T29" s="247">
        <f t="shared" si="34"/>
        <v>0</v>
      </c>
      <c r="U29" s="247">
        <v>0</v>
      </c>
      <c r="V29" s="247">
        <v>0</v>
      </c>
      <c r="W29" s="247">
        <f t="shared" si="35"/>
        <v>0</v>
      </c>
      <c r="X29" s="247">
        <v>0</v>
      </c>
      <c r="Y29" s="247">
        <v>0</v>
      </c>
      <c r="Z29" s="247">
        <f t="shared" si="36"/>
        <v>0</v>
      </c>
      <c r="AA29" s="247">
        <v>0</v>
      </c>
      <c r="AB29" s="247">
        <v>0</v>
      </c>
      <c r="AC29" s="247">
        <f t="shared" si="39"/>
        <v>0</v>
      </c>
      <c r="AD29" s="247">
        <v>0</v>
      </c>
      <c r="AE29" s="247">
        <v>0</v>
      </c>
      <c r="AF29" s="247">
        <f t="shared" si="43"/>
        <v>0</v>
      </c>
      <c r="AG29" s="247">
        <v>0</v>
      </c>
      <c r="AH29" s="247">
        <v>27.15</v>
      </c>
      <c r="AI29" s="247">
        <f t="shared" si="40"/>
        <v>27.15</v>
      </c>
      <c r="AJ29" s="247">
        <f t="shared" si="41"/>
        <v>1196.08</v>
      </c>
      <c r="AK29" s="247">
        <v>220.18</v>
      </c>
      <c r="AL29" s="247">
        <f t="shared" si="8"/>
        <v>247.33</v>
      </c>
      <c r="AM29" s="247">
        <f t="shared" si="9"/>
        <v>1196.08</v>
      </c>
      <c r="AN29" s="247">
        <v>220.18</v>
      </c>
      <c r="AO29" s="247">
        <f t="shared" si="10"/>
        <v>467.51</v>
      </c>
      <c r="AP29" s="247">
        <f t="shared" si="11"/>
        <v>755.72</v>
      </c>
      <c r="AQ29" s="247">
        <v>220.18</v>
      </c>
      <c r="AR29" s="247">
        <f t="shared" si="12"/>
        <v>687.69</v>
      </c>
      <c r="AS29" s="247">
        <f t="shared" si="13"/>
        <v>535.54</v>
      </c>
      <c r="AT29" s="247">
        <v>220.18</v>
      </c>
      <c r="AU29" s="247">
        <f t="shared" si="14"/>
        <v>907.87000000000012</v>
      </c>
      <c r="AV29" s="247">
        <f t="shared" si="15"/>
        <v>315.3599999999999</v>
      </c>
      <c r="AW29" s="247">
        <v>193.04</v>
      </c>
      <c r="AX29" s="247">
        <f t="shared" si="16"/>
        <v>1100.9100000000001</v>
      </c>
      <c r="AY29" s="247">
        <f t="shared" si="17"/>
        <v>122.31999999999994</v>
      </c>
      <c r="AZ29" s="247"/>
      <c r="BA29" s="247">
        <f t="shared" si="18"/>
        <v>1100.9100000000001</v>
      </c>
      <c r="BB29" s="247">
        <f t="shared" si="19"/>
        <v>122.31999999999994</v>
      </c>
      <c r="BC29" s="247">
        <v>0</v>
      </c>
      <c r="BD29" s="247">
        <f t="shared" si="20"/>
        <v>1100.9100000000001</v>
      </c>
      <c r="BE29" s="247">
        <f t="shared" si="21"/>
        <v>122.31999999999994</v>
      </c>
      <c r="BF29" s="247">
        <v>0</v>
      </c>
      <c r="BG29" s="247">
        <f t="shared" si="22"/>
        <v>1100.9100000000001</v>
      </c>
      <c r="BH29" s="247">
        <f t="shared" si="23"/>
        <v>122.31999999999994</v>
      </c>
      <c r="BI29" s="247">
        <v>0</v>
      </c>
      <c r="BJ29" s="247">
        <f t="shared" si="24"/>
        <v>1100.9100000000001</v>
      </c>
      <c r="BK29" s="247">
        <f t="shared" si="25"/>
        <v>122.31999999999994</v>
      </c>
      <c r="BL29" s="247">
        <v>0</v>
      </c>
      <c r="BM29" s="247">
        <f t="shared" si="26"/>
        <v>1100.9100000000001</v>
      </c>
      <c r="BN29" s="247">
        <f t="shared" si="27"/>
        <v>122.31999999999994</v>
      </c>
      <c r="BO29" s="247">
        <v>0</v>
      </c>
      <c r="BP29" s="247">
        <f t="shared" si="28"/>
        <v>1100.9100000000001</v>
      </c>
      <c r="BQ29" s="247">
        <f t="shared" si="29"/>
        <v>122.31999999999994</v>
      </c>
      <c r="BR29" s="247">
        <v>0</v>
      </c>
      <c r="BS29" s="247">
        <f t="shared" si="30"/>
        <v>1100.9100000000001</v>
      </c>
      <c r="BT29" s="247">
        <f t="shared" si="31"/>
        <v>122.31999999999994</v>
      </c>
      <c r="BU29" s="252">
        <v>0</v>
      </c>
      <c r="BV29" s="252">
        <f t="shared" si="32"/>
        <v>1100.9100000000001</v>
      </c>
      <c r="BW29" s="252">
        <f t="shared" si="33"/>
        <v>122.31999999999994</v>
      </c>
    </row>
    <row r="30" spans="1:75" s="241" customFormat="1" ht="13.5">
      <c r="A30" s="229">
        <v>53</v>
      </c>
      <c r="B30" s="230">
        <v>158</v>
      </c>
      <c r="C30" s="231"/>
      <c r="D30" s="242">
        <v>34</v>
      </c>
      <c r="E30" s="250" t="s">
        <v>543</v>
      </c>
      <c r="F30" s="244">
        <v>40134</v>
      </c>
      <c r="G30" s="245" t="s">
        <v>473</v>
      </c>
      <c r="H30" s="245" t="s">
        <v>474</v>
      </c>
      <c r="I30" s="230" t="s">
        <v>522</v>
      </c>
      <c r="J30" s="230" t="s">
        <v>544</v>
      </c>
      <c r="K30" s="246" t="s">
        <v>489</v>
      </c>
      <c r="L30" s="247">
        <f t="shared" si="42"/>
        <v>1223.23</v>
      </c>
      <c r="M30" s="239">
        <f t="shared" si="0"/>
        <v>122.32300000000001</v>
      </c>
      <c r="N30" s="247">
        <f t="shared" si="1"/>
        <v>1100.9069999999999</v>
      </c>
      <c r="O30" s="247">
        <f t="shared" si="2"/>
        <v>220.1814</v>
      </c>
      <c r="P30" s="247">
        <v>0</v>
      </c>
      <c r="Q30" s="247">
        <f t="shared" si="3"/>
        <v>0</v>
      </c>
      <c r="R30" s="247">
        <v>0</v>
      </c>
      <c r="S30" s="247">
        <v>0</v>
      </c>
      <c r="T30" s="247">
        <f t="shared" si="34"/>
        <v>0</v>
      </c>
      <c r="U30" s="247">
        <v>0</v>
      </c>
      <c r="V30" s="247">
        <v>0</v>
      </c>
      <c r="W30" s="247">
        <f t="shared" si="35"/>
        <v>0</v>
      </c>
      <c r="X30" s="247">
        <v>0</v>
      </c>
      <c r="Y30" s="247">
        <v>0</v>
      </c>
      <c r="Z30" s="247">
        <f t="shared" si="36"/>
        <v>0</v>
      </c>
      <c r="AA30" s="247">
        <v>0</v>
      </c>
      <c r="AB30" s="247">
        <v>0</v>
      </c>
      <c r="AC30" s="247">
        <f t="shared" si="39"/>
        <v>0</v>
      </c>
      <c r="AD30" s="247">
        <v>0</v>
      </c>
      <c r="AE30" s="247">
        <v>0</v>
      </c>
      <c r="AF30" s="247">
        <f t="shared" si="43"/>
        <v>0</v>
      </c>
      <c r="AG30" s="247">
        <v>0</v>
      </c>
      <c r="AH30" s="247">
        <v>27.15</v>
      </c>
      <c r="AI30" s="247">
        <f t="shared" si="40"/>
        <v>27.15</v>
      </c>
      <c r="AJ30" s="247">
        <f t="shared" si="41"/>
        <v>1196.08</v>
      </c>
      <c r="AK30" s="247">
        <v>220.18</v>
      </c>
      <c r="AL30" s="247">
        <f t="shared" si="8"/>
        <v>247.33</v>
      </c>
      <c r="AM30" s="247">
        <f t="shared" si="9"/>
        <v>1196.08</v>
      </c>
      <c r="AN30" s="247">
        <v>220.18</v>
      </c>
      <c r="AO30" s="247">
        <f t="shared" si="10"/>
        <v>467.51</v>
      </c>
      <c r="AP30" s="247">
        <f t="shared" si="11"/>
        <v>755.72</v>
      </c>
      <c r="AQ30" s="247">
        <v>220.18</v>
      </c>
      <c r="AR30" s="247">
        <f t="shared" si="12"/>
        <v>687.69</v>
      </c>
      <c r="AS30" s="247">
        <f t="shared" si="13"/>
        <v>535.54</v>
      </c>
      <c r="AT30" s="247">
        <v>220.18</v>
      </c>
      <c r="AU30" s="247">
        <f t="shared" si="14"/>
        <v>907.87000000000012</v>
      </c>
      <c r="AV30" s="247">
        <f t="shared" si="15"/>
        <v>315.3599999999999</v>
      </c>
      <c r="AW30" s="247">
        <v>193.04</v>
      </c>
      <c r="AX30" s="247">
        <f t="shared" si="16"/>
        <v>1100.9100000000001</v>
      </c>
      <c r="AY30" s="247">
        <f t="shared" si="17"/>
        <v>122.31999999999994</v>
      </c>
      <c r="AZ30" s="247"/>
      <c r="BA30" s="247">
        <f t="shared" si="18"/>
        <v>1100.9100000000001</v>
      </c>
      <c r="BB30" s="247">
        <f t="shared" si="19"/>
        <v>122.31999999999994</v>
      </c>
      <c r="BC30" s="247">
        <v>0</v>
      </c>
      <c r="BD30" s="247">
        <f t="shared" si="20"/>
        <v>1100.9100000000001</v>
      </c>
      <c r="BE30" s="247">
        <f t="shared" si="21"/>
        <v>122.31999999999994</v>
      </c>
      <c r="BF30" s="247">
        <v>0</v>
      </c>
      <c r="BG30" s="247">
        <f t="shared" si="22"/>
        <v>1100.9100000000001</v>
      </c>
      <c r="BH30" s="247">
        <f t="shared" si="23"/>
        <v>122.31999999999994</v>
      </c>
      <c r="BI30" s="247">
        <v>0</v>
      </c>
      <c r="BJ30" s="247">
        <f t="shared" si="24"/>
        <v>1100.9100000000001</v>
      </c>
      <c r="BK30" s="247">
        <f t="shared" si="25"/>
        <v>122.31999999999994</v>
      </c>
      <c r="BL30" s="247">
        <v>0</v>
      </c>
      <c r="BM30" s="247">
        <f t="shared" si="26"/>
        <v>1100.9100000000001</v>
      </c>
      <c r="BN30" s="247">
        <f t="shared" si="27"/>
        <v>122.31999999999994</v>
      </c>
      <c r="BO30" s="247">
        <v>0</v>
      </c>
      <c r="BP30" s="247">
        <f t="shared" si="28"/>
        <v>1100.9100000000001</v>
      </c>
      <c r="BQ30" s="247">
        <f t="shared" si="29"/>
        <v>122.31999999999994</v>
      </c>
      <c r="BR30" s="247">
        <v>0</v>
      </c>
      <c r="BS30" s="247">
        <f t="shared" si="30"/>
        <v>1100.9100000000001</v>
      </c>
      <c r="BT30" s="247">
        <f t="shared" si="31"/>
        <v>122.31999999999994</v>
      </c>
      <c r="BU30" s="252">
        <v>0</v>
      </c>
      <c r="BV30" s="252">
        <f t="shared" si="32"/>
        <v>1100.9100000000001</v>
      </c>
      <c r="BW30" s="252">
        <f t="shared" si="33"/>
        <v>122.31999999999994</v>
      </c>
    </row>
    <row r="31" spans="1:75" s="241" customFormat="1" ht="13.5">
      <c r="A31" s="229">
        <v>54</v>
      </c>
      <c r="B31" s="230">
        <v>159</v>
      </c>
      <c r="C31" s="231"/>
      <c r="D31" s="242">
        <v>35</v>
      </c>
      <c r="E31" s="250" t="s">
        <v>545</v>
      </c>
      <c r="F31" s="244">
        <v>40134</v>
      </c>
      <c r="G31" s="245" t="s">
        <v>473</v>
      </c>
      <c r="H31" s="245" t="s">
        <v>474</v>
      </c>
      <c r="I31" s="230" t="s">
        <v>522</v>
      </c>
      <c r="J31" s="230" t="s">
        <v>546</v>
      </c>
      <c r="K31" s="246" t="s">
        <v>285</v>
      </c>
      <c r="L31" s="247">
        <f t="shared" si="42"/>
        <v>1223.23</v>
      </c>
      <c r="M31" s="239">
        <f t="shared" si="0"/>
        <v>122.32300000000001</v>
      </c>
      <c r="N31" s="247">
        <f t="shared" si="1"/>
        <v>1100.9069999999999</v>
      </c>
      <c r="O31" s="247">
        <f t="shared" si="2"/>
        <v>220.1814</v>
      </c>
      <c r="P31" s="247">
        <v>0</v>
      </c>
      <c r="Q31" s="247">
        <f t="shared" si="3"/>
        <v>0</v>
      </c>
      <c r="R31" s="247">
        <v>0</v>
      </c>
      <c r="S31" s="247">
        <v>0</v>
      </c>
      <c r="T31" s="247">
        <f t="shared" si="34"/>
        <v>0</v>
      </c>
      <c r="U31" s="247">
        <v>0</v>
      </c>
      <c r="V31" s="247">
        <v>0</v>
      </c>
      <c r="W31" s="247">
        <f t="shared" si="35"/>
        <v>0</v>
      </c>
      <c r="X31" s="247">
        <v>0</v>
      </c>
      <c r="Y31" s="247">
        <v>0</v>
      </c>
      <c r="Z31" s="247">
        <f t="shared" si="36"/>
        <v>0</v>
      </c>
      <c r="AA31" s="247">
        <v>0</v>
      </c>
      <c r="AB31" s="247">
        <v>0</v>
      </c>
      <c r="AC31" s="247">
        <f t="shared" si="39"/>
        <v>0</v>
      </c>
      <c r="AD31" s="247">
        <v>0</v>
      </c>
      <c r="AE31" s="247">
        <v>0</v>
      </c>
      <c r="AF31" s="247">
        <f t="shared" si="43"/>
        <v>0</v>
      </c>
      <c r="AG31" s="247">
        <v>0</v>
      </c>
      <c r="AH31" s="247">
        <v>27.15</v>
      </c>
      <c r="AI31" s="247">
        <f t="shared" si="40"/>
        <v>27.15</v>
      </c>
      <c r="AJ31" s="247">
        <f t="shared" si="41"/>
        <v>1196.08</v>
      </c>
      <c r="AK31" s="247">
        <v>220.18</v>
      </c>
      <c r="AL31" s="247">
        <f t="shared" si="8"/>
        <v>247.33</v>
      </c>
      <c r="AM31" s="247">
        <f t="shared" si="9"/>
        <v>1196.08</v>
      </c>
      <c r="AN31" s="247">
        <v>220.18</v>
      </c>
      <c r="AO31" s="247">
        <f t="shared" si="10"/>
        <v>467.51</v>
      </c>
      <c r="AP31" s="247">
        <f t="shared" si="11"/>
        <v>755.72</v>
      </c>
      <c r="AQ31" s="247">
        <v>220.18</v>
      </c>
      <c r="AR31" s="247">
        <f t="shared" si="12"/>
        <v>687.69</v>
      </c>
      <c r="AS31" s="247">
        <f t="shared" si="13"/>
        <v>535.54</v>
      </c>
      <c r="AT31" s="247">
        <v>220.18</v>
      </c>
      <c r="AU31" s="247">
        <f t="shared" si="14"/>
        <v>907.87000000000012</v>
      </c>
      <c r="AV31" s="247">
        <f t="shared" si="15"/>
        <v>315.3599999999999</v>
      </c>
      <c r="AW31" s="247">
        <v>193.04</v>
      </c>
      <c r="AX31" s="247">
        <f t="shared" si="16"/>
        <v>1100.9100000000001</v>
      </c>
      <c r="AY31" s="247">
        <f t="shared" si="17"/>
        <v>122.31999999999994</v>
      </c>
      <c r="AZ31" s="247"/>
      <c r="BA31" s="247">
        <f t="shared" si="18"/>
        <v>1100.9100000000001</v>
      </c>
      <c r="BB31" s="247">
        <f t="shared" si="19"/>
        <v>122.31999999999994</v>
      </c>
      <c r="BC31" s="247">
        <v>0</v>
      </c>
      <c r="BD31" s="247">
        <f t="shared" si="20"/>
        <v>1100.9100000000001</v>
      </c>
      <c r="BE31" s="247">
        <f t="shared" si="21"/>
        <v>122.31999999999994</v>
      </c>
      <c r="BF31" s="247">
        <v>0</v>
      </c>
      <c r="BG31" s="247">
        <f t="shared" si="22"/>
        <v>1100.9100000000001</v>
      </c>
      <c r="BH31" s="247">
        <f t="shared" si="23"/>
        <v>122.31999999999994</v>
      </c>
      <c r="BI31" s="247">
        <v>0</v>
      </c>
      <c r="BJ31" s="247">
        <f t="shared" si="24"/>
        <v>1100.9100000000001</v>
      </c>
      <c r="BK31" s="247">
        <f t="shared" si="25"/>
        <v>122.31999999999994</v>
      </c>
      <c r="BL31" s="247">
        <v>0</v>
      </c>
      <c r="BM31" s="247">
        <f t="shared" si="26"/>
        <v>1100.9100000000001</v>
      </c>
      <c r="BN31" s="247">
        <f t="shared" si="27"/>
        <v>122.31999999999994</v>
      </c>
      <c r="BO31" s="247">
        <v>0</v>
      </c>
      <c r="BP31" s="247">
        <f t="shared" si="28"/>
        <v>1100.9100000000001</v>
      </c>
      <c r="BQ31" s="247">
        <f t="shared" si="29"/>
        <v>122.31999999999994</v>
      </c>
      <c r="BR31" s="247">
        <v>0</v>
      </c>
      <c r="BS31" s="247">
        <f t="shared" si="30"/>
        <v>1100.9100000000001</v>
      </c>
      <c r="BT31" s="247">
        <f t="shared" si="31"/>
        <v>122.31999999999994</v>
      </c>
      <c r="BU31" s="252">
        <v>0</v>
      </c>
      <c r="BV31" s="252">
        <f t="shared" si="32"/>
        <v>1100.9100000000001</v>
      </c>
      <c r="BW31" s="252">
        <f t="shared" si="33"/>
        <v>122.31999999999994</v>
      </c>
    </row>
    <row r="32" spans="1:75" s="241" customFormat="1" ht="13.5">
      <c r="A32" s="84">
        <v>54</v>
      </c>
      <c r="B32" s="16">
        <v>159</v>
      </c>
      <c r="C32" s="231"/>
      <c r="D32" s="232">
        <v>37</v>
      </c>
      <c r="E32" s="250" t="s">
        <v>547</v>
      </c>
      <c r="F32" s="244">
        <v>40134</v>
      </c>
      <c r="G32" s="245" t="s">
        <v>473</v>
      </c>
      <c r="H32" s="245" t="s">
        <v>474</v>
      </c>
      <c r="I32" s="230" t="s">
        <v>522</v>
      </c>
      <c r="J32" s="230" t="s">
        <v>548</v>
      </c>
      <c r="K32" s="246" t="s">
        <v>482</v>
      </c>
      <c r="L32" s="247">
        <f t="shared" si="42"/>
        <v>1223.23</v>
      </c>
      <c r="M32" s="239">
        <f t="shared" si="0"/>
        <v>122.32300000000001</v>
      </c>
      <c r="N32" s="247">
        <f t="shared" si="1"/>
        <v>1100.9069999999999</v>
      </c>
      <c r="O32" s="247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4"/>
        <v>0</v>
      </c>
      <c r="U32" s="12">
        <v>0</v>
      </c>
      <c r="V32" s="12">
        <v>0</v>
      </c>
      <c r="W32" s="12">
        <f t="shared" si="35"/>
        <v>0</v>
      </c>
      <c r="X32" s="12">
        <v>0</v>
      </c>
      <c r="Y32" s="12">
        <v>0</v>
      </c>
      <c r="Z32" s="12">
        <f t="shared" si="36"/>
        <v>0</v>
      </c>
      <c r="AA32" s="12">
        <v>0</v>
      </c>
      <c r="AB32" s="12">
        <v>0</v>
      </c>
      <c r="AC32" s="12">
        <f t="shared" si="39"/>
        <v>0</v>
      </c>
      <c r="AD32" s="12">
        <v>0</v>
      </c>
      <c r="AE32" s="12">
        <v>0</v>
      </c>
      <c r="AF32" s="12">
        <f t="shared" si="43"/>
        <v>0</v>
      </c>
      <c r="AG32" s="12">
        <v>0</v>
      </c>
      <c r="AH32" s="12">
        <v>27.15</v>
      </c>
      <c r="AI32" s="12">
        <f t="shared" si="40"/>
        <v>27.15</v>
      </c>
      <c r="AJ32" s="12">
        <f t="shared" si="41"/>
        <v>1196.08</v>
      </c>
      <c r="AK32" s="12">
        <v>220.18</v>
      </c>
      <c r="AL32" s="12">
        <f t="shared" si="8"/>
        <v>247.33</v>
      </c>
      <c r="AM32" s="12">
        <f t="shared" si="9"/>
        <v>1196.08</v>
      </c>
      <c r="AN32" s="12">
        <v>220.18</v>
      </c>
      <c r="AO32" s="12">
        <f t="shared" si="10"/>
        <v>467.51</v>
      </c>
      <c r="AP32" s="12">
        <f t="shared" si="11"/>
        <v>755.72</v>
      </c>
      <c r="AQ32" s="12">
        <v>220.18</v>
      </c>
      <c r="AR32" s="12">
        <f t="shared" si="12"/>
        <v>687.69</v>
      </c>
      <c r="AS32" s="12">
        <f t="shared" si="13"/>
        <v>535.54</v>
      </c>
      <c r="AT32" s="12">
        <v>220.18</v>
      </c>
      <c r="AU32" s="12">
        <f t="shared" si="14"/>
        <v>907.87000000000012</v>
      </c>
      <c r="AV32" s="12">
        <f t="shared" si="15"/>
        <v>315.3599999999999</v>
      </c>
      <c r="AW32" s="12">
        <v>193.04</v>
      </c>
      <c r="AX32" s="12">
        <f t="shared" si="16"/>
        <v>1100.9100000000001</v>
      </c>
      <c r="AY32" s="12">
        <f t="shared" si="17"/>
        <v>122.31999999999994</v>
      </c>
      <c r="AZ32" s="12"/>
      <c r="BA32" s="12">
        <f t="shared" si="18"/>
        <v>1100.9100000000001</v>
      </c>
      <c r="BB32" s="12">
        <f t="shared" si="19"/>
        <v>122.31999999999994</v>
      </c>
      <c r="BC32" s="12">
        <v>0</v>
      </c>
      <c r="BD32" s="12">
        <f t="shared" si="20"/>
        <v>1100.9100000000001</v>
      </c>
      <c r="BE32" s="12">
        <f t="shared" si="21"/>
        <v>122.31999999999994</v>
      </c>
      <c r="BF32" s="12">
        <v>0</v>
      </c>
      <c r="BG32" s="12">
        <f t="shared" si="22"/>
        <v>1100.9100000000001</v>
      </c>
      <c r="BH32" s="12">
        <f t="shared" si="23"/>
        <v>122.31999999999994</v>
      </c>
      <c r="BI32" s="12">
        <v>0</v>
      </c>
      <c r="BJ32" s="12">
        <f t="shared" si="24"/>
        <v>1100.9100000000001</v>
      </c>
      <c r="BK32" s="12">
        <f t="shared" si="25"/>
        <v>122.31999999999994</v>
      </c>
      <c r="BL32" s="12">
        <v>0</v>
      </c>
      <c r="BM32" s="12">
        <f t="shared" si="26"/>
        <v>1100.9100000000001</v>
      </c>
      <c r="BN32" s="12">
        <f t="shared" si="27"/>
        <v>122.31999999999994</v>
      </c>
      <c r="BO32" s="12">
        <v>0</v>
      </c>
      <c r="BP32" s="12">
        <f t="shared" si="28"/>
        <v>1100.9100000000001</v>
      </c>
      <c r="BQ32" s="12">
        <f t="shared" si="29"/>
        <v>122.31999999999994</v>
      </c>
      <c r="BR32" s="247">
        <v>0</v>
      </c>
      <c r="BS32" s="247">
        <f t="shared" si="30"/>
        <v>1100.9100000000001</v>
      </c>
      <c r="BT32" s="247">
        <f t="shared" si="31"/>
        <v>122.31999999999994</v>
      </c>
      <c r="BU32" s="252">
        <v>0</v>
      </c>
      <c r="BV32" s="252">
        <f t="shared" si="32"/>
        <v>1100.9100000000001</v>
      </c>
      <c r="BW32" s="252">
        <f t="shared" si="33"/>
        <v>122.31999999999994</v>
      </c>
    </row>
    <row r="33" spans="1:75" s="241" customFormat="1" ht="13.5">
      <c r="A33" s="84">
        <v>54</v>
      </c>
      <c r="B33" s="16">
        <v>159</v>
      </c>
      <c r="C33" s="231"/>
      <c r="D33" s="242">
        <v>38</v>
      </c>
      <c r="E33" s="250" t="s">
        <v>549</v>
      </c>
      <c r="F33" s="244">
        <v>40134</v>
      </c>
      <c r="G33" s="245" t="s">
        <v>473</v>
      </c>
      <c r="H33" s="245" t="s">
        <v>474</v>
      </c>
      <c r="I33" s="230" t="s">
        <v>522</v>
      </c>
      <c r="J33" s="230" t="s">
        <v>550</v>
      </c>
      <c r="K33" s="246" t="s">
        <v>482</v>
      </c>
      <c r="L33" s="247">
        <f t="shared" si="42"/>
        <v>1223.23</v>
      </c>
      <c r="M33" s="239">
        <f t="shared" si="0"/>
        <v>122.32300000000001</v>
      </c>
      <c r="N33" s="247">
        <f t="shared" si="1"/>
        <v>1100.9069999999999</v>
      </c>
      <c r="O33" s="247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4"/>
        <v>0</v>
      </c>
      <c r="U33" s="12">
        <v>0</v>
      </c>
      <c r="V33" s="12">
        <v>0</v>
      </c>
      <c r="W33" s="12">
        <f t="shared" si="35"/>
        <v>0</v>
      </c>
      <c r="X33" s="12">
        <v>0</v>
      </c>
      <c r="Y33" s="12">
        <v>0</v>
      </c>
      <c r="Z33" s="12">
        <f t="shared" si="36"/>
        <v>0</v>
      </c>
      <c r="AA33" s="12">
        <v>0</v>
      </c>
      <c r="AB33" s="12">
        <v>0</v>
      </c>
      <c r="AC33" s="12">
        <f t="shared" si="39"/>
        <v>0</v>
      </c>
      <c r="AD33" s="12">
        <v>0</v>
      </c>
      <c r="AE33" s="12">
        <v>0</v>
      </c>
      <c r="AF33" s="12">
        <f t="shared" si="43"/>
        <v>0</v>
      </c>
      <c r="AG33" s="12">
        <v>0</v>
      </c>
      <c r="AH33" s="12">
        <v>27.15</v>
      </c>
      <c r="AI33" s="12">
        <f t="shared" si="40"/>
        <v>27.15</v>
      </c>
      <c r="AJ33" s="12">
        <f t="shared" si="41"/>
        <v>1196.08</v>
      </c>
      <c r="AK33" s="12">
        <v>220.18</v>
      </c>
      <c r="AL33" s="12">
        <f t="shared" si="8"/>
        <v>247.33</v>
      </c>
      <c r="AM33" s="12">
        <f t="shared" si="9"/>
        <v>1196.08</v>
      </c>
      <c r="AN33" s="12">
        <v>220.18</v>
      </c>
      <c r="AO33" s="12">
        <f t="shared" si="10"/>
        <v>467.51</v>
      </c>
      <c r="AP33" s="12">
        <f t="shared" si="11"/>
        <v>755.72</v>
      </c>
      <c r="AQ33" s="12">
        <v>220.18</v>
      </c>
      <c r="AR33" s="12">
        <f t="shared" si="12"/>
        <v>687.69</v>
      </c>
      <c r="AS33" s="12">
        <f t="shared" si="13"/>
        <v>535.54</v>
      </c>
      <c r="AT33" s="12">
        <v>220.18</v>
      </c>
      <c r="AU33" s="12">
        <f t="shared" si="14"/>
        <v>907.87000000000012</v>
      </c>
      <c r="AV33" s="12">
        <f t="shared" si="15"/>
        <v>315.3599999999999</v>
      </c>
      <c r="AW33" s="12">
        <v>193.04</v>
      </c>
      <c r="AX33" s="12">
        <f t="shared" si="16"/>
        <v>1100.9100000000001</v>
      </c>
      <c r="AY33" s="12">
        <f t="shared" si="17"/>
        <v>122.31999999999994</v>
      </c>
      <c r="AZ33" s="12"/>
      <c r="BA33" s="12">
        <f t="shared" si="18"/>
        <v>1100.9100000000001</v>
      </c>
      <c r="BB33" s="12">
        <f t="shared" si="19"/>
        <v>122.31999999999994</v>
      </c>
      <c r="BC33" s="12">
        <v>0</v>
      </c>
      <c r="BD33" s="12">
        <f t="shared" si="20"/>
        <v>1100.9100000000001</v>
      </c>
      <c r="BE33" s="12">
        <f t="shared" si="21"/>
        <v>122.31999999999994</v>
      </c>
      <c r="BF33" s="12">
        <v>0</v>
      </c>
      <c r="BG33" s="12">
        <f t="shared" si="22"/>
        <v>1100.9100000000001</v>
      </c>
      <c r="BH33" s="12">
        <f t="shared" si="23"/>
        <v>122.31999999999994</v>
      </c>
      <c r="BI33" s="12">
        <v>0</v>
      </c>
      <c r="BJ33" s="12">
        <f t="shared" si="24"/>
        <v>1100.9100000000001</v>
      </c>
      <c r="BK33" s="12">
        <f t="shared" si="25"/>
        <v>122.31999999999994</v>
      </c>
      <c r="BL33" s="12">
        <v>0</v>
      </c>
      <c r="BM33" s="12">
        <f t="shared" si="26"/>
        <v>1100.9100000000001</v>
      </c>
      <c r="BN33" s="12">
        <f t="shared" si="27"/>
        <v>122.31999999999994</v>
      </c>
      <c r="BO33" s="12">
        <v>0</v>
      </c>
      <c r="BP33" s="12">
        <f t="shared" si="28"/>
        <v>1100.9100000000001</v>
      </c>
      <c r="BQ33" s="12">
        <f t="shared" si="29"/>
        <v>122.31999999999994</v>
      </c>
      <c r="BR33" s="247">
        <v>0</v>
      </c>
      <c r="BS33" s="247">
        <f t="shared" si="30"/>
        <v>1100.9100000000001</v>
      </c>
      <c r="BT33" s="247">
        <f t="shared" si="31"/>
        <v>122.31999999999994</v>
      </c>
      <c r="BU33" s="252">
        <v>0</v>
      </c>
      <c r="BV33" s="252">
        <f t="shared" si="32"/>
        <v>1100.9100000000001</v>
      </c>
      <c r="BW33" s="252">
        <f t="shared" si="33"/>
        <v>122.31999999999994</v>
      </c>
    </row>
    <row r="34" spans="1:75" s="241" customFormat="1" ht="13.5">
      <c r="A34" s="229">
        <v>54</v>
      </c>
      <c r="B34" s="230">
        <v>159</v>
      </c>
      <c r="C34" s="231"/>
      <c r="D34" s="242">
        <v>39</v>
      </c>
      <c r="E34" s="250" t="s">
        <v>551</v>
      </c>
      <c r="F34" s="244">
        <v>40134</v>
      </c>
      <c r="G34" s="245" t="s">
        <v>473</v>
      </c>
      <c r="H34" s="245" t="s">
        <v>474</v>
      </c>
      <c r="I34" s="230" t="s">
        <v>522</v>
      </c>
      <c r="J34" s="230" t="s">
        <v>552</v>
      </c>
      <c r="K34" s="246" t="s">
        <v>285</v>
      </c>
      <c r="L34" s="247">
        <f t="shared" si="42"/>
        <v>1223.23</v>
      </c>
      <c r="M34" s="239">
        <f t="shared" si="0"/>
        <v>122.32300000000001</v>
      </c>
      <c r="N34" s="247">
        <f t="shared" si="1"/>
        <v>1100.9069999999999</v>
      </c>
      <c r="O34" s="247">
        <f t="shared" si="2"/>
        <v>220.1814</v>
      </c>
      <c r="P34" s="247">
        <v>0</v>
      </c>
      <c r="Q34" s="247">
        <f t="shared" si="3"/>
        <v>0</v>
      </c>
      <c r="R34" s="247">
        <v>0</v>
      </c>
      <c r="S34" s="247">
        <v>0</v>
      </c>
      <c r="T34" s="247">
        <f t="shared" si="34"/>
        <v>0</v>
      </c>
      <c r="U34" s="247">
        <v>0</v>
      </c>
      <c r="V34" s="247">
        <v>0</v>
      </c>
      <c r="W34" s="247">
        <f t="shared" si="35"/>
        <v>0</v>
      </c>
      <c r="X34" s="247">
        <v>0</v>
      </c>
      <c r="Y34" s="247">
        <v>0</v>
      </c>
      <c r="Z34" s="247">
        <f t="shared" si="36"/>
        <v>0</v>
      </c>
      <c r="AA34" s="247">
        <v>0</v>
      </c>
      <c r="AB34" s="247">
        <v>0</v>
      </c>
      <c r="AC34" s="247">
        <f t="shared" si="39"/>
        <v>0</v>
      </c>
      <c r="AD34" s="247">
        <v>0</v>
      </c>
      <c r="AE34" s="247">
        <v>0</v>
      </c>
      <c r="AF34" s="247">
        <f t="shared" si="43"/>
        <v>0</v>
      </c>
      <c r="AG34" s="247">
        <v>0</v>
      </c>
      <c r="AH34" s="247">
        <v>27.15</v>
      </c>
      <c r="AI34" s="247">
        <f t="shared" si="40"/>
        <v>27.15</v>
      </c>
      <c r="AJ34" s="247">
        <f t="shared" si="41"/>
        <v>1196.08</v>
      </c>
      <c r="AK34" s="247">
        <v>220.18</v>
      </c>
      <c r="AL34" s="247">
        <f t="shared" si="8"/>
        <v>247.33</v>
      </c>
      <c r="AM34" s="247">
        <f t="shared" si="9"/>
        <v>1196.08</v>
      </c>
      <c r="AN34" s="247">
        <v>220.18</v>
      </c>
      <c r="AO34" s="247">
        <f t="shared" si="10"/>
        <v>467.51</v>
      </c>
      <c r="AP34" s="247">
        <f t="shared" si="11"/>
        <v>755.72</v>
      </c>
      <c r="AQ34" s="247">
        <v>220.18</v>
      </c>
      <c r="AR34" s="247">
        <f t="shared" si="12"/>
        <v>687.69</v>
      </c>
      <c r="AS34" s="247">
        <f t="shared" si="13"/>
        <v>535.54</v>
      </c>
      <c r="AT34" s="247">
        <v>220.18</v>
      </c>
      <c r="AU34" s="247">
        <f t="shared" si="14"/>
        <v>907.87000000000012</v>
      </c>
      <c r="AV34" s="247">
        <f t="shared" si="15"/>
        <v>315.3599999999999</v>
      </c>
      <c r="AW34" s="247">
        <v>193.04</v>
      </c>
      <c r="AX34" s="247">
        <f t="shared" si="16"/>
        <v>1100.9100000000001</v>
      </c>
      <c r="AY34" s="247">
        <f t="shared" si="17"/>
        <v>122.31999999999994</v>
      </c>
      <c r="AZ34" s="247"/>
      <c r="BA34" s="247">
        <f t="shared" si="18"/>
        <v>1100.9100000000001</v>
      </c>
      <c r="BB34" s="247">
        <f t="shared" si="19"/>
        <v>122.31999999999994</v>
      </c>
      <c r="BC34" s="247">
        <v>0</v>
      </c>
      <c r="BD34" s="247">
        <f t="shared" si="20"/>
        <v>1100.9100000000001</v>
      </c>
      <c r="BE34" s="247">
        <f t="shared" si="21"/>
        <v>122.31999999999994</v>
      </c>
      <c r="BF34" s="247">
        <v>0</v>
      </c>
      <c r="BG34" s="247">
        <f t="shared" si="22"/>
        <v>1100.9100000000001</v>
      </c>
      <c r="BH34" s="247">
        <f t="shared" si="23"/>
        <v>122.31999999999994</v>
      </c>
      <c r="BI34" s="247">
        <v>0</v>
      </c>
      <c r="BJ34" s="247">
        <f t="shared" si="24"/>
        <v>1100.9100000000001</v>
      </c>
      <c r="BK34" s="247">
        <f t="shared" si="25"/>
        <v>122.31999999999994</v>
      </c>
      <c r="BL34" s="247">
        <v>0</v>
      </c>
      <c r="BM34" s="247">
        <f t="shared" si="26"/>
        <v>1100.9100000000001</v>
      </c>
      <c r="BN34" s="247">
        <f t="shared" si="27"/>
        <v>122.31999999999994</v>
      </c>
      <c r="BO34" s="247">
        <v>0</v>
      </c>
      <c r="BP34" s="247">
        <f t="shared" si="28"/>
        <v>1100.9100000000001</v>
      </c>
      <c r="BQ34" s="247">
        <f t="shared" si="29"/>
        <v>122.31999999999994</v>
      </c>
      <c r="BR34" s="247">
        <v>0</v>
      </c>
      <c r="BS34" s="247">
        <f t="shared" si="30"/>
        <v>1100.9100000000001</v>
      </c>
      <c r="BT34" s="247">
        <f t="shared" si="31"/>
        <v>122.31999999999994</v>
      </c>
      <c r="BU34" s="252">
        <v>0</v>
      </c>
      <c r="BV34" s="252">
        <f t="shared" si="32"/>
        <v>1100.9100000000001</v>
      </c>
      <c r="BW34" s="252">
        <f t="shared" si="33"/>
        <v>122.31999999999994</v>
      </c>
    </row>
    <row r="35" spans="1:75" s="241" customFormat="1" ht="13.5">
      <c r="A35" s="229">
        <v>54</v>
      </c>
      <c r="B35" s="230">
        <v>159</v>
      </c>
      <c r="C35" s="231"/>
      <c r="D35" s="242">
        <v>40</v>
      </c>
      <c r="E35" s="250" t="s">
        <v>553</v>
      </c>
      <c r="F35" s="244">
        <v>40134</v>
      </c>
      <c r="G35" s="245" t="s">
        <v>473</v>
      </c>
      <c r="H35" s="245" t="s">
        <v>474</v>
      </c>
      <c r="I35" s="230" t="s">
        <v>522</v>
      </c>
      <c r="J35" s="230" t="s">
        <v>554</v>
      </c>
      <c r="K35" s="246" t="s">
        <v>285</v>
      </c>
      <c r="L35" s="247">
        <f t="shared" si="42"/>
        <v>1223.23</v>
      </c>
      <c r="M35" s="239">
        <f t="shared" si="0"/>
        <v>122.32300000000001</v>
      </c>
      <c r="N35" s="247">
        <f t="shared" si="1"/>
        <v>1100.9069999999999</v>
      </c>
      <c r="O35" s="247">
        <f t="shared" si="2"/>
        <v>220.1814</v>
      </c>
      <c r="P35" s="247">
        <v>0</v>
      </c>
      <c r="Q35" s="247">
        <f t="shared" si="3"/>
        <v>0</v>
      </c>
      <c r="R35" s="247">
        <v>0</v>
      </c>
      <c r="S35" s="247">
        <v>0</v>
      </c>
      <c r="T35" s="247">
        <f t="shared" si="34"/>
        <v>0</v>
      </c>
      <c r="U35" s="247">
        <v>0</v>
      </c>
      <c r="V35" s="247">
        <v>0</v>
      </c>
      <c r="W35" s="247">
        <f t="shared" si="35"/>
        <v>0</v>
      </c>
      <c r="X35" s="247">
        <v>0</v>
      </c>
      <c r="Y35" s="247">
        <v>0</v>
      </c>
      <c r="Z35" s="247">
        <f t="shared" si="36"/>
        <v>0</v>
      </c>
      <c r="AA35" s="247">
        <v>0</v>
      </c>
      <c r="AB35" s="247">
        <v>0</v>
      </c>
      <c r="AC35" s="247">
        <f t="shared" si="39"/>
        <v>0</v>
      </c>
      <c r="AD35" s="247">
        <v>0</v>
      </c>
      <c r="AE35" s="247">
        <v>0</v>
      </c>
      <c r="AF35" s="247">
        <f t="shared" si="43"/>
        <v>0</v>
      </c>
      <c r="AG35" s="247">
        <v>0</v>
      </c>
      <c r="AH35" s="247">
        <v>27.15</v>
      </c>
      <c r="AI35" s="247">
        <f t="shared" si="40"/>
        <v>27.15</v>
      </c>
      <c r="AJ35" s="247">
        <f t="shared" si="41"/>
        <v>1196.08</v>
      </c>
      <c r="AK35" s="247">
        <v>220.18</v>
      </c>
      <c r="AL35" s="247">
        <f t="shared" si="8"/>
        <v>247.33</v>
      </c>
      <c r="AM35" s="247">
        <f t="shared" si="9"/>
        <v>1196.08</v>
      </c>
      <c r="AN35" s="247">
        <v>220.18</v>
      </c>
      <c r="AO35" s="247">
        <f t="shared" si="10"/>
        <v>467.51</v>
      </c>
      <c r="AP35" s="247">
        <f t="shared" si="11"/>
        <v>755.72</v>
      </c>
      <c r="AQ35" s="247">
        <v>220.18</v>
      </c>
      <c r="AR35" s="247">
        <f t="shared" si="12"/>
        <v>687.69</v>
      </c>
      <c r="AS35" s="247">
        <f t="shared" si="13"/>
        <v>535.54</v>
      </c>
      <c r="AT35" s="247">
        <v>220.18</v>
      </c>
      <c r="AU35" s="247">
        <f t="shared" si="14"/>
        <v>907.87000000000012</v>
      </c>
      <c r="AV35" s="247">
        <f t="shared" si="15"/>
        <v>315.3599999999999</v>
      </c>
      <c r="AW35" s="247">
        <v>193.04</v>
      </c>
      <c r="AX35" s="247">
        <f t="shared" si="16"/>
        <v>1100.9100000000001</v>
      </c>
      <c r="AY35" s="247">
        <f t="shared" si="17"/>
        <v>122.31999999999994</v>
      </c>
      <c r="AZ35" s="247"/>
      <c r="BA35" s="247">
        <f t="shared" si="18"/>
        <v>1100.9100000000001</v>
      </c>
      <c r="BB35" s="247">
        <f t="shared" si="19"/>
        <v>122.31999999999994</v>
      </c>
      <c r="BC35" s="247">
        <v>0</v>
      </c>
      <c r="BD35" s="247">
        <f t="shared" si="20"/>
        <v>1100.9100000000001</v>
      </c>
      <c r="BE35" s="247">
        <f t="shared" si="21"/>
        <v>122.31999999999994</v>
      </c>
      <c r="BF35" s="247">
        <v>0</v>
      </c>
      <c r="BG35" s="247">
        <f t="shared" si="22"/>
        <v>1100.9100000000001</v>
      </c>
      <c r="BH35" s="247">
        <f t="shared" si="23"/>
        <v>122.31999999999994</v>
      </c>
      <c r="BI35" s="247">
        <v>0</v>
      </c>
      <c r="BJ35" s="247">
        <f t="shared" si="24"/>
        <v>1100.9100000000001</v>
      </c>
      <c r="BK35" s="247">
        <f t="shared" si="25"/>
        <v>122.31999999999994</v>
      </c>
      <c r="BL35" s="247">
        <v>0</v>
      </c>
      <c r="BM35" s="247">
        <f t="shared" si="26"/>
        <v>1100.9100000000001</v>
      </c>
      <c r="BN35" s="247">
        <f t="shared" si="27"/>
        <v>122.31999999999994</v>
      </c>
      <c r="BO35" s="247">
        <v>0</v>
      </c>
      <c r="BP35" s="247">
        <f t="shared" si="28"/>
        <v>1100.9100000000001</v>
      </c>
      <c r="BQ35" s="247">
        <f t="shared" si="29"/>
        <v>122.31999999999994</v>
      </c>
      <c r="BR35" s="247">
        <v>0</v>
      </c>
      <c r="BS35" s="247">
        <f t="shared" si="30"/>
        <v>1100.9100000000001</v>
      </c>
      <c r="BT35" s="247">
        <f t="shared" si="31"/>
        <v>122.31999999999994</v>
      </c>
      <c r="BU35" s="252">
        <v>0</v>
      </c>
      <c r="BV35" s="252">
        <f t="shared" si="32"/>
        <v>1100.9100000000001</v>
      </c>
      <c r="BW35" s="252">
        <f t="shared" si="33"/>
        <v>122.31999999999994</v>
      </c>
    </row>
    <row r="36" spans="1:75" s="241" customFormat="1" ht="13.5">
      <c r="A36" s="229">
        <v>54</v>
      </c>
      <c r="B36" s="230">
        <v>159</v>
      </c>
      <c r="C36" s="231"/>
      <c r="D36" s="242">
        <v>42</v>
      </c>
      <c r="E36" s="255" t="s">
        <v>555</v>
      </c>
      <c r="F36" s="244">
        <v>40134</v>
      </c>
      <c r="G36" s="245" t="s">
        <v>473</v>
      </c>
      <c r="H36" s="245" t="s">
        <v>474</v>
      </c>
      <c r="I36" s="230" t="s">
        <v>522</v>
      </c>
      <c r="J36" s="230" t="s">
        <v>556</v>
      </c>
      <c r="K36" s="246" t="s">
        <v>285</v>
      </c>
      <c r="L36" s="247">
        <f t="shared" si="42"/>
        <v>1223.23</v>
      </c>
      <c r="M36" s="239">
        <f t="shared" si="0"/>
        <v>122.32300000000001</v>
      </c>
      <c r="N36" s="247">
        <f t="shared" si="1"/>
        <v>1100.9069999999999</v>
      </c>
      <c r="O36" s="247">
        <f t="shared" si="2"/>
        <v>220.1814</v>
      </c>
      <c r="P36" s="247">
        <v>0</v>
      </c>
      <c r="Q36" s="247">
        <f t="shared" si="3"/>
        <v>0</v>
      </c>
      <c r="R36" s="247">
        <v>0</v>
      </c>
      <c r="S36" s="247">
        <v>0</v>
      </c>
      <c r="T36" s="247">
        <f t="shared" si="34"/>
        <v>0</v>
      </c>
      <c r="U36" s="247">
        <v>0</v>
      </c>
      <c r="V36" s="247">
        <v>0</v>
      </c>
      <c r="W36" s="247">
        <f t="shared" si="35"/>
        <v>0</v>
      </c>
      <c r="X36" s="247">
        <v>0</v>
      </c>
      <c r="Y36" s="247">
        <v>0</v>
      </c>
      <c r="Z36" s="247">
        <f t="shared" si="36"/>
        <v>0</v>
      </c>
      <c r="AA36" s="247">
        <v>0</v>
      </c>
      <c r="AB36" s="247">
        <v>0</v>
      </c>
      <c r="AC36" s="247">
        <f t="shared" si="39"/>
        <v>0</v>
      </c>
      <c r="AD36" s="247">
        <v>0</v>
      </c>
      <c r="AE36" s="247">
        <v>0</v>
      </c>
      <c r="AF36" s="247">
        <f t="shared" si="43"/>
        <v>0</v>
      </c>
      <c r="AG36" s="247">
        <v>0</v>
      </c>
      <c r="AH36" s="247">
        <v>27.15</v>
      </c>
      <c r="AI36" s="247">
        <f t="shared" si="40"/>
        <v>27.15</v>
      </c>
      <c r="AJ36" s="247">
        <f t="shared" si="41"/>
        <v>1196.08</v>
      </c>
      <c r="AK36" s="247">
        <v>220.18</v>
      </c>
      <c r="AL36" s="247">
        <f t="shared" si="8"/>
        <v>247.33</v>
      </c>
      <c r="AM36" s="247">
        <f t="shared" si="9"/>
        <v>1196.08</v>
      </c>
      <c r="AN36" s="247">
        <v>220.18</v>
      </c>
      <c r="AO36" s="247">
        <f t="shared" si="10"/>
        <v>467.51</v>
      </c>
      <c r="AP36" s="247">
        <f t="shared" si="11"/>
        <v>755.72</v>
      </c>
      <c r="AQ36" s="247">
        <v>220.18</v>
      </c>
      <c r="AR36" s="247">
        <f t="shared" si="12"/>
        <v>687.69</v>
      </c>
      <c r="AS36" s="247">
        <f t="shared" si="13"/>
        <v>535.54</v>
      </c>
      <c r="AT36" s="247">
        <v>220.18</v>
      </c>
      <c r="AU36" s="247">
        <f t="shared" si="14"/>
        <v>907.87000000000012</v>
      </c>
      <c r="AV36" s="247">
        <f t="shared" si="15"/>
        <v>315.3599999999999</v>
      </c>
      <c r="AW36" s="247">
        <v>193.04</v>
      </c>
      <c r="AX36" s="247">
        <f t="shared" si="16"/>
        <v>1100.9100000000001</v>
      </c>
      <c r="AY36" s="247">
        <f t="shared" si="17"/>
        <v>122.31999999999994</v>
      </c>
      <c r="AZ36" s="247"/>
      <c r="BA36" s="247">
        <f t="shared" si="18"/>
        <v>1100.9100000000001</v>
      </c>
      <c r="BB36" s="247">
        <f t="shared" si="19"/>
        <v>122.31999999999994</v>
      </c>
      <c r="BC36" s="247">
        <v>0</v>
      </c>
      <c r="BD36" s="247">
        <f t="shared" si="20"/>
        <v>1100.9100000000001</v>
      </c>
      <c r="BE36" s="247">
        <f t="shared" si="21"/>
        <v>122.31999999999994</v>
      </c>
      <c r="BF36" s="247">
        <v>0</v>
      </c>
      <c r="BG36" s="247">
        <f t="shared" si="22"/>
        <v>1100.9100000000001</v>
      </c>
      <c r="BH36" s="247">
        <f t="shared" si="23"/>
        <v>122.31999999999994</v>
      </c>
      <c r="BI36" s="247">
        <v>0</v>
      </c>
      <c r="BJ36" s="247">
        <f t="shared" si="24"/>
        <v>1100.9100000000001</v>
      </c>
      <c r="BK36" s="247">
        <f t="shared" si="25"/>
        <v>122.31999999999994</v>
      </c>
      <c r="BL36" s="247">
        <v>0</v>
      </c>
      <c r="BM36" s="247">
        <f t="shared" si="26"/>
        <v>1100.9100000000001</v>
      </c>
      <c r="BN36" s="247">
        <f t="shared" si="27"/>
        <v>122.31999999999994</v>
      </c>
      <c r="BO36" s="247">
        <v>0</v>
      </c>
      <c r="BP36" s="247">
        <f t="shared" si="28"/>
        <v>1100.9100000000001</v>
      </c>
      <c r="BQ36" s="247">
        <f t="shared" si="29"/>
        <v>122.31999999999994</v>
      </c>
      <c r="BR36" s="247">
        <v>0</v>
      </c>
      <c r="BS36" s="247">
        <f t="shared" si="30"/>
        <v>1100.9100000000001</v>
      </c>
      <c r="BT36" s="247">
        <f t="shared" si="31"/>
        <v>122.31999999999994</v>
      </c>
      <c r="BU36" s="252">
        <v>0</v>
      </c>
      <c r="BV36" s="252">
        <f t="shared" si="32"/>
        <v>1100.9100000000001</v>
      </c>
      <c r="BW36" s="252">
        <f t="shared" si="33"/>
        <v>122.31999999999994</v>
      </c>
    </row>
    <row r="37" spans="1:75" s="241" customFormat="1" ht="13.5">
      <c r="A37" s="229">
        <v>54</v>
      </c>
      <c r="B37" s="230">
        <v>159</v>
      </c>
      <c r="C37" s="231"/>
      <c r="D37" s="242">
        <v>43</v>
      </c>
      <c r="E37" s="255" t="s">
        <v>557</v>
      </c>
      <c r="F37" s="244">
        <v>40134</v>
      </c>
      <c r="G37" s="245" t="s">
        <v>473</v>
      </c>
      <c r="H37" s="245" t="s">
        <v>474</v>
      </c>
      <c r="I37" s="230" t="s">
        <v>522</v>
      </c>
      <c r="J37" s="230" t="s">
        <v>558</v>
      </c>
      <c r="K37" s="246" t="s">
        <v>285</v>
      </c>
      <c r="L37" s="247">
        <f t="shared" si="42"/>
        <v>1223.23</v>
      </c>
      <c r="M37" s="239">
        <f t="shared" si="0"/>
        <v>122.32300000000001</v>
      </c>
      <c r="N37" s="247">
        <f t="shared" si="1"/>
        <v>1100.9069999999999</v>
      </c>
      <c r="O37" s="247">
        <f t="shared" si="2"/>
        <v>220.1814</v>
      </c>
      <c r="P37" s="247">
        <v>0</v>
      </c>
      <c r="Q37" s="247">
        <f t="shared" si="3"/>
        <v>0</v>
      </c>
      <c r="R37" s="247">
        <v>0</v>
      </c>
      <c r="S37" s="247">
        <v>0</v>
      </c>
      <c r="T37" s="247">
        <f t="shared" si="34"/>
        <v>0</v>
      </c>
      <c r="U37" s="247">
        <v>0</v>
      </c>
      <c r="V37" s="247">
        <v>0</v>
      </c>
      <c r="W37" s="247">
        <f t="shared" si="35"/>
        <v>0</v>
      </c>
      <c r="X37" s="247">
        <v>0</v>
      </c>
      <c r="Y37" s="247">
        <v>0</v>
      </c>
      <c r="Z37" s="247">
        <f t="shared" si="36"/>
        <v>0</v>
      </c>
      <c r="AA37" s="247">
        <v>0</v>
      </c>
      <c r="AB37" s="247">
        <v>0</v>
      </c>
      <c r="AC37" s="247">
        <f t="shared" si="39"/>
        <v>0</v>
      </c>
      <c r="AD37" s="247">
        <v>0</v>
      </c>
      <c r="AE37" s="247">
        <v>0</v>
      </c>
      <c r="AF37" s="247">
        <f t="shared" si="43"/>
        <v>0</v>
      </c>
      <c r="AG37" s="247">
        <v>0</v>
      </c>
      <c r="AH37" s="247">
        <v>27.15</v>
      </c>
      <c r="AI37" s="247">
        <f t="shared" si="40"/>
        <v>27.15</v>
      </c>
      <c r="AJ37" s="247">
        <f t="shared" si="41"/>
        <v>1196.08</v>
      </c>
      <c r="AK37" s="247">
        <v>220.18</v>
      </c>
      <c r="AL37" s="247">
        <f t="shared" si="8"/>
        <v>247.33</v>
      </c>
      <c r="AM37" s="247">
        <f t="shared" si="9"/>
        <v>1196.08</v>
      </c>
      <c r="AN37" s="247">
        <v>220.18</v>
      </c>
      <c r="AO37" s="247">
        <f t="shared" si="10"/>
        <v>467.51</v>
      </c>
      <c r="AP37" s="247">
        <f t="shared" si="11"/>
        <v>755.72</v>
      </c>
      <c r="AQ37" s="247">
        <v>220.18</v>
      </c>
      <c r="AR37" s="247">
        <f t="shared" si="12"/>
        <v>687.69</v>
      </c>
      <c r="AS37" s="247">
        <f t="shared" si="13"/>
        <v>535.54</v>
      </c>
      <c r="AT37" s="247">
        <v>220.18</v>
      </c>
      <c r="AU37" s="247">
        <f t="shared" si="14"/>
        <v>907.87000000000012</v>
      </c>
      <c r="AV37" s="247">
        <f t="shared" si="15"/>
        <v>315.3599999999999</v>
      </c>
      <c r="AW37" s="247">
        <v>193.04</v>
      </c>
      <c r="AX37" s="247">
        <f t="shared" si="16"/>
        <v>1100.9100000000001</v>
      </c>
      <c r="AY37" s="247">
        <f t="shared" si="17"/>
        <v>122.31999999999994</v>
      </c>
      <c r="AZ37" s="247"/>
      <c r="BA37" s="247">
        <f t="shared" si="18"/>
        <v>1100.9100000000001</v>
      </c>
      <c r="BB37" s="247">
        <f t="shared" si="19"/>
        <v>122.31999999999994</v>
      </c>
      <c r="BC37" s="247">
        <v>0</v>
      </c>
      <c r="BD37" s="247">
        <f t="shared" si="20"/>
        <v>1100.9100000000001</v>
      </c>
      <c r="BE37" s="247">
        <f t="shared" si="21"/>
        <v>122.31999999999994</v>
      </c>
      <c r="BF37" s="247">
        <v>0</v>
      </c>
      <c r="BG37" s="247">
        <f t="shared" si="22"/>
        <v>1100.9100000000001</v>
      </c>
      <c r="BH37" s="247">
        <f t="shared" si="23"/>
        <v>122.31999999999994</v>
      </c>
      <c r="BI37" s="247">
        <v>0</v>
      </c>
      <c r="BJ37" s="247">
        <f t="shared" si="24"/>
        <v>1100.9100000000001</v>
      </c>
      <c r="BK37" s="247">
        <f t="shared" si="25"/>
        <v>122.31999999999994</v>
      </c>
      <c r="BL37" s="247">
        <v>0</v>
      </c>
      <c r="BM37" s="247">
        <f t="shared" si="26"/>
        <v>1100.9100000000001</v>
      </c>
      <c r="BN37" s="247">
        <f t="shared" si="27"/>
        <v>122.31999999999994</v>
      </c>
      <c r="BO37" s="247">
        <v>0</v>
      </c>
      <c r="BP37" s="247">
        <f t="shared" si="28"/>
        <v>1100.9100000000001</v>
      </c>
      <c r="BQ37" s="247">
        <f t="shared" si="29"/>
        <v>122.31999999999994</v>
      </c>
      <c r="BR37" s="247">
        <v>0</v>
      </c>
      <c r="BS37" s="247">
        <f t="shared" si="30"/>
        <v>1100.9100000000001</v>
      </c>
      <c r="BT37" s="247">
        <f t="shared" si="31"/>
        <v>122.31999999999994</v>
      </c>
      <c r="BU37" s="252">
        <v>0</v>
      </c>
      <c r="BV37" s="252">
        <f t="shared" si="32"/>
        <v>1100.9100000000001</v>
      </c>
      <c r="BW37" s="252">
        <f t="shared" si="33"/>
        <v>122.31999999999994</v>
      </c>
    </row>
    <row r="38" spans="1:75" s="241" customFormat="1" ht="13.5">
      <c r="A38" s="229">
        <v>54</v>
      </c>
      <c r="B38" s="230">
        <v>159</v>
      </c>
      <c r="C38" s="231"/>
      <c r="D38" s="242">
        <v>44</v>
      </c>
      <c r="E38" s="250" t="s">
        <v>559</v>
      </c>
      <c r="F38" s="244">
        <v>40134</v>
      </c>
      <c r="G38" s="245" t="s">
        <v>473</v>
      </c>
      <c r="H38" s="245" t="s">
        <v>474</v>
      </c>
      <c r="I38" s="230" t="s">
        <v>522</v>
      </c>
      <c r="J38" s="245" t="s">
        <v>560</v>
      </c>
      <c r="K38" s="246" t="s">
        <v>285</v>
      </c>
      <c r="L38" s="247">
        <f t="shared" si="42"/>
        <v>1223.23</v>
      </c>
      <c r="M38" s="239">
        <f t="shared" si="0"/>
        <v>122.32300000000001</v>
      </c>
      <c r="N38" s="247">
        <f t="shared" si="1"/>
        <v>1100.9069999999999</v>
      </c>
      <c r="O38" s="247">
        <f t="shared" si="2"/>
        <v>220.1814</v>
      </c>
      <c r="P38" s="247">
        <v>0</v>
      </c>
      <c r="Q38" s="247">
        <f t="shared" si="3"/>
        <v>0</v>
      </c>
      <c r="R38" s="247">
        <v>0</v>
      </c>
      <c r="S38" s="247">
        <v>0</v>
      </c>
      <c r="T38" s="247">
        <f t="shared" si="34"/>
        <v>0</v>
      </c>
      <c r="U38" s="247">
        <v>0</v>
      </c>
      <c r="V38" s="247">
        <v>0</v>
      </c>
      <c r="W38" s="247">
        <f t="shared" si="35"/>
        <v>0</v>
      </c>
      <c r="X38" s="247">
        <v>0</v>
      </c>
      <c r="Y38" s="247">
        <v>0</v>
      </c>
      <c r="Z38" s="247">
        <f t="shared" si="36"/>
        <v>0</v>
      </c>
      <c r="AA38" s="247">
        <v>0</v>
      </c>
      <c r="AB38" s="247">
        <v>0</v>
      </c>
      <c r="AC38" s="247">
        <f t="shared" si="39"/>
        <v>0</v>
      </c>
      <c r="AD38" s="247">
        <v>0</v>
      </c>
      <c r="AE38" s="247">
        <v>0</v>
      </c>
      <c r="AF38" s="247">
        <f t="shared" si="43"/>
        <v>0</v>
      </c>
      <c r="AG38" s="247">
        <v>0</v>
      </c>
      <c r="AH38" s="247">
        <v>27.15</v>
      </c>
      <c r="AI38" s="247">
        <f>AF38+AH38</f>
        <v>27.15</v>
      </c>
      <c r="AJ38" s="247">
        <f t="shared" si="41"/>
        <v>1196.08</v>
      </c>
      <c r="AK38" s="247">
        <v>220.18</v>
      </c>
      <c r="AL38" s="247">
        <f t="shared" si="8"/>
        <v>247.33</v>
      </c>
      <c r="AM38" s="247">
        <f t="shared" si="9"/>
        <v>1196.08</v>
      </c>
      <c r="AN38" s="247">
        <v>220.18</v>
      </c>
      <c r="AO38" s="247">
        <f t="shared" si="10"/>
        <v>467.51</v>
      </c>
      <c r="AP38" s="247">
        <f t="shared" si="11"/>
        <v>755.72</v>
      </c>
      <c r="AQ38" s="247">
        <v>220.18</v>
      </c>
      <c r="AR38" s="247">
        <f t="shared" si="12"/>
        <v>687.69</v>
      </c>
      <c r="AS38" s="247">
        <f t="shared" si="13"/>
        <v>535.54</v>
      </c>
      <c r="AT38" s="247">
        <v>220.18</v>
      </c>
      <c r="AU38" s="247">
        <f t="shared" si="14"/>
        <v>907.87000000000012</v>
      </c>
      <c r="AV38" s="247">
        <f t="shared" si="15"/>
        <v>315.3599999999999</v>
      </c>
      <c r="AW38" s="247">
        <v>193.04</v>
      </c>
      <c r="AX38" s="247">
        <f t="shared" si="16"/>
        <v>1100.9100000000001</v>
      </c>
      <c r="AY38" s="247">
        <f t="shared" si="17"/>
        <v>122.31999999999994</v>
      </c>
      <c r="AZ38" s="247"/>
      <c r="BA38" s="247">
        <f t="shared" si="18"/>
        <v>1100.9100000000001</v>
      </c>
      <c r="BB38" s="247">
        <f t="shared" si="19"/>
        <v>122.31999999999994</v>
      </c>
      <c r="BC38" s="247">
        <v>0</v>
      </c>
      <c r="BD38" s="247">
        <f t="shared" si="20"/>
        <v>1100.9100000000001</v>
      </c>
      <c r="BE38" s="247">
        <f t="shared" si="21"/>
        <v>122.31999999999994</v>
      </c>
      <c r="BF38" s="247">
        <v>0</v>
      </c>
      <c r="BG38" s="247">
        <f t="shared" si="22"/>
        <v>1100.9100000000001</v>
      </c>
      <c r="BH38" s="247">
        <f t="shared" si="23"/>
        <v>122.31999999999994</v>
      </c>
      <c r="BI38" s="247">
        <v>0</v>
      </c>
      <c r="BJ38" s="247">
        <f t="shared" si="24"/>
        <v>1100.9100000000001</v>
      </c>
      <c r="BK38" s="247">
        <f t="shared" si="25"/>
        <v>122.31999999999994</v>
      </c>
      <c r="BL38" s="247">
        <v>0</v>
      </c>
      <c r="BM38" s="247">
        <f t="shared" si="26"/>
        <v>1100.9100000000001</v>
      </c>
      <c r="BN38" s="247">
        <f t="shared" si="27"/>
        <v>122.31999999999994</v>
      </c>
      <c r="BO38" s="247">
        <v>0</v>
      </c>
      <c r="BP38" s="247">
        <f t="shared" si="28"/>
        <v>1100.9100000000001</v>
      </c>
      <c r="BQ38" s="247">
        <f t="shared" si="29"/>
        <v>122.31999999999994</v>
      </c>
      <c r="BR38" s="247">
        <v>0</v>
      </c>
      <c r="BS38" s="247">
        <f t="shared" si="30"/>
        <v>1100.9100000000001</v>
      </c>
      <c r="BT38" s="247">
        <f t="shared" si="31"/>
        <v>122.31999999999994</v>
      </c>
      <c r="BU38" s="252">
        <v>0</v>
      </c>
      <c r="BV38" s="252">
        <f t="shared" si="32"/>
        <v>1100.9100000000001</v>
      </c>
      <c r="BW38" s="252">
        <f t="shared" si="33"/>
        <v>122.31999999999994</v>
      </c>
    </row>
    <row r="39" spans="1:75" s="259" customFormat="1" ht="13.5">
      <c r="A39" s="87">
        <v>86</v>
      </c>
      <c r="B39" s="16">
        <v>135</v>
      </c>
      <c r="C39" s="231"/>
      <c r="D39" s="242">
        <v>88</v>
      </c>
      <c r="E39" s="256" t="s">
        <v>653</v>
      </c>
      <c r="F39" s="257">
        <v>41627</v>
      </c>
      <c r="G39" s="245" t="s">
        <v>473</v>
      </c>
      <c r="H39" s="230" t="s">
        <v>474</v>
      </c>
      <c r="I39" s="230" t="s">
        <v>608</v>
      </c>
      <c r="J39" s="251" t="s">
        <v>654</v>
      </c>
      <c r="K39" s="251" t="s">
        <v>285</v>
      </c>
      <c r="L39" s="247">
        <v>1840</v>
      </c>
      <c r="M39" s="258">
        <f>L39*10%</f>
        <v>184</v>
      </c>
      <c r="N39" s="247">
        <f>L39-M39</f>
        <v>1656</v>
      </c>
      <c r="O39" s="247">
        <f>N39/5</f>
        <v>331.2</v>
      </c>
      <c r="P39" s="12">
        <v>0</v>
      </c>
      <c r="Q39" s="12">
        <f>P39</f>
        <v>0</v>
      </c>
      <c r="R39" s="12">
        <v>0</v>
      </c>
      <c r="S39" s="12">
        <v>0</v>
      </c>
      <c r="T39" s="12">
        <f>Q39+S39</f>
        <v>0</v>
      </c>
      <c r="U39" s="12">
        <v>0</v>
      </c>
      <c r="V39" s="12">
        <v>0</v>
      </c>
      <c r="W39" s="12">
        <f>T39+V39</f>
        <v>0</v>
      </c>
      <c r="X39" s="12">
        <v>0</v>
      </c>
      <c r="Y39" s="12">
        <v>0</v>
      </c>
      <c r="Z39" s="12">
        <f>W39+Y39</f>
        <v>0</v>
      </c>
      <c r="AA39" s="12">
        <v>0</v>
      </c>
      <c r="AB39" s="12">
        <v>0</v>
      </c>
      <c r="AC39" s="12">
        <f>Z39+AB39</f>
        <v>0</v>
      </c>
      <c r="AD39" s="12">
        <v>0</v>
      </c>
      <c r="AE39" s="12">
        <v>0</v>
      </c>
      <c r="AF39" s="12">
        <f>AC39+AE39</f>
        <v>0</v>
      </c>
      <c r="AG39" s="12">
        <v>0</v>
      </c>
      <c r="AH39" s="12">
        <v>0</v>
      </c>
      <c r="AI39" s="12">
        <f>AF39+AH39</f>
        <v>0</v>
      </c>
      <c r="AJ39" s="12">
        <v>0</v>
      </c>
      <c r="AK39" s="12">
        <v>0</v>
      </c>
      <c r="AL39" s="12">
        <f>AI39+AK39</f>
        <v>0</v>
      </c>
      <c r="AM39" s="12">
        <v>0</v>
      </c>
      <c r="AN39" s="12">
        <v>0</v>
      </c>
      <c r="AO39" s="12">
        <f>AL39+AN39</f>
        <v>0</v>
      </c>
      <c r="AP39" s="12">
        <v>0</v>
      </c>
      <c r="AQ39" s="12">
        <v>0</v>
      </c>
      <c r="AR39" s="12">
        <f>AO39+AQ39</f>
        <v>0</v>
      </c>
      <c r="AS39" s="12">
        <v>0</v>
      </c>
      <c r="AT39" s="12">
        <v>11.8</v>
      </c>
      <c r="AU39" s="12">
        <f>AR39+AT39</f>
        <v>11.8</v>
      </c>
      <c r="AV39" s="12">
        <f>L39-AU39</f>
        <v>1828.2</v>
      </c>
      <c r="AW39" s="12">
        <v>331.2</v>
      </c>
      <c r="AX39" s="12">
        <f>AU39+AW39</f>
        <v>343</v>
      </c>
      <c r="AY39" s="12">
        <f>L39-AX39</f>
        <v>1497</v>
      </c>
      <c r="AZ39" s="12">
        <v>331.2</v>
      </c>
      <c r="BA39" s="12">
        <f>AX39+AZ39</f>
        <v>674.2</v>
      </c>
      <c r="BB39" s="12">
        <f>L39-BA39</f>
        <v>1165.8</v>
      </c>
      <c r="BC39" s="12">
        <v>331.2</v>
      </c>
      <c r="BD39" s="12">
        <f>BA39+BC39</f>
        <v>1005.4000000000001</v>
      </c>
      <c r="BE39" s="12">
        <f>L39-BD39</f>
        <v>834.59999999999991</v>
      </c>
      <c r="BF39" s="12">
        <v>331.2</v>
      </c>
      <c r="BG39" s="12">
        <f>BD39+BF39</f>
        <v>1336.6000000000001</v>
      </c>
      <c r="BH39" s="12">
        <f>L39-BG39</f>
        <v>503.39999999999986</v>
      </c>
      <c r="BI39" s="12">
        <v>319.39999999999998</v>
      </c>
      <c r="BJ39" s="12">
        <f>BG39+BI39</f>
        <v>1656</v>
      </c>
      <c r="BK39" s="12">
        <f>L39-BJ39</f>
        <v>184</v>
      </c>
      <c r="BL39" s="12">
        <v>0</v>
      </c>
      <c r="BM39" s="12">
        <f>BJ39+BL39</f>
        <v>1656</v>
      </c>
      <c r="BN39" s="12">
        <f>L39-BM39</f>
        <v>184</v>
      </c>
      <c r="BO39" s="12">
        <v>0</v>
      </c>
      <c r="BP39" s="12">
        <f>BM39+BO39</f>
        <v>1656</v>
      </c>
      <c r="BQ39" s="12">
        <f>L39-BP39</f>
        <v>184</v>
      </c>
      <c r="BR39" s="247">
        <v>0</v>
      </c>
      <c r="BS39" s="247">
        <f>BP39+BR39</f>
        <v>1656</v>
      </c>
      <c r="BT39" s="247">
        <f>L39-BS39</f>
        <v>184</v>
      </c>
      <c r="BU39" s="252">
        <v>0</v>
      </c>
      <c r="BV39" s="252">
        <f>BS39+BU39</f>
        <v>1656</v>
      </c>
      <c r="BW39" s="252">
        <f>L39-BV39</f>
        <v>184</v>
      </c>
    </row>
    <row r="40" spans="1:75" s="259" customFormat="1" thickBot="1">
      <c r="A40" s="87">
        <v>100</v>
      </c>
      <c r="B40" s="16">
        <v>142</v>
      </c>
      <c r="C40" s="231"/>
      <c r="D40" s="232">
        <v>101</v>
      </c>
      <c r="E40" s="250" t="s">
        <v>679</v>
      </c>
      <c r="F40" s="257">
        <v>41989</v>
      </c>
      <c r="G40" s="245" t="s">
        <v>473</v>
      </c>
      <c r="H40" s="230" t="s">
        <v>474</v>
      </c>
      <c r="I40" s="230" t="s">
        <v>658</v>
      </c>
      <c r="J40" s="251" t="s">
        <v>680</v>
      </c>
      <c r="K40" s="260" t="s">
        <v>285</v>
      </c>
      <c r="L40" s="247">
        <v>1099</v>
      </c>
      <c r="M40" s="258">
        <f>L40*10%</f>
        <v>109.9</v>
      </c>
      <c r="N40" s="247">
        <f>L40-M40</f>
        <v>989.1</v>
      </c>
      <c r="O40" s="247">
        <f>N40/5</f>
        <v>197.82</v>
      </c>
      <c r="P40" s="12">
        <v>0</v>
      </c>
      <c r="Q40" s="12">
        <f>P40</f>
        <v>0</v>
      </c>
      <c r="R40" s="12">
        <v>0</v>
      </c>
      <c r="S40" s="12">
        <v>0</v>
      </c>
      <c r="T40" s="12">
        <f>Q40+S40</f>
        <v>0</v>
      </c>
      <c r="U40" s="12">
        <v>0</v>
      </c>
      <c r="V40" s="12">
        <v>0</v>
      </c>
      <c r="W40" s="12">
        <f>T40+V40</f>
        <v>0</v>
      </c>
      <c r="X40" s="12">
        <v>0</v>
      </c>
      <c r="Y40" s="12">
        <v>0</v>
      </c>
      <c r="Z40" s="12">
        <f>W40+Y40</f>
        <v>0</v>
      </c>
      <c r="AA40" s="12">
        <v>0</v>
      </c>
      <c r="AB40" s="12">
        <v>0</v>
      </c>
      <c r="AC40" s="12">
        <f>Z40+AB40</f>
        <v>0</v>
      </c>
      <c r="AD40" s="12">
        <v>0</v>
      </c>
      <c r="AE40" s="12">
        <v>0</v>
      </c>
      <c r="AF40" s="12">
        <f>AC40+AE40</f>
        <v>0</v>
      </c>
      <c r="AG40" s="12">
        <v>0</v>
      </c>
      <c r="AH40" s="12">
        <v>0</v>
      </c>
      <c r="AI40" s="12">
        <f>AF40+AH40</f>
        <v>0</v>
      </c>
      <c r="AJ40" s="12">
        <v>0</v>
      </c>
      <c r="AK40" s="12">
        <v>0</v>
      </c>
      <c r="AL40" s="12">
        <f>AI40+AK40</f>
        <v>0</v>
      </c>
      <c r="AM40" s="12">
        <v>0</v>
      </c>
      <c r="AN40" s="12">
        <v>0</v>
      </c>
      <c r="AO40" s="12">
        <f>AL40+AN40</f>
        <v>0</v>
      </c>
      <c r="AP40" s="12">
        <v>0</v>
      </c>
      <c r="AQ40" s="12">
        <v>0</v>
      </c>
      <c r="AR40" s="12">
        <f>AO40+AQ40</f>
        <v>0</v>
      </c>
      <c r="AS40" s="12">
        <v>0</v>
      </c>
      <c r="AT40" s="12">
        <v>0</v>
      </c>
      <c r="AU40" s="12">
        <f>AR40+AT40</f>
        <v>0</v>
      </c>
      <c r="AV40" s="12">
        <v>0</v>
      </c>
      <c r="AW40" s="12">
        <v>8.67</v>
      </c>
      <c r="AX40" s="12">
        <f>AU40+AW40</f>
        <v>8.67</v>
      </c>
      <c r="AY40" s="12">
        <f>L40-AX40</f>
        <v>1090.33</v>
      </c>
      <c r="AZ40" s="12">
        <v>197.82</v>
      </c>
      <c r="BA40" s="12">
        <f>AX40+AZ40</f>
        <v>206.48999999999998</v>
      </c>
      <c r="BB40" s="12">
        <f>L40-BA40</f>
        <v>892.51</v>
      </c>
      <c r="BC40" s="12">
        <v>197.82</v>
      </c>
      <c r="BD40" s="12">
        <f>BA40+BC40</f>
        <v>404.30999999999995</v>
      </c>
      <c r="BE40" s="12">
        <f>L40-BD40</f>
        <v>694.69</v>
      </c>
      <c r="BF40" s="12">
        <v>197.82</v>
      </c>
      <c r="BG40" s="12">
        <f>BD40+BF40</f>
        <v>602.12999999999988</v>
      </c>
      <c r="BH40" s="12">
        <f>L40-BG40</f>
        <v>496.87000000000012</v>
      </c>
      <c r="BI40" s="12">
        <v>197.82</v>
      </c>
      <c r="BJ40" s="12">
        <f>BG40+BI40</f>
        <v>799.94999999999982</v>
      </c>
      <c r="BK40" s="12">
        <f>L40-BJ40</f>
        <v>299.05000000000018</v>
      </c>
      <c r="BL40" s="12">
        <v>189.15</v>
      </c>
      <c r="BM40" s="12">
        <f>BJ40+BL40</f>
        <v>989.0999999999998</v>
      </c>
      <c r="BN40" s="12">
        <f>L40-BM40</f>
        <v>109.9000000000002</v>
      </c>
      <c r="BO40" s="12">
        <v>0</v>
      </c>
      <c r="BP40" s="12">
        <f>BM40+BO40</f>
        <v>989.0999999999998</v>
      </c>
      <c r="BQ40" s="12">
        <f>L40-BP40</f>
        <v>109.9000000000002</v>
      </c>
      <c r="BR40" s="247">
        <v>0</v>
      </c>
      <c r="BS40" s="247">
        <f>BP40+BR40</f>
        <v>989.0999999999998</v>
      </c>
      <c r="BT40" s="247">
        <f>L40-BS40</f>
        <v>109.9000000000002</v>
      </c>
      <c r="BU40" s="252">
        <v>0</v>
      </c>
      <c r="BV40" s="252">
        <f>BS40+BU40</f>
        <v>989.0999999999998</v>
      </c>
      <c r="BW40" s="252">
        <f>L40-BV40</f>
        <v>109.9000000000002</v>
      </c>
    </row>
    <row r="41" spans="1:75" s="91" customFormat="1" ht="18.75" customHeight="1" thickBot="1">
      <c r="A41" s="89"/>
      <c r="B41" s="90"/>
      <c r="C41" s="90"/>
      <c r="D41" s="614" t="s">
        <v>1090</v>
      </c>
      <c r="E41" s="615"/>
      <c r="F41" s="615"/>
      <c r="G41" s="615"/>
      <c r="H41" s="615"/>
      <c r="I41" s="615"/>
      <c r="J41" s="615"/>
      <c r="K41" s="616"/>
      <c r="L41" s="225">
        <f t="shared" ref="L41:AQ41" si="44">SUM(L9:L40)</f>
        <v>42317.030000000013</v>
      </c>
      <c r="M41" s="225">
        <f t="shared" si="44"/>
        <v>4231.7029999999977</v>
      </c>
      <c r="N41" s="225">
        <f t="shared" si="44"/>
        <v>38085.32699999999</v>
      </c>
      <c r="O41" s="225">
        <f t="shared" si="44"/>
        <v>7617.065400000005</v>
      </c>
      <c r="P41" s="225">
        <f t="shared" si="44"/>
        <v>6.32</v>
      </c>
      <c r="Q41" s="225">
        <f t="shared" si="44"/>
        <v>6.32</v>
      </c>
      <c r="R41" s="225">
        <f t="shared" si="44"/>
        <v>1418.15</v>
      </c>
      <c r="S41" s="225">
        <f t="shared" si="44"/>
        <v>256.39999999999998</v>
      </c>
      <c r="T41" s="225">
        <f t="shared" si="44"/>
        <v>262.71999999999997</v>
      </c>
      <c r="U41" s="225">
        <f t="shared" si="44"/>
        <v>1161.75</v>
      </c>
      <c r="V41" s="225">
        <f t="shared" si="44"/>
        <v>256.39999999999998</v>
      </c>
      <c r="W41" s="225">
        <f t="shared" si="44"/>
        <v>519.11999999999989</v>
      </c>
      <c r="X41" s="225">
        <f t="shared" si="44"/>
        <v>905.35000000000014</v>
      </c>
      <c r="Y41" s="225">
        <f t="shared" si="44"/>
        <v>267.47999999999996</v>
      </c>
      <c r="Z41" s="225">
        <f t="shared" si="44"/>
        <v>786.59999999999991</v>
      </c>
      <c r="AA41" s="225">
        <f t="shared" si="44"/>
        <v>1886.5200000000004</v>
      </c>
      <c r="AB41" s="225">
        <f t="shared" si="44"/>
        <v>1310.0399999999997</v>
      </c>
      <c r="AC41" s="225">
        <f t="shared" si="44"/>
        <v>2096.639999999999</v>
      </c>
      <c r="AD41" s="225">
        <f t="shared" si="44"/>
        <v>12496.48</v>
      </c>
      <c r="AE41" s="225">
        <f t="shared" si="44"/>
        <v>2801.46</v>
      </c>
      <c r="AF41" s="225">
        <f t="shared" si="44"/>
        <v>4898.1000000000004</v>
      </c>
      <c r="AG41" s="225">
        <f t="shared" si="44"/>
        <v>13685.020000000002</v>
      </c>
      <c r="AH41" s="225">
        <f t="shared" si="44"/>
        <v>3550.1100000000015</v>
      </c>
      <c r="AI41" s="225">
        <f t="shared" si="44"/>
        <v>8448.2099999999955</v>
      </c>
      <c r="AJ41" s="225">
        <f t="shared" si="44"/>
        <v>30929.820000000022</v>
      </c>
      <c r="AK41" s="225">
        <f t="shared" si="44"/>
        <v>6831.6200000000026</v>
      </c>
      <c r="AL41" s="225">
        <f t="shared" si="44"/>
        <v>15279.829999999996</v>
      </c>
      <c r="AM41" s="225">
        <f t="shared" si="44"/>
        <v>30929.820000000022</v>
      </c>
      <c r="AN41" s="225">
        <f t="shared" si="44"/>
        <v>6820.5300000000034</v>
      </c>
      <c r="AO41" s="225">
        <f t="shared" si="44"/>
        <v>22100.359999999982</v>
      </c>
      <c r="AP41" s="225">
        <f t="shared" si="44"/>
        <v>17277.669999999995</v>
      </c>
      <c r="AQ41" s="225">
        <f t="shared" si="44"/>
        <v>5777.9800000000014</v>
      </c>
      <c r="AR41" s="225">
        <f t="shared" ref="AR41:BW41" si="45">SUM(AR9:AR40)</f>
        <v>27878.339999999982</v>
      </c>
      <c r="AS41" s="225">
        <f t="shared" si="45"/>
        <v>11499.690000000006</v>
      </c>
      <c r="AT41" s="225">
        <f t="shared" si="45"/>
        <v>4292.0399999999991</v>
      </c>
      <c r="AU41" s="225">
        <f t="shared" si="45"/>
        <v>32170.379999999983</v>
      </c>
      <c r="AV41" s="225">
        <f t="shared" si="45"/>
        <v>9047.649999999996</v>
      </c>
      <c r="AW41" s="225">
        <f t="shared" si="45"/>
        <v>3621.5499999999997</v>
      </c>
      <c r="AX41" s="225">
        <f t="shared" si="45"/>
        <v>35791.930000000008</v>
      </c>
      <c r="AY41" s="225">
        <f t="shared" si="45"/>
        <v>6525.0999999999958</v>
      </c>
      <c r="AZ41" s="225">
        <f t="shared" si="45"/>
        <v>529.02</v>
      </c>
      <c r="BA41" s="225">
        <f t="shared" si="45"/>
        <v>36320.950000000004</v>
      </c>
      <c r="BB41" s="225">
        <f t="shared" si="45"/>
        <v>5996.0799999999963</v>
      </c>
      <c r="BC41" s="225">
        <f t="shared" si="45"/>
        <v>529.02</v>
      </c>
      <c r="BD41" s="225">
        <f t="shared" si="45"/>
        <v>36849.970000000008</v>
      </c>
      <c r="BE41" s="225">
        <f t="shared" si="45"/>
        <v>5467.0599999999959</v>
      </c>
      <c r="BF41" s="225">
        <f t="shared" si="45"/>
        <v>529.02</v>
      </c>
      <c r="BG41" s="225">
        <f t="shared" si="45"/>
        <v>37378.990000000005</v>
      </c>
      <c r="BH41" s="225">
        <f t="shared" si="45"/>
        <v>4938.0399999999954</v>
      </c>
      <c r="BI41" s="225">
        <f t="shared" si="45"/>
        <v>517.22</v>
      </c>
      <c r="BJ41" s="225">
        <f t="shared" si="45"/>
        <v>37896.210000000006</v>
      </c>
      <c r="BK41" s="225">
        <f t="shared" si="45"/>
        <v>4420.8199999999961</v>
      </c>
      <c r="BL41" s="225">
        <f t="shared" si="45"/>
        <v>189.15</v>
      </c>
      <c r="BM41" s="225">
        <f t="shared" si="45"/>
        <v>38085.360000000008</v>
      </c>
      <c r="BN41" s="225">
        <f t="shared" si="45"/>
        <v>4231.6699999999964</v>
      </c>
      <c r="BO41" s="225">
        <f t="shared" si="45"/>
        <v>0</v>
      </c>
      <c r="BP41" s="225">
        <f t="shared" si="45"/>
        <v>38085.360000000008</v>
      </c>
      <c r="BQ41" s="225">
        <f t="shared" si="45"/>
        <v>4231.6699999999964</v>
      </c>
      <c r="BR41" s="225">
        <f t="shared" si="45"/>
        <v>0</v>
      </c>
      <c r="BS41" s="225">
        <f t="shared" si="45"/>
        <v>38085.360000000008</v>
      </c>
      <c r="BT41" s="225">
        <f t="shared" si="45"/>
        <v>4231.6699999999964</v>
      </c>
      <c r="BU41" s="225">
        <f t="shared" si="45"/>
        <v>0</v>
      </c>
      <c r="BV41" s="225">
        <f t="shared" si="45"/>
        <v>38085.360000000008</v>
      </c>
      <c r="BW41" s="223">
        <f t="shared" si="45"/>
        <v>4231.6699999999964</v>
      </c>
    </row>
    <row r="42" spans="1:75" s="91" customFormat="1" ht="14.25" customHeight="1">
      <c r="A42" s="89"/>
      <c r="B42" s="90"/>
      <c r="C42" s="90"/>
      <c r="D42" s="90"/>
      <c r="E42" s="90"/>
      <c r="F42" s="90"/>
      <c r="G42" s="90"/>
      <c r="I42" s="5"/>
      <c r="J42" s="5"/>
      <c r="K42" s="5"/>
      <c r="L42" s="5"/>
      <c r="M42" s="5"/>
    </row>
    <row r="43" spans="1:75" s="91" customFormat="1" ht="14.25" customHeight="1">
      <c r="A43" s="89"/>
      <c r="B43" s="90"/>
      <c r="C43" s="90"/>
      <c r="D43" s="90"/>
      <c r="E43" s="90"/>
      <c r="F43" s="90"/>
      <c r="G43" s="90"/>
      <c r="I43" s="5"/>
      <c r="J43" s="5"/>
      <c r="K43" s="5"/>
      <c r="L43" s="5"/>
      <c r="M43" s="5"/>
    </row>
    <row r="44" spans="1:75" s="91" customFormat="1" ht="14.25" customHeight="1">
      <c r="A44" s="89"/>
      <c r="B44" s="90"/>
      <c r="C44" s="90"/>
      <c r="D44" s="90"/>
      <c r="E44" s="90"/>
      <c r="F44" s="90"/>
      <c r="G44" s="90"/>
      <c r="I44" s="5"/>
      <c r="J44" s="5"/>
      <c r="K44" s="5"/>
      <c r="L44" s="5"/>
      <c r="M44" s="5"/>
    </row>
    <row r="45" spans="1:75" s="91" customFormat="1" ht="14.25" customHeight="1">
      <c r="A45" s="89"/>
      <c r="B45" s="90"/>
      <c r="C45" s="90"/>
      <c r="D45" s="90"/>
      <c r="E45" s="90"/>
      <c r="F45" s="90"/>
      <c r="G45" s="90"/>
      <c r="I45" s="5"/>
      <c r="J45" s="5"/>
      <c r="K45" s="617" t="s">
        <v>1</v>
      </c>
      <c r="L45" s="617"/>
      <c r="M45" s="617"/>
    </row>
    <row r="46" spans="1:75" s="91" customFormat="1" ht="14.25" customHeight="1">
      <c r="A46" s="89"/>
      <c r="B46" s="90"/>
      <c r="C46" s="90"/>
      <c r="D46" s="90"/>
      <c r="E46" s="90"/>
      <c r="F46" s="90"/>
      <c r="G46" s="90"/>
      <c r="I46" s="5"/>
      <c r="J46" s="5"/>
      <c r="K46" s="5"/>
      <c r="L46" s="5"/>
      <c r="M46" s="5"/>
    </row>
    <row r="47" spans="1:75" s="91" customFormat="1" ht="14.25" customHeight="1">
      <c r="A47" s="89"/>
      <c r="B47" s="90"/>
      <c r="C47" s="90"/>
      <c r="D47" s="90"/>
      <c r="E47" s="90"/>
      <c r="F47" s="90"/>
      <c r="G47" s="90"/>
      <c r="I47" s="5"/>
      <c r="J47" s="5"/>
      <c r="K47" s="5"/>
      <c r="L47" s="5"/>
      <c r="M47" s="5"/>
    </row>
    <row r="48" spans="1:75" s="91" customFormat="1" ht="14.25" customHeight="1">
      <c r="A48" s="89"/>
      <c r="B48" s="90"/>
      <c r="C48" s="90"/>
      <c r="D48" s="90"/>
      <c r="E48" s="90"/>
      <c r="F48" s="90"/>
      <c r="G48" s="90"/>
      <c r="I48" s="5"/>
      <c r="J48" s="5"/>
      <c r="K48" s="5"/>
      <c r="L48" s="5"/>
      <c r="M48" s="5"/>
    </row>
    <row r="49" spans="1:13" s="91" customFormat="1" ht="14.25" customHeight="1">
      <c r="A49" s="89"/>
      <c r="B49" s="90"/>
      <c r="C49" s="90"/>
      <c r="D49" s="90"/>
      <c r="E49" s="90"/>
      <c r="F49" s="90"/>
      <c r="G49" s="90"/>
      <c r="I49" s="5"/>
      <c r="J49" s="5"/>
      <c r="K49" s="5"/>
      <c r="L49" s="5"/>
      <c r="M49" s="5"/>
    </row>
    <row r="50" spans="1:13" s="91" customFormat="1" ht="14.25" customHeight="1">
      <c r="A50" s="89"/>
      <c r="B50" s="90"/>
      <c r="C50" s="90"/>
      <c r="D50" s="90"/>
      <c r="E50" s="90"/>
      <c r="F50" s="90"/>
      <c r="G50" s="90"/>
      <c r="I50" s="5"/>
      <c r="J50" s="5"/>
      <c r="K50" s="5"/>
      <c r="L50" s="5"/>
      <c r="M50" s="5"/>
    </row>
    <row r="51" spans="1:13" s="91" customFormat="1" ht="14.25" customHeight="1">
      <c r="A51" s="89"/>
      <c r="B51" s="90"/>
      <c r="C51" s="90"/>
      <c r="D51" s="90"/>
      <c r="E51" s="90"/>
      <c r="F51" s="90"/>
      <c r="G51" s="90"/>
      <c r="I51" s="5"/>
      <c r="J51" s="5"/>
      <c r="K51" s="5"/>
      <c r="L51" s="5"/>
      <c r="M51" s="5"/>
    </row>
    <row r="52" spans="1:13" s="91" customFormat="1" ht="14.25" customHeight="1">
      <c r="A52" s="89"/>
      <c r="B52" s="90"/>
      <c r="C52" s="90"/>
      <c r="D52" s="90"/>
      <c r="E52" s="90"/>
      <c r="F52" s="90"/>
      <c r="G52" s="90"/>
      <c r="I52" s="5"/>
      <c r="J52" s="5"/>
      <c r="K52" s="5"/>
      <c r="L52" s="5"/>
      <c r="M52" s="5"/>
    </row>
    <row r="53" spans="1:13" s="91" customFormat="1" ht="14.25" customHeight="1">
      <c r="A53" s="89"/>
      <c r="B53" s="90"/>
      <c r="C53" s="90"/>
      <c r="D53" s="90"/>
      <c r="E53" s="90"/>
      <c r="F53" s="90"/>
      <c r="G53" s="90"/>
      <c r="I53" s="5"/>
      <c r="J53" s="5"/>
      <c r="K53" s="5"/>
      <c r="L53" s="5"/>
      <c r="M53" s="5"/>
    </row>
    <row r="54" spans="1:13" s="91" customFormat="1" ht="14.25" customHeight="1">
      <c r="A54" s="89"/>
      <c r="B54" s="90"/>
      <c r="C54" s="90"/>
      <c r="D54" s="90"/>
      <c r="E54" s="90"/>
      <c r="F54" s="90"/>
      <c r="G54" s="90"/>
      <c r="I54" s="5"/>
      <c r="J54" s="5"/>
      <c r="K54" s="5"/>
      <c r="L54" s="5"/>
      <c r="M54" s="5"/>
    </row>
    <row r="55" spans="1:13" s="91" customFormat="1" ht="14.25" customHeight="1">
      <c r="A55" s="89"/>
      <c r="B55" s="90"/>
      <c r="C55" s="90"/>
      <c r="D55" s="90"/>
      <c r="E55" s="90"/>
      <c r="F55" s="90"/>
      <c r="G55" s="90"/>
      <c r="I55" s="5"/>
      <c r="J55" s="5"/>
      <c r="K55" s="5"/>
      <c r="L55" s="5"/>
      <c r="M55" s="5"/>
    </row>
    <row r="56" spans="1:13" s="91" customFormat="1" ht="14.25" customHeight="1">
      <c r="A56" s="89"/>
      <c r="B56" s="90"/>
      <c r="C56" s="90"/>
      <c r="D56" s="90"/>
      <c r="E56" s="90"/>
      <c r="F56" s="90"/>
      <c r="G56" s="90"/>
      <c r="I56" s="5"/>
      <c r="J56" s="5"/>
      <c r="K56" s="5"/>
      <c r="L56" s="5"/>
      <c r="M56" s="5"/>
    </row>
    <row r="57" spans="1:13" s="91" customFormat="1" ht="14.25" customHeight="1">
      <c r="A57" s="89"/>
      <c r="B57" s="90"/>
      <c r="C57" s="90"/>
      <c r="D57" s="90"/>
      <c r="E57" s="90"/>
      <c r="F57" s="90"/>
      <c r="G57" s="90"/>
      <c r="I57" s="5"/>
      <c r="J57" s="5"/>
      <c r="K57" s="5"/>
      <c r="L57" s="5"/>
      <c r="M57" s="5"/>
    </row>
    <row r="58" spans="1:13" s="91" customFormat="1" ht="14.25" customHeight="1">
      <c r="A58" s="89"/>
      <c r="B58" s="90"/>
      <c r="C58" s="90"/>
      <c r="D58" s="90"/>
      <c r="E58" s="90"/>
      <c r="F58" s="90"/>
      <c r="G58" s="90"/>
      <c r="I58" s="5"/>
      <c r="J58" s="5"/>
      <c r="K58" s="5"/>
      <c r="L58" s="5"/>
      <c r="M58" s="5"/>
    </row>
    <row r="59" spans="1:13" s="91" customFormat="1" ht="14.25" customHeight="1">
      <c r="A59" s="89"/>
      <c r="B59" s="90"/>
      <c r="C59" s="90"/>
      <c r="D59" s="90"/>
      <c r="E59" s="90"/>
      <c r="F59" s="90"/>
      <c r="G59" s="90"/>
      <c r="I59" s="5"/>
      <c r="J59" s="5"/>
      <c r="K59" s="5"/>
      <c r="L59" s="5"/>
      <c r="M59" s="5"/>
    </row>
    <row r="60" spans="1:13" s="91" customFormat="1" ht="14.25" customHeight="1">
      <c r="A60" s="89"/>
      <c r="B60" s="90"/>
      <c r="C60" s="90"/>
      <c r="D60" s="90"/>
      <c r="E60" s="90"/>
      <c r="F60" s="90"/>
      <c r="G60" s="90"/>
      <c r="I60" s="5"/>
      <c r="J60" s="5"/>
      <c r="K60" s="5"/>
      <c r="L60" s="5"/>
      <c r="M60" s="5"/>
    </row>
    <row r="61" spans="1:13" s="91" customFormat="1" ht="14.25" customHeight="1">
      <c r="A61" s="89"/>
      <c r="B61" s="90"/>
      <c r="C61" s="90"/>
      <c r="D61" s="90"/>
      <c r="E61" s="90"/>
      <c r="F61" s="90"/>
      <c r="G61" s="90"/>
      <c r="I61" s="5"/>
      <c r="J61" s="5"/>
      <c r="K61" s="5"/>
      <c r="L61" s="5"/>
      <c r="M61" s="5"/>
    </row>
    <row r="62" spans="1:13" s="91" customFormat="1" ht="14.25" customHeight="1">
      <c r="A62" s="89"/>
      <c r="B62" s="90"/>
      <c r="C62" s="90"/>
      <c r="D62" s="90"/>
      <c r="E62" s="90"/>
      <c r="F62" s="90"/>
      <c r="G62" s="90"/>
      <c r="I62" s="5"/>
      <c r="J62" s="5"/>
      <c r="K62" s="5"/>
      <c r="L62" s="5"/>
      <c r="M62" s="5"/>
    </row>
    <row r="63" spans="1:13" s="91" customFormat="1" ht="14.25" customHeight="1">
      <c r="A63" s="89"/>
      <c r="B63" s="90"/>
      <c r="C63" s="90"/>
      <c r="D63" s="90"/>
      <c r="E63" s="90"/>
      <c r="F63" s="90"/>
      <c r="G63" s="90"/>
      <c r="I63" s="5"/>
      <c r="J63" s="5"/>
      <c r="K63" s="5"/>
      <c r="L63" s="5"/>
      <c r="M63" s="5"/>
    </row>
    <row r="64" spans="1:13" s="91" customFormat="1" ht="14.25" customHeight="1">
      <c r="A64" s="89"/>
      <c r="B64" s="90"/>
      <c r="C64" s="90"/>
      <c r="D64" s="90"/>
      <c r="E64" s="90"/>
      <c r="F64" s="90"/>
      <c r="G64" s="90"/>
      <c r="I64" s="5"/>
      <c r="J64" s="5"/>
      <c r="K64" s="5"/>
      <c r="L64" s="5"/>
      <c r="M64" s="5"/>
    </row>
    <row r="65" spans="1:13" s="91" customFormat="1" ht="14.25" customHeight="1">
      <c r="A65" s="89"/>
      <c r="B65" s="90"/>
      <c r="C65" s="90"/>
      <c r="D65" s="90"/>
      <c r="E65" s="90"/>
      <c r="F65" s="90"/>
      <c r="G65" s="90"/>
      <c r="I65" s="5"/>
      <c r="J65" s="5"/>
      <c r="K65" s="5"/>
      <c r="L65" s="5"/>
      <c r="M65" s="5"/>
    </row>
    <row r="66" spans="1:13" s="91" customFormat="1" ht="14.25" customHeight="1">
      <c r="A66" s="89"/>
      <c r="B66" s="90"/>
      <c r="C66" s="90"/>
      <c r="D66" s="90"/>
      <c r="E66" s="90"/>
      <c r="F66" s="90"/>
      <c r="G66" s="90"/>
      <c r="I66" s="5"/>
      <c r="J66" s="5"/>
      <c r="K66" s="5"/>
      <c r="L66" s="5"/>
      <c r="M66" s="5"/>
    </row>
    <row r="67" spans="1:13" s="91" customFormat="1" ht="14.25" customHeight="1">
      <c r="A67" s="89"/>
      <c r="B67" s="90"/>
      <c r="C67" s="90"/>
      <c r="D67" s="90"/>
      <c r="E67" s="90"/>
      <c r="F67" s="90"/>
      <c r="G67" s="90"/>
      <c r="I67" s="5"/>
      <c r="J67" s="5"/>
      <c r="K67" s="5"/>
      <c r="L67" s="5"/>
      <c r="M67" s="5"/>
    </row>
    <row r="68" spans="1:13" s="91" customFormat="1" ht="14.25" customHeight="1">
      <c r="A68" s="89"/>
      <c r="B68" s="90"/>
      <c r="C68" s="90"/>
      <c r="D68" s="90"/>
      <c r="E68" s="90"/>
      <c r="F68" s="90"/>
      <c r="G68" s="90"/>
      <c r="I68" s="5"/>
      <c r="J68" s="5"/>
      <c r="K68" s="5"/>
      <c r="L68" s="5"/>
      <c r="M68" s="5"/>
    </row>
    <row r="69" spans="1:13" s="91" customFormat="1" ht="14.25" customHeight="1">
      <c r="A69" s="89"/>
      <c r="B69" s="90"/>
      <c r="C69" s="90"/>
      <c r="D69" s="90"/>
      <c r="E69" s="90"/>
      <c r="F69" s="90"/>
      <c r="G69" s="90"/>
      <c r="I69" s="5"/>
      <c r="J69" s="5"/>
      <c r="K69" s="5"/>
      <c r="L69" s="5"/>
      <c r="M69" s="5"/>
    </row>
    <row r="70" spans="1:13" s="91" customFormat="1" ht="14.25" customHeight="1">
      <c r="A70" s="89"/>
      <c r="B70" s="90"/>
      <c r="C70" s="90"/>
      <c r="D70" s="90"/>
      <c r="E70" s="90"/>
      <c r="F70" s="90"/>
      <c r="G70" s="90"/>
      <c r="I70" s="5"/>
      <c r="J70" s="5"/>
      <c r="K70" s="5"/>
      <c r="L70" s="5"/>
      <c r="M70" s="5"/>
    </row>
    <row r="71" spans="1:13" s="91" customFormat="1" ht="14.25" customHeight="1">
      <c r="A71" s="89"/>
      <c r="B71" s="90"/>
      <c r="C71" s="90"/>
      <c r="D71" s="90"/>
      <c r="E71" s="90"/>
      <c r="F71" s="90"/>
      <c r="G71" s="90"/>
      <c r="I71" s="5"/>
      <c r="J71" s="5"/>
      <c r="K71" s="5"/>
      <c r="L71" s="5"/>
      <c r="M71" s="5"/>
    </row>
    <row r="72" spans="1:13" s="91" customFormat="1" ht="14.25" customHeight="1">
      <c r="A72" s="89"/>
      <c r="B72" s="90"/>
      <c r="C72" s="90"/>
      <c r="D72" s="90"/>
      <c r="E72" s="90"/>
      <c r="F72" s="90"/>
      <c r="G72" s="90"/>
      <c r="I72" s="5"/>
      <c r="J72" s="5"/>
      <c r="K72" s="5"/>
      <c r="L72" s="5"/>
      <c r="M72" s="5"/>
    </row>
    <row r="73" spans="1:13" s="91" customFormat="1" ht="14.25" customHeight="1">
      <c r="A73" s="89"/>
      <c r="B73" s="90"/>
      <c r="C73" s="90"/>
      <c r="D73" s="90"/>
      <c r="E73" s="90"/>
      <c r="F73" s="90"/>
      <c r="G73" s="90"/>
      <c r="I73" s="5"/>
      <c r="J73" s="5"/>
      <c r="K73" s="5"/>
      <c r="L73" s="5"/>
      <c r="M73" s="5"/>
    </row>
    <row r="74" spans="1:13" s="91" customFormat="1" ht="14.25" customHeight="1">
      <c r="A74" s="89"/>
      <c r="B74" s="90"/>
      <c r="C74" s="90"/>
      <c r="D74" s="90"/>
      <c r="E74" s="90"/>
      <c r="F74" s="90"/>
      <c r="G74" s="90"/>
      <c r="I74" s="5"/>
      <c r="J74" s="5"/>
      <c r="K74" s="5"/>
      <c r="L74" s="5"/>
      <c r="M74" s="5"/>
    </row>
    <row r="75" spans="1:13" s="91" customFormat="1" ht="14.25" customHeight="1">
      <c r="A75" s="89"/>
      <c r="B75" s="90"/>
      <c r="C75" s="90"/>
      <c r="D75" s="90"/>
      <c r="E75" s="90"/>
      <c r="F75" s="90"/>
      <c r="G75" s="90"/>
      <c r="I75" s="5"/>
      <c r="J75" s="5"/>
      <c r="K75" s="5"/>
      <c r="L75" s="5"/>
      <c r="M75" s="5"/>
    </row>
    <row r="76" spans="1:13" s="91" customFormat="1" ht="14.25" customHeight="1">
      <c r="A76" s="89"/>
      <c r="B76" s="90"/>
      <c r="C76" s="90"/>
      <c r="D76" s="90"/>
      <c r="E76" s="90"/>
      <c r="F76" s="90"/>
      <c r="G76" s="90"/>
      <c r="I76" s="5"/>
      <c r="J76" s="5"/>
      <c r="K76" s="5"/>
      <c r="L76" s="5"/>
      <c r="M76" s="5"/>
    </row>
    <row r="77" spans="1:13" s="91" customFormat="1" ht="14.25" customHeight="1">
      <c r="A77" s="89"/>
      <c r="B77" s="90"/>
      <c r="C77" s="90"/>
      <c r="D77" s="90"/>
      <c r="E77" s="90"/>
      <c r="F77" s="90"/>
      <c r="G77" s="90"/>
      <c r="I77" s="5"/>
      <c r="J77" s="5"/>
      <c r="K77" s="5"/>
      <c r="L77" s="5"/>
      <c r="M77" s="5"/>
    </row>
    <row r="78" spans="1:13" s="91" customFormat="1" ht="14.25" customHeight="1">
      <c r="A78" s="89"/>
      <c r="B78" s="90"/>
      <c r="C78" s="90"/>
      <c r="D78" s="90"/>
      <c r="E78" s="90"/>
      <c r="F78" s="90"/>
      <c r="G78" s="90"/>
      <c r="I78" s="5"/>
      <c r="J78" s="5"/>
      <c r="K78" s="5"/>
      <c r="L78" s="5"/>
      <c r="M78" s="5"/>
    </row>
    <row r="79" spans="1:13" s="91" customFormat="1" ht="14.25" customHeight="1">
      <c r="A79" s="89"/>
      <c r="B79" s="90"/>
      <c r="C79" s="90"/>
      <c r="D79" s="90"/>
      <c r="E79" s="90"/>
      <c r="F79" s="90"/>
      <c r="G79" s="90"/>
      <c r="I79" s="5"/>
      <c r="J79" s="5"/>
      <c r="K79" s="5"/>
      <c r="L79" s="5"/>
      <c r="M79" s="5"/>
    </row>
    <row r="80" spans="1:13" s="91" customFormat="1" ht="14.25" customHeight="1">
      <c r="A80" s="89"/>
      <c r="B80" s="90"/>
      <c r="C80" s="90"/>
      <c r="D80" s="90"/>
      <c r="E80" s="90"/>
      <c r="F80" s="90"/>
      <c r="G80" s="90"/>
      <c r="I80" s="5"/>
      <c r="J80" s="5"/>
      <c r="K80" s="5"/>
      <c r="L80" s="5"/>
      <c r="M80" s="5"/>
    </row>
    <row r="81" spans="1:13" s="91" customFormat="1" ht="14.25" customHeight="1">
      <c r="A81" s="89"/>
      <c r="B81" s="90"/>
      <c r="C81" s="90"/>
      <c r="D81" s="90"/>
      <c r="E81" s="90"/>
      <c r="F81" s="90"/>
      <c r="G81" s="90"/>
      <c r="I81" s="5"/>
      <c r="J81" s="5"/>
      <c r="K81" s="5"/>
      <c r="L81" s="5"/>
      <c r="M81" s="5"/>
    </row>
    <row r="82" spans="1:13" s="91" customFormat="1" ht="14.25" customHeight="1">
      <c r="A82" s="89"/>
      <c r="B82" s="90"/>
      <c r="C82" s="90"/>
      <c r="D82" s="90"/>
      <c r="E82" s="90"/>
      <c r="F82" s="90"/>
      <c r="G82" s="90"/>
      <c r="I82" s="5"/>
      <c r="J82" s="5"/>
      <c r="K82" s="5"/>
      <c r="L82" s="5"/>
      <c r="M82" s="5"/>
    </row>
    <row r="83" spans="1:13" s="91" customFormat="1" ht="14.25" customHeight="1">
      <c r="A83" s="89"/>
      <c r="B83" s="90"/>
      <c r="C83" s="90"/>
      <c r="D83" s="90"/>
      <c r="E83" s="90"/>
      <c r="F83" s="90"/>
      <c r="G83" s="90"/>
      <c r="I83" s="5"/>
      <c r="J83" s="5"/>
      <c r="K83" s="5"/>
      <c r="L83" s="5"/>
      <c r="M83" s="5"/>
    </row>
    <row r="84" spans="1:13" s="91" customFormat="1" ht="14.25" customHeight="1">
      <c r="A84" s="89"/>
      <c r="B84" s="90"/>
      <c r="C84" s="90"/>
      <c r="D84" s="90"/>
      <c r="E84" s="90"/>
      <c r="F84" s="90"/>
      <c r="G84" s="90"/>
      <c r="I84" s="5"/>
      <c r="J84" s="5"/>
      <c r="K84" s="5"/>
      <c r="L84" s="5"/>
      <c r="M84" s="5"/>
    </row>
    <row r="85" spans="1:13" s="91" customFormat="1" ht="14.25" customHeight="1">
      <c r="A85" s="89"/>
      <c r="B85" s="90"/>
      <c r="C85" s="90"/>
      <c r="D85" s="90"/>
      <c r="E85" s="90"/>
      <c r="F85" s="90"/>
      <c r="G85" s="90"/>
      <c r="I85" s="5"/>
      <c r="J85" s="5"/>
      <c r="K85" s="5"/>
      <c r="L85" s="5"/>
      <c r="M85" s="5"/>
    </row>
    <row r="86" spans="1:13" s="91" customFormat="1" ht="14.25" customHeight="1">
      <c r="A86" s="89"/>
      <c r="B86" s="90"/>
      <c r="C86" s="90"/>
      <c r="D86" s="90"/>
      <c r="E86" s="90"/>
      <c r="F86" s="90"/>
      <c r="G86" s="90"/>
      <c r="I86" s="5"/>
      <c r="J86" s="5"/>
      <c r="K86" s="5"/>
      <c r="L86" s="5"/>
      <c r="M86" s="5"/>
    </row>
    <row r="87" spans="1:13" s="91" customFormat="1" ht="14.25" customHeight="1">
      <c r="A87" s="89"/>
      <c r="B87" s="90"/>
      <c r="C87" s="90"/>
      <c r="D87" s="90"/>
      <c r="E87" s="90"/>
      <c r="F87" s="90"/>
      <c r="G87" s="90"/>
      <c r="I87" s="5"/>
      <c r="J87" s="5"/>
      <c r="K87" s="5"/>
      <c r="L87" s="5"/>
      <c r="M87" s="5"/>
    </row>
    <row r="88" spans="1:13" s="91" customFormat="1" ht="14.25" customHeight="1">
      <c r="A88" s="89"/>
      <c r="B88" s="90"/>
      <c r="C88" s="90"/>
      <c r="D88" s="90"/>
      <c r="E88" s="90"/>
      <c r="F88" s="90"/>
      <c r="G88" s="90"/>
      <c r="I88" s="5"/>
      <c r="J88" s="5"/>
      <c r="K88" s="5"/>
      <c r="L88" s="5"/>
      <c r="M88" s="5"/>
    </row>
    <row r="89" spans="1:13" s="91" customFormat="1" ht="14.25" customHeight="1">
      <c r="A89" s="89"/>
      <c r="B89" s="90"/>
      <c r="C89" s="90"/>
      <c r="D89" s="90"/>
      <c r="E89" s="90"/>
      <c r="F89" s="90"/>
      <c r="G89" s="90"/>
      <c r="I89" s="5"/>
      <c r="J89" s="5"/>
      <c r="K89" s="5"/>
      <c r="L89" s="5"/>
      <c r="M89" s="5"/>
    </row>
    <row r="90" spans="1:13" s="91" customFormat="1" ht="14.25" customHeight="1">
      <c r="A90" s="89"/>
      <c r="B90" s="90"/>
      <c r="C90" s="90"/>
      <c r="D90" s="90"/>
      <c r="E90" s="90"/>
      <c r="F90" s="90"/>
      <c r="G90" s="90"/>
      <c r="I90" s="5"/>
      <c r="J90" s="5"/>
      <c r="K90" s="5"/>
      <c r="L90" s="5"/>
      <c r="M90" s="5"/>
    </row>
    <row r="91" spans="1:13" s="91" customFormat="1" ht="14.25" customHeight="1">
      <c r="A91" s="89"/>
      <c r="B91" s="90"/>
      <c r="C91" s="90"/>
      <c r="D91" s="90"/>
      <c r="E91" s="90"/>
      <c r="F91" s="90"/>
      <c r="G91" s="90"/>
      <c r="I91" s="5"/>
      <c r="J91" s="5"/>
      <c r="K91" s="5"/>
      <c r="L91" s="5"/>
      <c r="M91" s="5"/>
    </row>
    <row r="92" spans="1:13" s="91" customFormat="1" ht="14.25" customHeight="1">
      <c r="A92" s="89"/>
      <c r="B92" s="90"/>
      <c r="C92" s="90"/>
      <c r="D92" s="90"/>
      <c r="E92" s="90"/>
      <c r="F92" s="90"/>
      <c r="G92" s="90"/>
      <c r="I92" s="5"/>
      <c r="J92" s="5"/>
      <c r="K92" s="5"/>
      <c r="L92" s="5"/>
      <c r="M92" s="5"/>
    </row>
    <row r="93" spans="1:13" s="91" customFormat="1" ht="14.25" customHeight="1">
      <c r="A93" s="89"/>
      <c r="B93" s="90"/>
      <c r="C93" s="90"/>
      <c r="D93" s="90"/>
      <c r="E93" s="90"/>
      <c r="F93" s="90"/>
      <c r="G93" s="90"/>
      <c r="I93" s="5"/>
      <c r="J93" s="5"/>
      <c r="K93" s="5"/>
      <c r="L93" s="5"/>
      <c r="M93" s="5"/>
    </row>
    <row r="94" spans="1:13" s="91" customFormat="1" ht="14.25" customHeight="1">
      <c r="A94" s="89"/>
      <c r="B94" s="90"/>
      <c r="C94" s="90"/>
      <c r="D94" s="90"/>
      <c r="E94" s="90"/>
      <c r="F94" s="90"/>
      <c r="G94" s="90"/>
      <c r="I94" s="5"/>
      <c r="J94" s="5"/>
      <c r="K94" s="5"/>
      <c r="L94" s="5"/>
      <c r="M94" s="5"/>
    </row>
    <row r="95" spans="1:13" s="91" customFormat="1" ht="14.25" customHeight="1">
      <c r="A95" s="89"/>
      <c r="B95" s="90"/>
      <c r="C95" s="90"/>
      <c r="D95" s="90"/>
      <c r="E95" s="90"/>
      <c r="F95" s="90"/>
      <c r="G95" s="90"/>
      <c r="I95" s="5"/>
      <c r="J95" s="5"/>
      <c r="K95" s="5"/>
      <c r="L95" s="5"/>
      <c r="M95" s="5"/>
    </row>
    <row r="96" spans="1:13" s="91" customFormat="1" ht="14.25" customHeight="1">
      <c r="A96" s="89"/>
      <c r="B96" s="90"/>
      <c r="C96" s="90"/>
      <c r="D96" s="90"/>
      <c r="E96" s="90"/>
      <c r="F96" s="90"/>
      <c r="G96" s="90"/>
      <c r="I96" s="5"/>
      <c r="J96" s="5"/>
      <c r="K96" s="5"/>
      <c r="L96" s="5"/>
      <c r="M96" s="5"/>
    </row>
    <row r="97" spans="1:13" s="91" customFormat="1" ht="14.25" customHeight="1">
      <c r="A97" s="89"/>
      <c r="B97" s="90"/>
      <c r="C97" s="90"/>
      <c r="D97" s="90"/>
      <c r="E97" s="90"/>
      <c r="F97" s="90"/>
      <c r="G97" s="90"/>
      <c r="I97" s="5"/>
      <c r="J97" s="5"/>
      <c r="K97" s="5"/>
      <c r="L97" s="5"/>
      <c r="M97" s="5"/>
    </row>
    <row r="98" spans="1:13" s="91" customFormat="1" ht="14.25" customHeight="1">
      <c r="A98" s="89"/>
      <c r="B98" s="90"/>
      <c r="C98" s="90"/>
      <c r="D98" s="90"/>
      <c r="E98" s="90"/>
      <c r="F98" s="90"/>
      <c r="G98" s="90"/>
      <c r="I98" s="5"/>
      <c r="J98" s="5"/>
      <c r="K98" s="5"/>
      <c r="L98" s="5"/>
      <c r="M98" s="5"/>
    </row>
    <row r="99" spans="1:13" s="91" customFormat="1" ht="14.25" customHeight="1">
      <c r="A99" s="89"/>
      <c r="B99" s="90"/>
      <c r="C99" s="90"/>
      <c r="D99" s="90"/>
      <c r="E99" s="90"/>
      <c r="F99" s="90"/>
      <c r="G99" s="90"/>
      <c r="I99" s="5"/>
      <c r="J99" s="5"/>
      <c r="K99" s="5"/>
      <c r="L99" s="5"/>
      <c r="M99" s="5"/>
    </row>
    <row r="100" spans="1:13" s="91" customFormat="1" ht="14.25" customHeight="1">
      <c r="A100" s="89"/>
      <c r="B100" s="90"/>
      <c r="C100" s="90"/>
      <c r="D100" s="90"/>
      <c r="E100" s="90"/>
      <c r="F100" s="90"/>
      <c r="G100" s="90"/>
      <c r="I100" s="5"/>
      <c r="J100" s="5"/>
      <c r="K100" s="5"/>
      <c r="L100" s="5"/>
      <c r="M100" s="5"/>
    </row>
    <row r="101" spans="1:13" s="91" customFormat="1" ht="14.25" customHeight="1">
      <c r="A101" s="89"/>
      <c r="B101" s="90"/>
      <c r="C101" s="90"/>
      <c r="D101" s="90"/>
      <c r="E101" s="90"/>
      <c r="F101" s="90"/>
      <c r="G101" s="90"/>
      <c r="I101" s="5"/>
      <c r="J101" s="5"/>
      <c r="K101" s="5"/>
      <c r="L101" s="5"/>
      <c r="M101" s="5"/>
    </row>
    <row r="102" spans="1:13" s="91" customFormat="1" ht="14.25" customHeight="1">
      <c r="A102" s="89"/>
      <c r="B102" s="90"/>
      <c r="C102" s="90"/>
      <c r="D102" s="90"/>
      <c r="E102" s="90"/>
      <c r="F102" s="90"/>
      <c r="G102" s="90"/>
      <c r="I102" s="5"/>
      <c r="J102" s="5"/>
      <c r="K102" s="5"/>
      <c r="L102" s="5"/>
      <c r="M102" s="5"/>
    </row>
    <row r="103" spans="1:13" s="91" customFormat="1" ht="14.25" customHeight="1">
      <c r="A103" s="89"/>
      <c r="B103" s="90"/>
      <c r="C103" s="90"/>
      <c r="D103" s="90"/>
      <c r="E103" s="90"/>
      <c r="F103" s="90"/>
      <c r="G103" s="90"/>
      <c r="I103" s="5"/>
      <c r="J103" s="5"/>
      <c r="K103" s="5"/>
      <c r="L103" s="5"/>
      <c r="M103" s="5"/>
    </row>
    <row r="104" spans="1:13" s="91" customFormat="1" ht="14.25" customHeight="1">
      <c r="A104" s="89"/>
      <c r="B104" s="90"/>
      <c r="C104" s="90"/>
      <c r="D104" s="90"/>
      <c r="E104" s="90"/>
      <c r="F104" s="90"/>
      <c r="G104" s="90"/>
      <c r="I104" s="5"/>
      <c r="J104" s="5"/>
      <c r="K104" s="5"/>
      <c r="L104" s="5"/>
      <c r="M104" s="5"/>
    </row>
    <row r="105" spans="1:13" s="91" customFormat="1" ht="14.25" customHeight="1">
      <c r="A105" s="89"/>
      <c r="B105" s="90"/>
      <c r="C105" s="90"/>
      <c r="D105" s="90"/>
      <c r="E105" s="90"/>
      <c r="F105" s="90"/>
      <c r="G105" s="90"/>
      <c r="I105" s="5"/>
      <c r="J105" s="5"/>
      <c r="K105" s="5"/>
      <c r="L105" s="5"/>
      <c r="M105" s="5"/>
    </row>
    <row r="106" spans="1:13" s="91" customFormat="1" ht="14.25" customHeight="1">
      <c r="A106" s="89"/>
      <c r="B106" s="90"/>
      <c r="C106" s="90"/>
      <c r="D106" s="90"/>
      <c r="E106" s="90"/>
      <c r="F106" s="90"/>
      <c r="G106" s="90"/>
      <c r="I106" s="5"/>
      <c r="J106" s="5"/>
      <c r="K106" s="5"/>
      <c r="L106" s="5"/>
      <c r="M106" s="5"/>
    </row>
    <row r="107" spans="1:13" s="91" customFormat="1" ht="14.25" customHeight="1">
      <c r="A107" s="89"/>
      <c r="B107" s="90"/>
      <c r="C107" s="90"/>
      <c r="D107" s="90"/>
      <c r="E107" s="90"/>
      <c r="F107" s="90"/>
      <c r="G107" s="90"/>
      <c r="I107" s="5"/>
      <c r="J107" s="5"/>
      <c r="K107" s="5"/>
      <c r="L107" s="5"/>
      <c r="M107" s="5"/>
    </row>
    <row r="108" spans="1:13" s="91" customFormat="1" ht="14.25" customHeight="1">
      <c r="A108" s="89"/>
      <c r="B108" s="90"/>
      <c r="C108" s="90"/>
      <c r="D108" s="90"/>
      <c r="E108" s="90"/>
      <c r="F108" s="90"/>
      <c r="G108" s="90"/>
      <c r="I108" s="5"/>
      <c r="J108" s="5"/>
      <c r="K108" s="5"/>
      <c r="L108" s="5"/>
      <c r="M108" s="5"/>
    </row>
    <row r="109" spans="1:13" s="91" customFormat="1" ht="14.25" customHeight="1">
      <c r="A109" s="89"/>
      <c r="B109" s="90"/>
      <c r="C109" s="90"/>
      <c r="D109" s="90"/>
      <c r="E109" s="90"/>
      <c r="F109" s="90"/>
      <c r="G109" s="90"/>
      <c r="I109" s="5"/>
      <c r="J109" s="5"/>
      <c r="K109" s="5"/>
      <c r="L109" s="5"/>
      <c r="M109" s="5"/>
    </row>
    <row r="110" spans="1:13" s="91" customFormat="1" ht="14.25" customHeight="1">
      <c r="A110" s="89"/>
      <c r="B110" s="90"/>
      <c r="C110" s="90"/>
      <c r="D110" s="90"/>
      <c r="E110" s="90"/>
      <c r="F110" s="90"/>
      <c r="G110" s="90"/>
      <c r="I110" s="5"/>
      <c r="J110" s="5"/>
      <c r="K110" s="5"/>
      <c r="L110" s="5"/>
      <c r="M110" s="5"/>
    </row>
    <row r="111" spans="1:13" s="91" customFormat="1" ht="14.25" customHeight="1">
      <c r="A111" s="89"/>
      <c r="B111" s="90"/>
      <c r="C111" s="90"/>
      <c r="D111" s="90"/>
      <c r="E111" s="90"/>
      <c r="F111" s="90"/>
      <c r="G111" s="90"/>
      <c r="I111" s="5"/>
      <c r="J111" s="5"/>
      <c r="K111" s="5"/>
      <c r="L111" s="5"/>
      <c r="M111" s="5"/>
    </row>
    <row r="112" spans="1:13" s="91" customFormat="1" ht="14.25" customHeight="1">
      <c r="A112" s="89"/>
      <c r="B112" s="90"/>
      <c r="C112" s="90"/>
      <c r="D112" s="90"/>
      <c r="E112" s="90"/>
      <c r="F112" s="90"/>
      <c r="G112" s="90"/>
      <c r="I112" s="5"/>
      <c r="J112" s="5"/>
      <c r="K112" s="5"/>
      <c r="L112" s="5"/>
      <c r="M112" s="5"/>
    </row>
    <row r="113" spans="1:13" s="91" customFormat="1" ht="14.25" customHeight="1">
      <c r="A113" s="89"/>
      <c r="B113" s="90"/>
      <c r="C113" s="90"/>
      <c r="D113" s="90"/>
      <c r="E113" s="90"/>
      <c r="F113" s="90"/>
      <c r="G113" s="90"/>
      <c r="I113" s="5"/>
      <c r="J113" s="5"/>
      <c r="K113" s="5"/>
      <c r="L113" s="5"/>
      <c r="M113" s="5"/>
    </row>
    <row r="114" spans="1:13" s="91" customFormat="1" ht="14.25" customHeight="1">
      <c r="A114" s="89"/>
      <c r="B114" s="90"/>
      <c r="C114" s="90"/>
      <c r="D114" s="90"/>
      <c r="E114" s="90"/>
      <c r="F114" s="90"/>
      <c r="G114" s="90"/>
      <c r="I114" s="5"/>
      <c r="J114" s="5"/>
      <c r="K114" s="5"/>
      <c r="L114" s="5"/>
      <c r="M114" s="5"/>
    </row>
    <row r="115" spans="1:13" s="91" customFormat="1" ht="14.25" customHeight="1">
      <c r="A115" s="89"/>
      <c r="B115" s="90"/>
      <c r="C115" s="90"/>
      <c r="D115" s="90"/>
      <c r="E115" s="90"/>
      <c r="F115" s="90"/>
      <c r="G115" s="90"/>
      <c r="I115" s="5"/>
      <c r="J115" s="5"/>
      <c r="K115" s="5"/>
      <c r="L115" s="5"/>
      <c r="M115" s="5"/>
    </row>
    <row r="116" spans="1:13" s="91" customFormat="1" ht="14.25" customHeight="1">
      <c r="A116" s="89"/>
      <c r="B116" s="90"/>
      <c r="C116" s="90"/>
      <c r="D116" s="90"/>
      <c r="E116" s="90"/>
      <c r="F116" s="90"/>
      <c r="G116" s="90"/>
      <c r="I116" s="5"/>
      <c r="J116" s="5"/>
      <c r="K116" s="5"/>
      <c r="L116" s="5"/>
      <c r="M116" s="5"/>
    </row>
    <row r="117" spans="1:13" s="91" customFormat="1" ht="14.25" customHeight="1">
      <c r="A117" s="89"/>
      <c r="B117" s="90"/>
      <c r="C117" s="90"/>
      <c r="D117" s="90"/>
      <c r="E117" s="90"/>
      <c r="F117" s="90"/>
      <c r="G117" s="90"/>
      <c r="I117" s="5"/>
      <c r="J117" s="5"/>
      <c r="K117" s="5"/>
      <c r="L117" s="5"/>
      <c r="M117" s="5"/>
    </row>
    <row r="118" spans="1:13" s="91" customFormat="1" ht="14.25" customHeight="1">
      <c r="A118" s="89"/>
      <c r="B118" s="90"/>
      <c r="C118" s="90"/>
      <c r="D118" s="90"/>
      <c r="E118" s="90"/>
      <c r="F118" s="90"/>
      <c r="G118" s="90"/>
      <c r="I118" s="5"/>
      <c r="J118" s="5"/>
      <c r="K118" s="5"/>
      <c r="L118" s="5"/>
      <c r="M118" s="5"/>
    </row>
    <row r="119" spans="1:13" s="91" customFormat="1" ht="14.25" customHeight="1">
      <c r="A119" s="89"/>
      <c r="B119" s="90"/>
      <c r="C119" s="90"/>
      <c r="D119" s="90"/>
      <c r="E119" s="90"/>
      <c r="F119" s="90"/>
      <c r="G119" s="90"/>
      <c r="I119" s="5"/>
      <c r="J119" s="5"/>
      <c r="K119" s="5"/>
      <c r="L119" s="5"/>
      <c r="M119" s="5"/>
    </row>
    <row r="120" spans="1:13" s="91" customFormat="1" ht="14.25" customHeight="1">
      <c r="A120" s="89"/>
      <c r="B120" s="90"/>
      <c r="C120" s="90"/>
      <c r="D120" s="90"/>
      <c r="E120" s="90"/>
      <c r="F120" s="90"/>
      <c r="G120" s="90"/>
      <c r="I120" s="5"/>
      <c r="J120" s="5"/>
      <c r="K120" s="5"/>
      <c r="L120" s="5"/>
      <c r="M120" s="5"/>
    </row>
    <row r="121" spans="1:13" s="91" customFormat="1" ht="14.25" customHeight="1">
      <c r="A121" s="89"/>
      <c r="B121" s="90"/>
      <c r="C121" s="90"/>
      <c r="D121" s="90"/>
      <c r="E121" s="90"/>
      <c r="F121" s="90"/>
      <c r="G121" s="90"/>
      <c r="I121" s="5"/>
      <c r="J121" s="5"/>
      <c r="K121" s="5"/>
      <c r="L121" s="5"/>
      <c r="M121" s="5"/>
    </row>
    <row r="122" spans="1:13" s="91" customFormat="1" ht="14.25" customHeight="1">
      <c r="A122" s="89"/>
      <c r="B122" s="90"/>
      <c r="C122" s="90"/>
      <c r="D122" s="90"/>
      <c r="E122" s="90"/>
      <c r="F122" s="90"/>
      <c r="G122" s="90"/>
      <c r="I122" s="5"/>
      <c r="J122" s="5"/>
      <c r="K122" s="5"/>
      <c r="L122" s="5"/>
      <c r="M122" s="5"/>
    </row>
    <row r="123" spans="1:13" s="91" customFormat="1" ht="14.25" customHeight="1">
      <c r="A123" s="89"/>
      <c r="B123" s="90"/>
      <c r="C123" s="90"/>
      <c r="D123" s="90"/>
      <c r="E123" s="90"/>
      <c r="F123" s="90"/>
      <c r="G123" s="90"/>
      <c r="I123" s="5"/>
      <c r="J123" s="5"/>
      <c r="K123" s="5"/>
      <c r="L123" s="5"/>
      <c r="M123" s="5"/>
    </row>
    <row r="124" spans="1:13" s="91" customFormat="1" ht="14.25" customHeight="1">
      <c r="A124" s="89"/>
      <c r="B124" s="90"/>
      <c r="C124" s="90"/>
      <c r="D124" s="90"/>
      <c r="E124" s="90"/>
      <c r="F124" s="90"/>
      <c r="G124" s="90"/>
      <c r="I124" s="5"/>
      <c r="J124" s="5"/>
      <c r="K124" s="5"/>
      <c r="L124" s="5"/>
      <c r="M124" s="5"/>
    </row>
    <row r="125" spans="1:13" s="91" customFormat="1" ht="14.25" customHeight="1">
      <c r="A125" s="89"/>
      <c r="B125" s="90"/>
      <c r="C125" s="90"/>
      <c r="D125" s="90"/>
      <c r="E125" s="90"/>
      <c r="F125" s="90"/>
      <c r="G125" s="90"/>
      <c r="I125" s="5"/>
      <c r="J125" s="5"/>
      <c r="K125" s="5"/>
      <c r="L125" s="5"/>
      <c r="M125" s="5"/>
    </row>
    <row r="126" spans="1:13" s="91" customFormat="1" ht="14.25" customHeight="1">
      <c r="A126" s="89"/>
      <c r="B126" s="90"/>
      <c r="C126" s="90"/>
      <c r="D126" s="90"/>
      <c r="E126" s="90"/>
      <c r="F126" s="90"/>
      <c r="G126" s="90"/>
      <c r="I126" s="5"/>
      <c r="J126" s="5"/>
      <c r="K126" s="5"/>
      <c r="L126" s="5"/>
      <c r="M126" s="5"/>
    </row>
    <row r="127" spans="1:13" s="91" customFormat="1" ht="14.25" customHeight="1">
      <c r="A127" s="89"/>
      <c r="B127" s="90"/>
      <c r="C127" s="90"/>
      <c r="D127" s="90"/>
      <c r="E127" s="90"/>
      <c r="F127" s="90"/>
      <c r="G127" s="90"/>
      <c r="I127" s="5"/>
      <c r="J127" s="5"/>
      <c r="K127" s="5"/>
      <c r="L127" s="5"/>
      <c r="M127" s="5"/>
    </row>
    <row r="128" spans="1:13" s="91" customFormat="1" ht="14.25" customHeight="1">
      <c r="A128" s="89"/>
      <c r="B128" s="90"/>
      <c r="C128" s="90"/>
      <c r="D128" s="90"/>
      <c r="E128" s="90"/>
      <c r="F128" s="90"/>
      <c r="G128" s="90"/>
      <c r="I128" s="5"/>
      <c r="J128" s="5"/>
      <c r="K128" s="5"/>
      <c r="L128" s="5"/>
      <c r="M128" s="5"/>
    </row>
    <row r="129" spans="1:13" s="91" customFormat="1" ht="14.25" customHeight="1">
      <c r="A129" s="89"/>
      <c r="B129" s="90"/>
      <c r="C129" s="90"/>
      <c r="D129" s="90"/>
      <c r="E129" s="90"/>
      <c r="F129" s="90"/>
      <c r="G129" s="90"/>
      <c r="I129" s="5"/>
      <c r="J129" s="5"/>
      <c r="K129" s="5"/>
      <c r="L129" s="5"/>
      <c r="M129" s="5"/>
    </row>
    <row r="130" spans="1:13" s="91" customFormat="1" ht="14.25" customHeight="1">
      <c r="A130" s="89"/>
      <c r="B130" s="90"/>
      <c r="C130" s="90"/>
      <c r="D130" s="90"/>
      <c r="E130" s="90"/>
      <c r="F130" s="90"/>
      <c r="G130" s="90"/>
      <c r="I130" s="5"/>
      <c r="J130" s="5"/>
      <c r="K130" s="5"/>
      <c r="L130" s="5"/>
      <c r="M130" s="5"/>
    </row>
    <row r="131" spans="1:13" s="91" customFormat="1" ht="14.25" customHeight="1">
      <c r="A131" s="89"/>
      <c r="B131" s="90"/>
      <c r="C131" s="90"/>
      <c r="D131" s="90"/>
      <c r="E131" s="90"/>
      <c r="F131" s="90"/>
      <c r="G131" s="90"/>
      <c r="I131" s="5"/>
      <c r="J131" s="5"/>
      <c r="K131" s="5"/>
      <c r="L131" s="5"/>
      <c r="M131" s="5"/>
    </row>
    <row r="132" spans="1:13" s="91" customFormat="1" ht="14.25" customHeight="1">
      <c r="A132" s="89"/>
      <c r="B132" s="90"/>
      <c r="C132" s="90"/>
      <c r="D132" s="90"/>
      <c r="E132" s="90"/>
      <c r="F132" s="90"/>
      <c r="G132" s="90"/>
      <c r="I132" s="5"/>
      <c r="J132" s="5"/>
      <c r="K132" s="5"/>
      <c r="L132" s="5"/>
      <c r="M132" s="5"/>
    </row>
    <row r="133" spans="1:13" s="91" customFormat="1" ht="14.25" customHeight="1">
      <c r="A133" s="89"/>
      <c r="B133" s="90"/>
      <c r="C133" s="90"/>
      <c r="D133" s="90"/>
      <c r="E133" s="90"/>
      <c r="F133" s="90"/>
      <c r="G133" s="90"/>
      <c r="I133" s="5"/>
      <c r="J133" s="5"/>
      <c r="K133" s="5"/>
      <c r="L133" s="5"/>
      <c r="M133" s="5"/>
    </row>
    <row r="134" spans="1:13" s="91" customFormat="1" ht="14.25" customHeight="1">
      <c r="A134" s="89"/>
      <c r="B134" s="90"/>
      <c r="C134" s="90"/>
      <c r="D134" s="90"/>
      <c r="E134" s="90"/>
      <c r="F134" s="90"/>
      <c r="G134" s="90"/>
      <c r="I134" s="5"/>
      <c r="J134" s="5"/>
      <c r="K134" s="5"/>
      <c r="L134" s="5"/>
      <c r="M134" s="5"/>
    </row>
    <row r="135" spans="1:13" s="91" customFormat="1" ht="14.25" customHeight="1">
      <c r="A135" s="89"/>
      <c r="B135" s="90"/>
      <c r="C135" s="90"/>
      <c r="D135" s="90"/>
      <c r="E135" s="90"/>
      <c r="F135" s="90"/>
      <c r="G135" s="90"/>
      <c r="I135" s="5"/>
      <c r="J135" s="5"/>
      <c r="K135" s="5"/>
      <c r="L135" s="5"/>
      <c r="M135" s="5"/>
    </row>
    <row r="136" spans="1:13" s="91" customFormat="1" ht="14.25" customHeight="1">
      <c r="A136" s="89"/>
      <c r="B136" s="90"/>
      <c r="C136" s="90"/>
      <c r="D136" s="90"/>
      <c r="E136" s="90"/>
      <c r="F136" s="90"/>
      <c r="G136" s="90"/>
      <c r="I136" s="5"/>
      <c r="J136" s="5"/>
      <c r="K136" s="5"/>
      <c r="L136" s="5"/>
      <c r="M136" s="5"/>
    </row>
    <row r="137" spans="1:13" s="91" customFormat="1" ht="14.25" customHeight="1">
      <c r="A137" s="89"/>
      <c r="B137" s="90"/>
      <c r="C137" s="90"/>
      <c r="D137" s="90"/>
      <c r="E137" s="90"/>
      <c r="F137" s="90"/>
      <c r="G137" s="90"/>
      <c r="I137" s="5"/>
      <c r="J137" s="5"/>
      <c r="K137" s="5"/>
      <c r="L137" s="5"/>
      <c r="M137" s="5"/>
    </row>
    <row r="138" spans="1:13" s="91" customFormat="1" ht="14.25" customHeight="1">
      <c r="A138" s="89"/>
      <c r="B138" s="90"/>
      <c r="C138" s="90"/>
      <c r="D138" s="90"/>
      <c r="E138" s="90"/>
      <c r="F138" s="90"/>
      <c r="G138" s="90"/>
      <c r="I138" s="5"/>
      <c r="J138" s="5"/>
      <c r="K138" s="5"/>
      <c r="L138" s="5"/>
      <c r="M138" s="5"/>
    </row>
    <row r="139" spans="1:13" s="91" customFormat="1" ht="14.25" customHeight="1">
      <c r="A139" s="89"/>
      <c r="B139" s="90"/>
      <c r="C139" s="90"/>
      <c r="D139" s="90"/>
      <c r="E139" s="90"/>
      <c r="F139" s="90"/>
      <c r="G139" s="90"/>
      <c r="I139" s="5"/>
      <c r="J139" s="5"/>
      <c r="K139" s="5"/>
      <c r="L139" s="5"/>
      <c r="M139" s="5"/>
    </row>
    <row r="140" spans="1:13" s="91" customFormat="1" ht="14.25" customHeight="1">
      <c r="A140" s="89"/>
      <c r="B140" s="90"/>
      <c r="C140" s="90"/>
      <c r="D140" s="90"/>
      <c r="E140" s="90"/>
      <c r="F140" s="90"/>
      <c r="G140" s="90"/>
      <c r="I140" s="5"/>
      <c r="J140" s="5"/>
      <c r="K140" s="5"/>
      <c r="L140" s="5"/>
      <c r="M140" s="5"/>
    </row>
    <row r="141" spans="1:13" s="91" customFormat="1" ht="14.25" customHeight="1">
      <c r="A141" s="89"/>
      <c r="B141" s="90"/>
      <c r="C141" s="90"/>
      <c r="D141" s="90"/>
      <c r="E141" s="90"/>
      <c r="F141" s="90"/>
      <c r="G141" s="90"/>
      <c r="I141" s="5"/>
      <c r="J141" s="5"/>
      <c r="K141" s="5"/>
      <c r="L141" s="5"/>
      <c r="M141" s="5"/>
    </row>
    <row r="142" spans="1:13" s="91" customFormat="1" ht="14.25" customHeight="1">
      <c r="A142" s="89"/>
      <c r="B142" s="90"/>
      <c r="C142" s="90"/>
      <c r="D142" s="90"/>
      <c r="E142" s="90"/>
      <c r="F142" s="90"/>
      <c r="G142" s="90"/>
      <c r="I142" s="5"/>
      <c r="J142" s="5"/>
      <c r="K142" s="5"/>
      <c r="L142" s="5"/>
      <c r="M142" s="5"/>
    </row>
    <row r="143" spans="1:13" s="91" customFormat="1" ht="14.25" customHeight="1">
      <c r="A143" s="89"/>
      <c r="B143" s="90"/>
      <c r="C143" s="90"/>
      <c r="D143" s="90"/>
      <c r="E143" s="90"/>
      <c r="F143" s="90"/>
      <c r="G143" s="90"/>
      <c r="I143" s="5"/>
      <c r="J143" s="5"/>
      <c r="K143" s="5"/>
      <c r="L143" s="5"/>
      <c r="M143" s="5"/>
    </row>
    <row r="144" spans="1:13" s="91" customFormat="1" ht="14.25" customHeight="1">
      <c r="A144" s="89"/>
      <c r="B144" s="90"/>
      <c r="C144" s="90"/>
      <c r="D144" s="90"/>
      <c r="E144" s="90"/>
      <c r="F144" s="90"/>
      <c r="G144" s="90"/>
      <c r="I144" s="5"/>
      <c r="J144" s="5"/>
      <c r="K144" s="5"/>
      <c r="L144" s="5"/>
      <c r="M144" s="5"/>
    </row>
    <row r="145" spans="1:13" s="91" customFormat="1" ht="14.25" customHeight="1">
      <c r="A145" s="89"/>
      <c r="B145" s="90"/>
      <c r="C145" s="90"/>
      <c r="D145" s="90"/>
      <c r="E145" s="90"/>
      <c r="F145" s="90"/>
      <c r="G145" s="90"/>
      <c r="I145" s="5"/>
      <c r="J145" s="5"/>
      <c r="K145" s="5"/>
      <c r="L145" s="5"/>
      <c r="M145" s="5"/>
    </row>
    <row r="146" spans="1:13" s="91" customFormat="1" ht="14.25" customHeight="1">
      <c r="A146" s="89"/>
      <c r="B146" s="90"/>
      <c r="C146" s="90"/>
      <c r="D146" s="90"/>
      <c r="E146" s="90"/>
      <c r="F146" s="90"/>
      <c r="G146" s="90"/>
      <c r="I146" s="5"/>
      <c r="J146" s="5"/>
      <c r="K146" s="5"/>
      <c r="L146" s="5"/>
      <c r="M146" s="5"/>
    </row>
    <row r="147" spans="1:13" s="91" customFormat="1" ht="14.25" customHeight="1">
      <c r="A147" s="89"/>
      <c r="B147" s="90"/>
      <c r="C147" s="90"/>
      <c r="D147" s="90"/>
      <c r="E147" s="90"/>
      <c r="F147" s="90"/>
      <c r="G147" s="90"/>
      <c r="I147" s="5"/>
      <c r="J147" s="5"/>
      <c r="K147" s="5"/>
      <c r="L147" s="5"/>
      <c r="M147" s="5"/>
    </row>
    <row r="148" spans="1:13" s="91" customFormat="1" ht="14.25" customHeight="1">
      <c r="A148" s="89"/>
      <c r="B148" s="90"/>
      <c r="C148" s="90"/>
      <c r="D148" s="90"/>
      <c r="E148" s="90"/>
      <c r="F148" s="90"/>
      <c r="G148" s="90"/>
      <c r="I148" s="5"/>
      <c r="J148" s="5"/>
      <c r="K148" s="5"/>
      <c r="L148" s="5"/>
      <c r="M148" s="5"/>
    </row>
    <row r="149" spans="1:13" s="91" customFormat="1" ht="14.25" customHeight="1">
      <c r="A149" s="89"/>
      <c r="B149" s="90"/>
      <c r="C149" s="90"/>
      <c r="D149" s="90"/>
      <c r="E149" s="90"/>
      <c r="F149" s="90"/>
      <c r="G149" s="90"/>
      <c r="I149" s="5"/>
      <c r="J149" s="5"/>
      <c r="K149" s="5"/>
      <c r="L149" s="5"/>
      <c r="M149" s="5"/>
    </row>
    <row r="150" spans="1:13" s="91" customFormat="1" ht="14.25" customHeight="1">
      <c r="A150" s="89"/>
      <c r="B150" s="90"/>
      <c r="C150" s="90"/>
      <c r="D150" s="90"/>
      <c r="E150" s="90"/>
      <c r="F150" s="90"/>
      <c r="G150" s="90"/>
      <c r="I150" s="5"/>
      <c r="J150" s="5"/>
      <c r="K150" s="5"/>
      <c r="L150" s="5"/>
      <c r="M150" s="5"/>
    </row>
    <row r="151" spans="1:13" s="91" customFormat="1" ht="14.25" customHeight="1">
      <c r="A151" s="89"/>
      <c r="B151" s="90"/>
      <c r="C151" s="90"/>
      <c r="D151" s="90"/>
      <c r="E151" s="90"/>
      <c r="F151" s="90"/>
      <c r="G151" s="90"/>
      <c r="I151" s="5"/>
      <c r="J151" s="5"/>
      <c r="K151" s="5"/>
      <c r="L151" s="5"/>
      <c r="M151" s="5"/>
    </row>
    <row r="152" spans="1:13" s="91" customFormat="1" ht="14.25" customHeight="1">
      <c r="A152" s="89"/>
      <c r="B152" s="90"/>
      <c r="C152" s="90"/>
      <c r="D152" s="90"/>
      <c r="E152" s="90"/>
      <c r="F152" s="90"/>
      <c r="G152" s="90"/>
      <c r="I152" s="5"/>
      <c r="J152" s="5"/>
      <c r="K152" s="5"/>
      <c r="L152" s="5"/>
      <c r="M152" s="5"/>
    </row>
    <row r="153" spans="1:13" s="91" customFormat="1" ht="14.25" customHeight="1">
      <c r="A153" s="89"/>
      <c r="B153" s="90"/>
      <c r="C153" s="90"/>
      <c r="D153" s="90"/>
      <c r="E153" s="90"/>
      <c r="F153" s="90"/>
      <c r="G153" s="90"/>
      <c r="I153" s="5"/>
      <c r="J153" s="5"/>
      <c r="K153" s="5"/>
      <c r="L153" s="5"/>
      <c r="M153" s="5"/>
    </row>
    <row r="154" spans="1:13" s="91" customFormat="1" ht="14.25" customHeight="1">
      <c r="A154" s="89"/>
      <c r="B154" s="90"/>
      <c r="C154" s="90"/>
      <c r="D154" s="90"/>
      <c r="E154" s="90"/>
      <c r="F154" s="90"/>
      <c r="G154" s="90"/>
      <c r="I154" s="5"/>
      <c r="J154" s="5"/>
      <c r="K154" s="5"/>
      <c r="L154" s="5"/>
      <c r="M154" s="5"/>
    </row>
    <row r="155" spans="1:13" s="91" customFormat="1" ht="14.25" customHeight="1">
      <c r="A155" s="89"/>
      <c r="B155" s="90"/>
      <c r="C155" s="90"/>
      <c r="D155" s="90"/>
      <c r="E155" s="90"/>
      <c r="F155" s="90"/>
      <c r="G155" s="90"/>
      <c r="I155" s="5"/>
      <c r="J155" s="5"/>
      <c r="K155" s="5"/>
      <c r="L155" s="5"/>
      <c r="M155" s="5"/>
    </row>
    <row r="156" spans="1:13" s="91" customFormat="1" ht="14.25" customHeight="1">
      <c r="A156" s="89"/>
      <c r="B156" s="90"/>
      <c r="C156" s="90"/>
      <c r="D156" s="90"/>
      <c r="E156" s="90"/>
      <c r="F156" s="90"/>
      <c r="G156" s="90"/>
      <c r="I156" s="5"/>
      <c r="J156" s="5"/>
      <c r="K156" s="5"/>
      <c r="L156" s="5"/>
      <c r="M156" s="5"/>
    </row>
    <row r="157" spans="1:13" s="91" customFormat="1" ht="14.25" customHeight="1">
      <c r="A157" s="89"/>
      <c r="B157" s="90"/>
      <c r="C157" s="90"/>
      <c r="D157" s="90"/>
      <c r="E157" s="90"/>
      <c r="F157" s="90"/>
      <c r="G157" s="90"/>
      <c r="I157" s="5"/>
      <c r="J157" s="5"/>
      <c r="K157" s="5"/>
      <c r="L157" s="5"/>
      <c r="M157" s="5"/>
    </row>
    <row r="158" spans="1:13" s="91" customFormat="1" ht="14.25" customHeight="1">
      <c r="A158" s="89"/>
      <c r="B158" s="90"/>
      <c r="C158" s="90"/>
      <c r="D158" s="90"/>
      <c r="E158" s="90"/>
      <c r="F158" s="90"/>
      <c r="G158" s="90"/>
      <c r="I158" s="5"/>
      <c r="J158" s="5"/>
      <c r="K158" s="5"/>
      <c r="L158" s="5"/>
      <c r="M158" s="5"/>
    </row>
    <row r="159" spans="1:13" s="91" customFormat="1" ht="14.25" customHeight="1">
      <c r="A159" s="89"/>
      <c r="B159" s="90"/>
      <c r="C159" s="90"/>
      <c r="D159" s="90"/>
      <c r="E159" s="90"/>
      <c r="F159" s="90"/>
      <c r="G159" s="90"/>
      <c r="I159" s="5"/>
      <c r="J159" s="5"/>
      <c r="K159" s="5"/>
      <c r="L159" s="5"/>
      <c r="M159" s="5"/>
    </row>
    <row r="160" spans="1:13" s="91" customFormat="1" ht="14.25" customHeight="1">
      <c r="A160" s="89"/>
      <c r="B160" s="90"/>
      <c r="C160" s="90"/>
      <c r="D160" s="90"/>
      <c r="E160" s="90"/>
      <c r="F160" s="90"/>
      <c r="G160" s="90"/>
      <c r="I160" s="5"/>
      <c r="J160" s="5"/>
      <c r="K160" s="5"/>
      <c r="L160" s="5"/>
      <c r="M160" s="5"/>
    </row>
    <row r="161" spans="1:13" s="91" customFormat="1" ht="14.25" customHeight="1">
      <c r="A161" s="89"/>
      <c r="B161" s="90"/>
      <c r="C161" s="90"/>
      <c r="D161" s="90"/>
      <c r="E161" s="90"/>
      <c r="F161" s="90"/>
      <c r="G161" s="90"/>
      <c r="I161" s="5"/>
      <c r="J161" s="5"/>
      <c r="K161" s="5"/>
      <c r="L161" s="5"/>
      <c r="M161" s="5"/>
    </row>
    <row r="162" spans="1:13" s="91" customFormat="1" ht="14.25" customHeight="1">
      <c r="A162" s="89"/>
      <c r="B162" s="90"/>
      <c r="C162" s="90"/>
      <c r="D162" s="90"/>
      <c r="E162" s="90"/>
      <c r="F162" s="90"/>
      <c r="G162" s="90"/>
      <c r="I162" s="5"/>
      <c r="J162" s="5"/>
      <c r="K162" s="5"/>
      <c r="L162" s="5"/>
      <c r="M162" s="5"/>
    </row>
    <row r="163" spans="1:13" s="91" customFormat="1" ht="14.25" customHeight="1">
      <c r="A163" s="89"/>
      <c r="B163" s="90"/>
      <c r="C163" s="90"/>
      <c r="D163" s="90"/>
      <c r="E163" s="90"/>
      <c r="F163" s="90"/>
      <c r="G163" s="90"/>
      <c r="I163" s="5"/>
      <c r="J163" s="5"/>
      <c r="K163" s="5"/>
      <c r="L163" s="5"/>
      <c r="M163" s="5"/>
    </row>
    <row r="164" spans="1:13" s="91" customFormat="1" ht="14.25" customHeight="1">
      <c r="A164" s="89"/>
      <c r="B164" s="90"/>
      <c r="C164" s="90"/>
      <c r="D164" s="90"/>
      <c r="E164" s="90"/>
      <c r="F164" s="90"/>
      <c r="G164" s="90"/>
      <c r="I164" s="5"/>
      <c r="J164" s="5"/>
      <c r="K164" s="5"/>
      <c r="L164" s="5"/>
      <c r="M164" s="5"/>
    </row>
    <row r="165" spans="1:13" s="91" customFormat="1" ht="14.25" customHeight="1">
      <c r="A165" s="89"/>
      <c r="B165" s="90"/>
      <c r="C165" s="90"/>
      <c r="D165" s="90"/>
      <c r="E165" s="90"/>
      <c r="F165" s="90"/>
      <c r="G165" s="90"/>
      <c r="I165" s="5"/>
      <c r="J165" s="5"/>
      <c r="K165" s="5"/>
      <c r="L165" s="5"/>
      <c r="M165" s="5"/>
    </row>
    <row r="166" spans="1:13" s="91" customFormat="1" ht="14.25" customHeight="1">
      <c r="A166" s="89"/>
      <c r="B166" s="90"/>
      <c r="C166" s="90"/>
      <c r="D166" s="90"/>
      <c r="E166" s="90"/>
      <c r="F166" s="90"/>
      <c r="G166" s="90"/>
      <c r="I166" s="5"/>
      <c r="J166" s="5"/>
      <c r="K166" s="5"/>
      <c r="L166" s="5"/>
      <c r="M166" s="5"/>
    </row>
    <row r="167" spans="1:13" s="91" customFormat="1" ht="14.25" customHeight="1">
      <c r="A167" s="89"/>
      <c r="B167" s="90"/>
      <c r="C167" s="90"/>
      <c r="D167" s="90"/>
      <c r="E167" s="90"/>
      <c r="F167" s="90"/>
      <c r="G167" s="90"/>
      <c r="I167" s="5"/>
      <c r="J167" s="5"/>
      <c r="K167" s="5"/>
      <c r="L167" s="5"/>
      <c r="M167" s="5"/>
    </row>
    <row r="168" spans="1:13" s="91" customFormat="1" ht="14.25" customHeight="1">
      <c r="A168" s="89"/>
      <c r="B168" s="90"/>
      <c r="C168" s="90"/>
      <c r="D168" s="90"/>
      <c r="E168" s="90"/>
      <c r="F168" s="90"/>
      <c r="G168" s="90"/>
      <c r="I168" s="5"/>
      <c r="J168" s="5"/>
      <c r="K168" s="5"/>
      <c r="L168" s="5"/>
      <c r="M168" s="5"/>
    </row>
    <row r="169" spans="1:13" s="91" customFormat="1" ht="14.25" customHeight="1">
      <c r="A169" s="89"/>
      <c r="B169" s="90"/>
      <c r="C169" s="90"/>
      <c r="D169" s="90"/>
      <c r="E169" s="90"/>
      <c r="F169" s="90"/>
      <c r="G169" s="90"/>
      <c r="I169" s="5"/>
      <c r="J169" s="5"/>
      <c r="K169" s="5"/>
      <c r="L169" s="5"/>
      <c r="M169" s="5"/>
    </row>
    <row r="170" spans="1:13" s="91" customFormat="1" ht="14.25" customHeight="1">
      <c r="A170" s="89"/>
      <c r="B170" s="90"/>
      <c r="C170" s="90"/>
      <c r="D170" s="90"/>
      <c r="E170" s="90"/>
      <c r="F170" s="90"/>
      <c r="G170" s="90"/>
      <c r="I170" s="5"/>
      <c r="J170" s="5"/>
      <c r="K170" s="5"/>
      <c r="L170" s="5"/>
      <c r="M170" s="5"/>
    </row>
    <row r="171" spans="1:13" s="91" customFormat="1" ht="14.25" customHeight="1">
      <c r="A171" s="89"/>
      <c r="B171" s="90"/>
      <c r="C171" s="90"/>
      <c r="D171" s="90"/>
      <c r="E171" s="90"/>
      <c r="F171" s="90"/>
      <c r="G171" s="90"/>
      <c r="I171" s="5"/>
      <c r="J171" s="5"/>
      <c r="K171" s="5"/>
      <c r="L171" s="5"/>
      <c r="M171" s="5"/>
    </row>
    <row r="172" spans="1:13" s="91" customFormat="1" ht="14.25" customHeight="1">
      <c r="A172" s="89"/>
      <c r="B172" s="90"/>
      <c r="C172" s="90"/>
      <c r="D172" s="90"/>
      <c r="E172" s="90"/>
      <c r="F172" s="90"/>
      <c r="G172" s="90"/>
      <c r="I172" s="5"/>
      <c r="J172" s="5"/>
      <c r="K172" s="5"/>
      <c r="L172" s="5"/>
      <c r="M172" s="5"/>
    </row>
    <row r="173" spans="1:13" s="91" customFormat="1" ht="14.25" customHeight="1">
      <c r="A173" s="89"/>
      <c r="B173" s="90"/>
      <c r="C173" s="90"/>
      <c r="D173" s="90"/>
      <c r="E173" s="90"/>
      <c r="F173" s="90"/>
      <c r="G173" s="90"/>
      <c r="I173" s="5"/>
      <c r="J173" s="5"/>
      <c r="K173" s="5"/>
      <c r="L173" s="5"/>
      <c r="M173" s="5"/>
    </row>
    <row r="174" spans="1:13" s="91" customFormat="1" ht="14.25" customHeight="1">
      <c r="A174" s="89"/>
      <c r="B174" s="90"/>
      <c r="C174" s="90"/>
      <c r="D174" s="90"/>
      <c r="E174" s="90"/>
      <c r="F174" s="90"/>
      <c r="G174" s="90"/>
      <c r="I174" s="5"/>
      <c r="J174" s="5"/>
      <c r="K174" s="5"/>
      <c r="L174" s="5"/>
      <c r="M174" s="5"/>
    </row>
    <row r="175" spans="1:13" s="91" customFormat="1" ht="14.25" customHeight="1">
      <c r="A175" s="89"/>
      <c r="B175" s="90"/>
      <c r="C175" s="90"/>
      <c r="D175" s="90"/>
      <c r="E175" s="90"/>
      <c r="F175" s="90"/>
      <c r="G175" s="90"/>
      <c r="I175" s="5"/>
      <c r="J175" s="5"/>
      <c r="K175" s="5"/>
      <c r="L175" s="5"/>
      <c r="M175" s="5"/>
    </row>
    <row r="176" spans="1:13" s="91" customFormat="1" ht="14.25" customHeight="1">
      <c r="A176" s="89"/>
      <c r="B176" s="90"/>
      <c r="C176" s="90"/>
      <c r="D176" s="90"/>
      <c r="E176" s="90"/>
      <c r="F176" s="90"/>
      <c r="G176" s="90"/>
      <c r="I176" s="5"/>
      <c r="J176" s="5"/>
      <c r="K176" s="5"/>
      <c r="L176" s="5"/>
      <c r="M176" s="5"/>
    </row>
    <row r="177" spans="1:13" s="91" customFormat="1" ht="14.25" customHeight="1">
      <c r="A177" s="89"/>
      <c r="B177" s="90"/>
      <c r="C177" s="90"/>
      <c r="D177" s="90"/>
      <c r="E177" s="90"/>
      <c r="F177" s="90"/>
      <c r="G177" s="90"/>
      <c r="I177" s="5"/>
      <c r="J177" s="5"/>
      <c r="K177" s="5"/>
      <c r="L177" s="5"/>
      <c r="M177" s="5"/>
    </row>
    <row r="178" spans="1:13" s="91" customFormat="1" ht="14.25" customHeight="1">
      <c r="A178" s="89"/>
      <c r="B178" s="90"/>
      <c r="C178" s="90"/>
      <c r="D178" s="90"/>
      <c r="E178" s="90"/>
      <c r="F178" s="90"/>
      <c r="G178" s="90"/>
      <c r="I178" s="5"/>
      <c r="J178" s="5"/>
      <c r="K178" s="5"/>
      <c r="L178" s="5"/>
      <c r="M178" s="5"/>
    </row>
    <row r="179" spans="1:13" s="91" customFormat="1" ht="14.25" customHeight="1">
      <c r="A179" s="89"/>
      <c r="B179" s="90"/>
      <c r="C179" s="90"/>
      <c r="D179" s="90"/>
      <c r="E179" s="90"/>
      <c r="F179" s="90"/>
      <c r="G179" s="90"/>
      <c r="I179" s="5"/>
      <c r="J179" s="5"/>
      <c r="K179" s="5"/>
      <c r="L179" s="5"/>
      <c r="M179" s="5"/>
    </row>
    <row r="180" spans="1:13" s="91" customFormat="1" ht="14.25" customHeight="1">
      <c r="A180" s="89"/>
      <c r="B180" s="90"/>
      <c r="C180" s="90"/>
      <c r="D180" s="90"/>
      <c r="E180" s="90"/>
      <c r="F180" s="90"/>
      <c r="G180" s="90"/>
      <c r="I180" s="5"/>
      <c r="J180" s="5"/>
      <c r="K180" s="5"/>
      <c r="L180" s="5"/>
      <c r="M180" s="5"/>
    </row>
    <row r="181" spans="1:13" s="91" customFormat="1" ht="14.25" customHeight="1">
      <c r="A181" s="89"/>
      <c r="B181" s="90"/>
      <c r="C181" s="90"/>
      <c r="D181" s="90"/>
      <c r="E181" s="90"/>
      <c r="F181" s="90"/>
      <c r="G181" s="90"/>
      <c r="I181" s="5"/>
      <c r="J181" s="5"/>
      <c r="K181" s="5"/>
      <c r="L181" s="5"/>
      <c r="M181" s="5"/>
    </row>
    <row r="182" spans="1:13" s="91" customFormat="1" ht="14.25" customHeight="1">
      <c r="A182" s="89"/>
      <c r="B182" s="90"/>
      <c r="C182" s="90"/>
      <c r="D182" s="90"/>
      <c r="E182" s="90"/>
      <c r="F182" s="90"/>
      <c r="G182" s="90"/>
      <c r="I182" s="5"/>
      <c r="J182" s="5"/>
      <c r="K182" s="5"/>
      <c r="L182" s="5"/>
      <c r="M182" s="5"/>
    </row>
    <row r="183" spans="1:13" s="91" customFormat="1" ht="14.25" customHeight="1">
      <c r="A183" s="89"/>
      <c r="B183" s="90"/>
      <c r="C183" s="90"/>
      <c r="D183" s="90"/>
      <c r="E183" s="90"/>
      <c r="F183" s="90"/>
      <c r="G183" s="90"/>
      <c r="I183" s="5"/>
      <c r="J183" s="5"/>
      <c r="K183" s="5"/>
      <c r="L183" s="5"/>
      <c r="M183" s="5"/>
    </row>
    <row r="184" spans="1:13" s="91" customFormat="1" ht="14.25" customHeight="1">
      <c r="A184" s="89"/>
      <c r="B184" s="90"/>
      <c r="C184" s="90"/>
      <c r="D184" s="90"/>
      <c r="E184" s="90"/>
      <c r="F184" s="90"/>
      <c r="G184" s="90"/>
      <c r="I184" s="5"/>
      <c r="J184" s="5"/>
      <c r="K184" s="5"/>
      <c r="L184" s="5"/>
      <c r="M184" s="5"/>
    </row>
    <row r="185" spans="1:13" s="91" customFormat="1" ht="14.25" customHeight="1">
      <c r="A185" s="89"/>
      <c r="B185" s="90"/>
      <c r="C185" s="90"/>
      <c r="D185" s="90"/>
      <c r="E185" s="90"/>
      <c r="F185" s="90"/>
      <c r="G185" s="90"/>
      <c r="I185" s="5"/>
      <c r="J185" s="5"/>
      <c r="K185" s="5"/>
      <c r="L185" s="5"/>
      <c r="M185" s="5"/>
    </row>
    <row r="186" spans="1:13" s="91" customFormat="1" ht="14.25" customHeight="1">
      <c r="A186" s="89"/>
      <c r="B186" s="90"/>
      <c r="C186" s="90"/>
      <c r="D186" s="90"/>
      <c r="E186" s="90"/>
      <c r="F186" s="90"/>
      <c r="G186" s="90"/>
      <c r="I186" s="5"/>
      <c r="J186" s="5"/>
      <c r="K186" s="5"/>
      <c r="L186" s="5"/>
      <c r="M186" s="5"/>
    </row>
    <row r="187" spans="1:13" s="91" customFormat="1" ht="14.25" customHeight="1">
      <c r="A187" s="89"/>
      <c r="B187" s="90"/>
      <c r="C187" s="90"/>
      <c r="D187" s="90"/>
      <c r="E187" s="90"/>
      <c r="F187" s="90"/>
      <c r="G187" s="90"/>
      <c r="I187" s="5"/>
      <c r="J187" s="5"/>
      <c r="K187" s="5"/>
      <c r="L187" s="5"/>
      <c r="M187" s="5"/>
    </row>
    <row r="188" spans="1:13" s="91" customFormat="1" ht="14.25" customHeight="1">
      <c r="A188" s="89"/>
      <c r="B188" s="90"/>
      <c r="C188" s="90"/>
      <c r="D188" s="90"/>
      <c r="E188" s="90"/>
      <c r="F188" s="90"/>
      <c r="G188" s="90"/>
      <c r="I188" s="5"/>
      <c r="J188" s="5"/>
      <c r="K188" s="5"/>
      <c r="L188" s="5"/>
      <c r="M188" s="5"/>
    </row>
    <row r="189" spans="1:13" s="91" customFormat="1" ht="14.25" customHeight="1">
      <c r="A189" s="89"/>
      <c r="B189" s="90"/>
      <c r="C189" s="90"/>
      <c r="D189" s="90"/>
      <c r="E189" s="90"/>
      <c r="F189" s="90"/>
      <c r="G189" s="90"/>
      <c r="I189" s="5"/>
      <c r="J189" s="5"/>
      <c r="K189" s="5"/>
      <c r="L189" s="5"/>
      <c r="M189" s="5"/>
    </row>
    <row r="190" spans="1:13" s="91" customFormat="1" ht="14.25" customHeight="1">
      <c r="A190" s="89"/>
      <c r="B190" s="90"/>
      <c r="C190" s="90"/>
      <c r="D190" s="90"/>
      <c r="E190" s="90"/>
      <c r="F190" s="90"/>
      <c r="G190" s="90"/>
      <c r="I190" s="5"/>
      <c r="J190" s="5"/>
      <c r="K190" s="5"/>
      <c r="L190" s="5"/>
      <c r="M190" s="5"/>
    </row>
    <row r="191" spans="1:13" s="91" customFormat="1" ht="14.25" customHeight="1">
      <c r="A191" s="89"/>
      <c r="B191" s="90"/>
      <c r="C191" s="90"/>
      <c r="D191" s="90"/>
      <c r="E191" s="90"/>
      <c r="F191" s="90"/>
      <c r="G191" s="90"/>
      <c r="I191" s="5"/>
      <c r="J191" s="5"/>
      <c r="K191" s="5"/>
      <c r="L191" s="5"/>
      <c r="M191" s="5"/>
    </row>
    <row r="192" spans="1:13" s="91" customFormat="1" ht="14.25" customHeight="1">
      <c r="A192" s="89"/>
      <c r="B192" s="90"/>
      <c r="C192" s="90"/>
      <c r="D192" s="90"/>
      <c r="E192" s="90"/>
      <c r="F192" s="90"/>
      <c r="G192" s="90"/>
      <c r="I192" s="5"/>
      <c r="J192" s="5"/>
      <c r="K192" s="5"/>
      <c r="L192" s="5"/>
      <c r="M192" s="5"/>
    </row>
    <row r="193" spans="1:72" s="91" customFormat="1" ht="14.25" customHeight="1">
      <c r="A193" s="89"/>
      <c r="B193" s="90"/>
      <c r="C193" s="90"/>
      <c r="D193" s="90"/>
      <c r="E193" s="90"/>
      <c r="F193" s="90"/>
      <c r="G193" s="90"/>
      <c r="I193" s="5"/>
      <c r="J193" s="5"/>
      <c r="K193" s="5"/>
      <c r="L193" s="5"/>
      <c r="M193" s="5"/>
    </row>
    <row r="194" spans="1:72" s="91" customFormat="1" ht="14.25" customHeight="1">
      <c r="A194" s="89"/>
      <c r="B194" s="90"/>
      <c r="C194" s="90"/>
      <c r="D194" s="90"/>
      <c r="E194" s="90"/>
      <c r="F194" s="90"/>
      <c r="G194" s="90"/>
      <c r="I194" s="5"/>
      <c r="J194" s="5"/>
      <c r="K194" s="5"/>
      <c r="L194" s="5"/>
      <c r="M194" s="5"/>
    </row>
    <row r="195" spans="1:72" s="91" customFormat="1" ht="14.25" customHeight="1">
      <c r="A195" s="89"/>
      <c r="B195" s="90"/>
      <c r="C195" s="90"/>
      <c r="D195" s="90"/>
      <c r="E195" s="90"/>
      <c r="F195" s="90"/>
      <c r="G195" s="90"/>
      <c r="I195" s="5"/>
      <c r="J195" s="5"/>
      <c r="K195" s="5"/>
      <c r="L195" s="5"/>
      <c r="M195" s="5"/>
    </row>
    <row r="196" spans="1:72" s="91" customFormat="1" ht="14.25" customHeight="1">
      <c r="A196" s="89"/>
      <c r="B196" s="90"/>
      <c r="C196" s="90"/>
      <c r="D196" s="90"/>
      <c r="E196" s="90"/>
      <c r="F196" s="90"/>
      <c r="G196" s="90"/>
      <c r="I196" s="5"/>
      <c r="J196" s="5"/>
      <c r="K196" s="5"/>
      <c r="L196" s="5"/>
      <c r="M196" s="5"/>
    </row>
    <row r="197" spans="1:72" s="91" customFormat="1" ht="14.25" customHeight="1">
      <c r="A197" s="89"/>
      <c r="B197" s="90"/>
      <c r="C197" s="90"/>
      <c r="D197" s="90"/>
      <c r="E197" s="90"/>
      <c r="F197" s="90"/>
      <c r="G197" s="90"/>
      <c r="I197" s="5"/>
      <c r="J197" s="5"/>
      <c r="K197" s="5"/>
      <c r="L197" s="5"/>
      <c r="M197" s="5"/>
    </row>
    <row r="198" spans="1:72" s="91" customFormat="1" ht="14.25" customHeight="1">
      <c r="A198" s="89"/>
      <c r="B198" s="90"/>
      <c r="C198" s="90"/>
      <c r="D198" s="90"/>
      <c r="E198" s="90"/>
      <c r="F198" s="90"/>
      <c r="G198" s="90"/>
      <c r="I198" s="5"/>
      <c r="J198" s="5"/>
      <c r="K198" s="5"/>
      <c r="L198" s="5"/>
      <c r="M198" s="5"/>
    </row>
    <row r="199" spans="1:72" s="91" customFormat="1" ht="14.25" customHeight="1">
      <c r="A199" s="89"/>
      <c r="B199" s="90"/>
      <c r="C199" s="90"/>
      <c r="D199" s="90"/>
      <c r="E199" s="90"/>
      <c r="F199" s="90"/>
      <c r="G199" s="90"/>
      <c r="I199" s="5"/>
      <c r="J199" s="5"/>
      <c r="K199" s="5"/>
      <c r="L199" s="5"/>
      <c r="M199" s="5"/>
    </row>
    <row r="200" spans="1:72" s="91" customFormat="1" ht="14.25" customHeight="1">
      <c r="A200" s="89"/>
      <c r="B200" s="90"/>
      <c r="C200" s="90"/>
      <c r="D200" s="90"/>
      <c r="E200" s="90"/>
      <c r="F200" s="90"/>
      <c r="G200" s="90"/>
      <c r="I200" s="5"/>
      <c r="J200" s="5"/>
      <c r="K200" s="5"/>
      <c r="L200" s="5"/>
      <c r="M200" s="5"/>
    </row>
    <row r="201" spans="1:72" s="91" customFormat="1" ht="14.25" customHeight="1">
      <c r="A201" s="89"/>
      <c r="B201" s="90"/>
      <c r="C201" s="90"/>
      <c r="D201" s="90"/>
      <c r="E201" s="90"/>
      <c r="F201" s="90"/>
      <c r="G201" s="90"/>
      <c r="I201" s="5"/>
      <c r="J201" s="5"/>
      <c r="K201" s="5"/>
      <c r="L201" s="5"/>
      <c r="M201" s="5"/>
    </row>
    <row r="202" spans="1:72" s="91" customFormat="1" ht="14.25" customHeight="1">
      <c r="A202" s="89"/>
      <c r="B202" s="90"/>
      <c r="C202" s="90"/>
      <c r="D202" s="90"/>
      <c r="E202" s="90"/>
      <c r="F202" s="90"/>
      <c r="G202" s="90"/>
      <c r="I202" s="5"/>
      <c r="J202" s="5"/>
      <c r="K202" s="5"/>
      <c r="L202" s="5"/>
      <c r="M202" s="5"/>
    </row>
    <row r="203" spans="1:72" ht="14.25" customHeight="1"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1"/>
      <c r="BR203" s="91"/>
      <c r="BS203" s="91"/>
      <c r="BT203" s="91"/>
    </row>
    <row r="204" spans="1:72" ht="14.25" customHeight="1"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  <c r="BH204" s="91"/>
      <c r="BI204" s="91"/>
      <c r="BJ204" s="91"/>
      <c r="BK204" s="91"/>
      <c r="BL204" s="91"/>
      <c r="BM204" s="91"/>
      <c r="BN204" s="91"/>
      <c r="BO204" s="91"/>
      <c r="BP204" s="91"/>
      <c r="BQ204" s="91"/>
      <c r="BR204" s="91"/>
      <c r="BS204" s="91"/>
      <c r="BT204" s="91"/>
    </row>
    <row r="205" spans="1:72" ht="14.25" customHeight="1"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  <c r="BT205" s="91"/>
    </row>
    <row r="206" spans="1:72" ht="14.25" customHeight="1"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  <c r="BH206" s="91"/>
      <c r="BI206" s="91"/>
      <c r="BJ206" s="91"/>
      <c r="BK206" s="91"/>
      <c r="BL206" s="91"/>
      <c r="BM206" s="91"/>
      <c r="BN206" s="91"/>
      <c r="BO206" s="91"/>
      <c r="BP206" s="91"/>
      <c r="BQ206" s="91"/>
      <c r="BR206" s="91"/>
      <c r="BS206" s="91"/>
      <c r="BT206" s="91"/>
    </row>
    <row r="207" spans="1:72" ht="14.25" customHeight="1"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  <c r="BH207" s="91"/>
      <c r="BI207" s="91"/>
      <c r="BJ207" s="91"/>
      <c r="BK207" s="91"/>
      <c r="BL207" s="91"/>
      <c r="BM207" s="91"/>
      <c r="BN207" s="91"/>
      <c r="BO207" s="91"/>
      <c r="BP207" s="91"/>
      <c r="BQ207" s="91"/>
      <c r="BR207" s="91"/>
      <c r="BS207" s="91"/>
      <c r="BT207" s="91"/>
    </row>
    <row r="208" spans="1:72" ht="14.25" customHeight="1"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  <c r="BP208" s="91"/>
      <c r="BQ208" s="91"/>
      <c r="BR208" s="91"/>
      <c r="BS208" s="91"/>
      <c r="BT208" s="91"/>
    </row>
    <row r="209" spans="14:72" ht="14.25" customHeight="1"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  <c r="BP209" s="91"/>
      <c r="BQ209" s="91"/>
      <c r="BR209" s="91"/>
      <c r="BS209" s="91"/>
      <c r="BT209" s="91"/>
    </row>
    <row r="210" spans="14:72" ht="14.25" customHeight="1"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1"/>
      <c r="BR210" s="91"/>
      <c r="BS210" s="91"/>
      <c r="BT210" s="91"/>
    </row>
    <row r="211" spans="14:72" ht="14.25" customHeight="1"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91"/>
      <c r="BN211" s="91"/>
      <c r="BO211" s="91"/>
      <c r="BP211" s="91"/>
      <c r="BQ211" s="91"/>
      <c r="BR211" s="91"/>
      <c r="BS211" s="91"/>
      <c r="BT211" s="91"/>
    </row>
    <row r="212" spans="14:72" ht="14.25" customHeight="1"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  <c r="BH212" s="91"/>
      <c r="BI212" s="91"/>
      <c r="BJ212" s="91"/>
      <c r="BK212" s="91"/>
      <c r="BL212" s="91"/>
      <c r="BM212" s="91"/>
      <c r="BN212" s="91"/>
      <c r="BO212" s="91"/>
      <c r="BP212" s="91"/>
      <c r="BQ212" s="91"/>
      <c r="BR212" s="91"/>
      <c r="BS212" s="91"/>
      <c r="BT212" s="91"/>
    </row>
  </sheetData>
  <autoFilter ref="A8:BQ40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W285"/>
  <sheetViews>
    <sheetView zoomScale="110" zoomScaleNormal="110" zoomScaleSheetLayoutView="100" workbookViewId="0">
      <selection activeCell="B7" sqref="B7"/>
    </sheetView>
  </sheetViews>
  <sheetFormatPr baseColWidth="10" defaultColWidth="9.140625" defaultRowHeight="14.25" customHeight="1" outlineLevelCol="1"/>
  <cols>
    <col min="1" max="1" width="4.85546875" style="90" customWidth="1" outlineLevel="1"/>
    <col min="2" max="2" width="3.5703125" style="522" customWidth="1" outlineLevel="1"/>
    <col min="3" max="3" width="11.7109375" style="522" customWidth="1" outlineLevel="1"/>
    <col min="4" max="4" width="12.140625" style="522" customWidth="1"/>
    <col min="5" max="5" width="21.5703125" style="522" customWidth="1"/>
    <col min="6" max="6" width="10.85546875" style="523" customWidth="1"/>
    <col min="7" max="7" width="20" style="524" customWidth="1"/>
    <col min="8" max="8" width="13.42578125" style="524" customWidth="1"/>
    <col min="9" max="9" width="16.7109375" style="525" customWidth="1"/>
    <col min="10" max="12" width="13.7109375" style="524" customWidth="1"/>
    <col min="13" max="13" width="14.85546875" style="524" customWidth="1"/>
    <col min="14" max="14" width="14.42578125" style="524" hidden="1" customWidth="1"/>
    <col min="15" max="15" width="12.7109375" style="524" hidden="1" customWidth="1"/>
    <col min="16" max="17" width="13.42578125" style="524" hidden="1" customWidth="1"/>
    <col min="18" max="18" width="12.7109375" style="524" hidden="1" customWidth="1"/>
    <col min="19" max="20" width="13.42578125" style="524" hidden="1" customWidth="1"/>
    <col min="21" max="21" width="12.7109375" style="524" hidden="1" customWidth="1"/>
    <col min="22" max="23" width="13.42578125" style="524" hidden="1" customWidth="1"/>
    <col min="24" max="24" width="12.7109375" style="524" hidden="1" customWidth="1"/>
    <col min="25" max="26" width="13.42578125" style="524" hidden="1" customWidth="1"/>
    <col min="27" max="27" width="12.7109375" style="524" hidden="1" customWidth="1"/>
    <col min="28" max="29" width="13.42578125" style="524" hidden="1" customWidth="1"/>
    <col min="30" max="30" width="12.7109375" style="524" hidden="1" customWidth="1"/>
    <col min="31" max="32" width="13.42578125" style="524" hidden="1" customWidth="1"/>
    <col min="33" max="33" width="12.7109375" style="524" hidden="1" customWidth="1"/>
    <col min="34" max="35" width="13.42578125" style="524" hidden="1" customWidth="1"/>
    <col min="36" max="36" width="12.7109375" style="524" hidden="1" customWidth="1"/>
    <col min="37" max="38" width="13.42578125" style="524" hidden="1" customWidth="1"/>
    <col min="39" max="39" width="12.7109375" style="524" hidden="1" customWidth="1"/>
    <col min="40" max="41" width="13.42578125" style="524" hidden="1" customWidth="1"/>
    <col min="42" max="42" width="12.7109375" style="524" hidden="1" customWidth="1"/>
    <col min="43" max="44" width="13.42578125" style="524" hidden="1" customWidth="1"/>
    <col min="45" max="45" width="12.7109375" style="524" hidden="1" customWidth="1"/>
    <col min="46" max="47" width="13.42578125" style="524" hidden="1" customWidth="1"/>
    <col min="48" max="48" width="12.7109375" style="524" hidden="1" customWidth="1"/>
    <col min="49" max="50" width="13.42578125" style="524" hidden="1" customWidth="1"/>
    <col min="51" max="51" width="12.7109375" style="524" hidden="1" customWidth="1"/>
    <col min="52" max="57" width="13.42578125" style="524" hidden="1" customWidth="1"/>
    <col min="58" max="58" width="15.7109375" style="524" hidden="1" customWidth="1"/>
    <col min="59" max="62" width="13.42578125" style="524" hidden="1" customWidth="1"/>
    <col min="63" max="63" width="12.7109375" style="524" hidden="1" customWidth="1"/>
    <col min="64" max="64" width="10" style="524" hidden="1" customWidth="1"/>
    <col min="65" max="65" width="13" style="524" hidden="1" customWidth="1"/>
    <col min="66" max="66" width="13.5703125" style="524" hidden="1" customWidth="1"/>
    <col min="67" max="67" width="11.140625" style="524" hidden="1" customWidth="1"/>
    <col min="68" max="68" width="13.140625" style="524" hidden="1" customWidth="1"/>
    <col min="69" max="69" width="13.42578125" style="524" hidden="1" customWidth="1"/>
    <col min="70" max="70" width="11.85546875" style="524" hidden="1" customWidth="1"/>
    <col min="71" max="72" width="14.28515625" style="524" hidden="1" customWidth="1"/>
    <col min="73" max="74" width="14.28515625" style="524" customWidth="1"/>
    <col min="75" max="75" width="12.28515625" style="493" customWidth="1"/>
    <col min="76" max="16384" width="9.140625" style="5"/>
  </cols>
  <sheetData>
    <row r="1" spans="1:75" ht="14.25" customHeight="1">
      <c r="A1" s="1"/>
      <c r="B1" s="488"/>
      <c r="C1" s="488"/>
      <c r="D1" s="488"/>
      <c r="E1" s="488"/>
      <c r="F1" s="489"/>
      <c r="G1" s="490"/>
      <c r="H1" s="490"/>
      <c r="I1" s="491"/>
      <c r="J1" s="490"/>
      <c r="K1" s="490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2"/>
      <c r="AP1" s="492"/>
      <c r="AQ1" s="492"/>
      <c r="AR1" s="492"/>
      <c r="AS1" s="492"/>
      <c r="AT1" s="492"/>
      <c r="AU1" s="492"/>
      <c r="AV1" s="492"/>
      <c r="AW1" s="492"/>
      <c r="AX1" s="492"/>
      <c r="AY1" s="492"/>
      <c r="AZ1" s="492"/>
      <c r="BA1" s="492"/>
      <c r="BB1" s="492"/>
      <c r="BC1" s="492"/>
      <c r="BD1" s="492"/>
      <c r="BE1" s="492"/>
      <c r="BF1" s="492"/>
      <c r="BG1" s="492"/>
      <c r="BH1" s="492"/>
      <c r="BI1" s="492"/>
      <c r="BJ1" s="492"/>
      <c r="BK1" s="492"/>
      <c r="BL1" s="492"/>
      <c r="BM1" s="492"/>
      <c r="BN1" s="492"/>
      <c r="BO1" s="492"/>
      <c r="BP1" s="492"/>
      <c r="BQ1" s="492"/>
      <c r="BR1" s="492"/>
      <c r="BS1" s="492"/>
      <c r="BT1" s="492"/>
      <c r="BU1" s="492"/>
      <c r="BV1" s="492"/>
    </row>
    <row r="2" spans="1:75" ht="14.25" customHeight="1">
      <c r="A2" s="57"/>
      <c r="B2" s="620" t="s">
        <v>0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620"/>
      <c r="AY2" s="620"/>
      <c r="AZ2" s="620"/>
      <c r="BA2" s="620"/>
      <c r="BB2" s="620"/>
      <c r="BC2" s="620"/>
      <c r="BD2" s="620"/>
      <c r="BE2" s="620"/>
      <c r="BF2" s="620"/>
      <c r="BG2" s="620"/>
      <c r="BH2" s="620"/>
      <c r="BI2" s="620"/>
      <c r="BJ2" s="620"/>
      <c r="BK2" s="620"/>
      <c r="BL2" s="620"/>
      <c r="BM2" s="620"/>
      <c r="BN2" s="620"/>
      <c r="BO2" s="620"/>
      <c r="BP2" s="620"/>
      <c r="BQ2" s="620"/>
      <c r="BR2" s="620"/>
      <c r="BS2" s="492"/>
      <c r="BT2" s="492"/>
      <c r="BU2" s="492"/>
      <c r="BV2" s="492"/>
    </row>
    <row r="3" spans="1:75" ht="14.25" customHeight="1">
      <c r="A3" s="3"/>
      <c r="B3" s="620" t="s">
        <v>1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  <c r="AC3" s="620"/>
      <c r="AD3" s="620"/>
      <c r="AE3" s="620"/>
      <c r="AF3" s="620"/>
      <c r="AG3" s="620"/>
      <c r="AH3" s="620"/>
      <c r="AI3" s="620"/>
      <c r="AJ3" s="620"/>
      <c r="AK3" s="620"/>
      <c r="AL3" s="620"/>
      <c r="AM3" s="620"/>
      <c r="AN3" s="620"/>
      <c r="AO3" s="620"/>
      <c r="AP3" s="620"/>
      <c r="AQ3" s="620"/>
      <c r="AR3" s="620"/>
      <c r="AS3" s="620"/>
      <c r="AT3" s="620"/>
      <c r="AU3" s="620"/>
      <c r="AV3" s="620"/>
      <c r="AW3" s="620"/>
      <c r="AX3" s="620"/>
      <c r="AY3" s="620"/>
      <c r="AZ3" s="620"/>
      <c r="BA3" s="620"/>
      <c r="BB3" s="620"/>
      <c r="BC3" s="620"/>
      <c r="BD3" s="620"/>
      <c r="BE3" s="620"/>
      <c r="BF3" s="620"/>
      <c r="BG3" s="620"/>
      <c r="BH3" s="620"/>
      <c r="BI3" s="620"/>
      <c r="BJ3" s="620"/>
      <c r="BK3" s="620"/>
      <c r="BL3" s="620"/>
      <c r="BM3" s="620"/>
      <c r="BN3" s="620"/>
      <c r="BO3" s="620"/>
      <c r="BP3" s="620"/>
      <c r="BQ3" s="620"/>
      <c r="BR3" s="620"/>
      <c r="BS3" s="492"/>
      <c r="BT3" s="492"/>
      <c r="BU3" s="492"/>
      <c r="BV3" s="492"/>
    </row>
    <row r="4" spans="1:75" ht="14.25" customHeight="1">
      <c r="A4" s="3"/>
      <c r="B4" s="620" t="s">
        <v>53</v>
      </c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  <c r="AC4" s="620"/>
      <c r="AD4" s="620"/>
      <c r="AE4" s="620"/>
      <c r="AF4" s="620"/>
      <c r="AG4" s="620"/>
      <c r="AH4" s="620"/>
      <c r="AI4" s="620"/>
      <c r="AJ4" s="620"/>
      <c r="AK4" s="620"/>
      <c r="AL4" s="620"/>
      <c r="AM4" s="620"/>
      <c r="AN4" s="620"/>
      <c r="AO4" s="620"/>
      <c r="AP4" s="620"/>
      <c r="AQ4" s="620"/>
      <c r="AR4" s="620"/>
      <c r="AS4" s="620"/>
      <c r="AT4" s="620"/>
      <c r="AU4" s="620"/>
      <c r="AV4" s="620"/>
      <c r="AW4" s="620"/>
      <c r="AX4" s="620"/>
      <c r="AY4" s="620"/>
      <c r="AZ4" s="620"/>
      <c r="BA4" s="620"/>
      <c r="BB4" s="620"/>
      <c r="BC4" s="620"/>
      <c r="BD4" s="620"/>
      <c r="BE4" s="620"/>
      <c r="BF4" s="620"/>
      <c r="BG4" s="620"/>
      <c r="BH4" s="620"/>
      <c r="BI4" s="620"/>
      <c r="BJ4" s="620"/>
      <c r="BK4" s="620"/>
      <c r="BL4" s="620"/>
      <c r="BM4" s="620"/>
      <c r="BN4" s="620"/>
      <c r="BO4" s="620"/>
      <c r="BP4" s="620"/>
      <c r="BQ4" s="620"/>
      <c r="BR4" s="620"/>
      <c r="BS4" s="492"/>
      <c r="BT4" s="492"/>
      <c r="BU4" s="492"/>
      <c r="BV4" s="492"/>
    </row>
    <row r="5" spans="1:75" ht="14.25" customHeight="1">
      <c r="A5" s="3"/>
      <c r="B5" s="620" t="s">
        <v>466</v>
      </c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  <c r="AF5" s="620"/>
      <c r="AG5" s="620"/>
      <c r="AH5" s="620"/>
      <c r="AI5" s="620"/>
      <c r="AJ5" s="620"/>
      <c r="AK5" s="620"/>
      <c r="AL5" s="620"/>
      <c r="AM5" s="620"/>
      <c r="AN5" s="620"/>
      <c r="AO5" s="620"/>
      <c r="AP5" s="620"/>
      <c r="AQ5" s="620"/>
      <c r="AR5" s="620"/>
      <c r="AS5" s="620"/>
      <c r="AT5" s="620"/>
      <c r="AU5" s="620"/>
      <c r="AV5" s="620"/>
      <c r="AW5" s="620"/>
      <c r="AX5" s="620"/>
      <c r="AY5" s="620"/>
      <c r="AZ5" s="620"/>
      <c r="BA5" s="620"/>
      <c r="BB5" s="620"/>
      <c r="BC5" s="620"/>
      <c r="BD5" s="620"/>
      <c r="BE5" s="620"/>
      <c r="BF5" s="620"/>
      <c r="BG5" s="620"/>
      <c r="BH5" s="620"/>
      <c r="BI5" s="620"/>
      <c r="BJ5" s="620"/>
      <c r="BK5" s="620"/>
      <c r="BL5" s="620"/>
      <c r="BM5" s="620"/>
      <c r="BN5" s="620"/>
      <c r="BO5" s="620"/>
      <c r="BP5" s="620"/>
      <c r="BQ5" s="620"/>
      <c r="BR5" s="620"/>
      <c r="BS5" s="492"/>
      <c r="BT5" s="492"/>
      <c r="BU5" s="492"/>
      <c r="BV5" s="492"/>
    </row>
    <row r="6" spans="1:75" ht="14.25" customHeight="1">
      <c r="A6" s="3"/>
      <c r="B6" s="620" t="s">
        <v>1437</v>
      </c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620"/>
      <c r="AH6" s="620"/>
      <c r="AI6" s="620"/>
      <c r="AJ6" s="620"/>
      <c r="AK6" s="620"/>
      <c r="AL6" s="620"/>
      <c r="AM6" s="620"/>
      <c r="AN6" s="620"/>
      <c r="AO6" s="620"/>
      <c r="AP6" s="620"/>
      <c r="AQ6" s="620"/>
      <c r="AR6" s="620"/>
      <c r="AS6" s="620"/>
      <c r="AT6" s="620"/>
      <c r="AU6" s="620"/>
      <c r="AV6" s="620"/>
      <c r="AW6" s="620"/>
      <c r="AX6" s="620"/>
      <c r="AY6" s="620"/>
      <c r="AZ6" s="620"/>
      <c r="BA6" s="620"/>
      <c r="BB6" s="620"/>
      <c r="BC6" s="620"/>
      <c r="BD6" s="620"/>
      <c r="BE6" s="620"/>
      <c r="BF6" s="620"/>
      <c r="BG6" s="620"/>
      <c r="BH6" s="620"/>
      <c r="BI6" s="620"/>
      <c r="BJ6" s="620"/>
      <c r="BK6" s="620"/>
      <c r="BL6" s="620"/>
      <c r="BM6" s="620"/>
      <c r="BN6" s="620"/>
      <c r="BO6" s="620"/>
      <c r="BP6" s="620"/>
      <c r="BQ6" s="620"/>
      <c r="BR6" s="620"/>
      <c r="BS6" s="492"/>
      <c r="BT6" s="492"/>
      <c r="BU6" s="492"/>
      <c r="BV6" s="492"/>
    </row>
    <row r="7" spans="1:75" ht="18" customHeight="1">
      <c r="A7" s="2"/>
      <c r="B7" s="494"/>
      <c r="C7" s="494"/>
      <c r="D7" s="494"/>
      <c r="E7" s="494"/>
      <c r="F7" s="494"/>
      <c r="G7" s="494"/>
      <c r="H7" s="494"/>
      <c r="I7" s="495"/>
      <c r="J7" s="494"/>
      <c r="K7" s="494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  <c r="AL7" s="492"/>
      <c r="AM7" s="492"/>
      <c r="AN7" s="492"/>
      <c r="AO7" s="492"/>
      <c r="AP7" s="492"/>
      <c r="AQ7" s="492"/>
      <c r="AR7" s="492"/>
      <c r="AS7" s="492"/>
      <c r="AT7" s="492"/>
      <c r="AU7" s="492"/>
      <c r="AV7" s="492"/>
      <c r="AW7" s="492"/>
      <c r="AX7" s="492"/>
      <c r="AY7" s="492"/>
      <c r="AZ7" s="492"/>
      <c r="BA7" s="492"/>
      <c r="BB7" s="492"/>
      <c r="BC7" s="492"/>
      <c r="BD7" s="492"/>
      <c r="BE7" s="492"/>
      <c r="BF7" s="492"/>
      <c r="BG7" s="492"/>
      <c r="BH7" s="492"/>
      <c r="BI7" s="492"/>
      <c r="BJ7" s="492"/>
      <c r="BK7" s="492"/>
      <c r="BL7" s="492"/>
      <c r="BM7" s="492"/>
      <c r="BN7" s="492"/>
      <c r="BO7" s="492"/>
      <c r="BP7" s="492"/>
      <c r="BQ7" s="492"/>
      <c r="BR7" s="492"/>
      <c r="BS7" s="492"/>
      <c r="BT7" s="492"/>
      <c r="BU7" s="492"/>
      <c r="BV7" s="492"/>
    </row>
    <row r="8" spans="1:75" s="83" customFormat="1" ht="51">
      <c r="A8" s="48"/>
      <c r="B8" s="289" t="s">
        <v>19</v>
      </c>
      <c r="C8" s="289" t="s">
        <v>20</v>
      </c>
      <c r="D8" s="289" t="s">
        <v>21</v>
      </c>
      <c r="E8" s="289" t="s">
        <v>22</v>
      </c>
      <c r="F8" s="289" t="s">
        <v>23</v>
      </c>
      <c r="G8" s="289" t="s">
        <v>24</v>
      </c>
      <c r="H8" s="289" t="s">
        <v>25</v>
      </c>
      <c r="I8" s="480" t="s">
        <v>26</v>
      </c>
      <c r="J8" s="291" t="s">
        <v>27</v>
      </c>
      <c r="K8" s="291" t="s">
        <v>28</v>
      </c>
      <c r="L8" s="291" t="s">
        <v>29</v>
      </c>
      <c r="M8" s="291" t="s">
        <v>30</v>
      </c>
      <c r="N8" s="292" t="s">
        <v>177</v>
      </c>
      <c r="O8" s="291" t="s">
        <v>467</v>
      </c>
      <c r="P8" s="291" t="s">
        <v>10</v>
      </c>
      <c r="Q8" s="292" t="s">
        <v>86</v>
      </c>
      <c r="R8" s="291" t="s">
        <v>87</v>
      </c>
      <c r="S8" s="291" t="s">
        <v>10</v>
      </c>
      <c r="T8" s="292" t="s">
        <v>88</v>
      </c>
      <c r="U8" s="291" t="s">
        <v>179</v>
      </c>
      <c r="V8" s="291" t="s">
        <v>10</v>
      </c>
      <c r="W8" s="292" t="s">
        <v>180</v>
      </c>
      <c r="X8" s="291" t="s">
        <v>90</v>
      </c>
      <c r="Y8" s="291" t="s">
        <v>10</v>
      </c>
      <c r="Z8" s="292" t="s">
        <v>468</v>
      </c>
      <c r="AA8" s="321" t="s">
        <v>92</v>
      </c>
      <c r="AB8" s="291" t="s">
        <v>10</v>
      </c>
      <c r="AC8" s="292" t="s">
        <v>254</v>
      </c>
      <c r="AD8" s="321" t="s">
        <v>94</v>
      </c>
      <c r="AE8" s="291" t="s">
        <v>10</v>
      </c>
      <c r="AF8" s="292" t="s">
        <v>255</v>
      </c>
      <c r="AG8" s="291" t="s">
        <v>96</v>
      </c>
      <c r="AH8" s="291" t="s">
        <v>10</v>
      </c>
      <c r="AI8" s="292" t="s">
        <v>469</v>
      </c>
      <c r="AJ8" s="291" t="s">
        <v>98</v>
      </c>
      <c r="AK8" s="291" t="s">
        <v>10</v>
      </c>
      <c r="AL8" s="292" t="s">
        <v>182</v>
      </c>
      <c r="AM8" s="291" t="s">
        <v>100</v>
      </c>
      <c r="AN8" s="291" t="s">
        <v>10</v>
      </c>
      <c r="AO8" s="292" t="s">
        <v>470</v>
      </c>
      <c r="AP8" s="291" t="s">
        <v>102</v>
      </c>
      <c r="AQ8" s="291" t="s">
        <v>10</v>
      </c>
      <c r="AR8" s="292" t="s">
        <v>471</v>
      </c>
      <c r="AS8" s="291" t="s">
        <v>104</v>
      </c>
      <c r="AT8" s="291" t="s">
        <v>10</v>
      </c>
      <c r="AU8" s="292" t="s">
        <v>105</v>
      </c>
      <c r="AV8" s="291" t="s">
        <v>32</v>
      </c>
      <c r="AW8" s="291" t="s">
        <v>10</v>
      </c>
      <c r="AX8" s="292" t="s">
        <v>33</v>
      </c>
      <c r="AY8" s="291" t="s">
        <v>34</v>
      </c>
      <c r="AZ8" s="291" t="s">
        <v>10</v>
      </c>
      <c r="BA8" s="292" t="s">
        <v>35</v>
      </c>
      <c r="BB8" s="291" t="s">
        <v>36</v>
      </c>
      <c r="BC8" s="291" t="s">
        <v>10</v>
      </c>
      <c r="BD8" s="292" t="s">
        <v>37</v>
      </c>
      <c r="BE8" s="291" t="s">
        <v>38</v>
      </c>
      <c r="BF8" s="291" t="s">
        <v>10</v>
      </c>
      <c r="BG8" s="292" t="s">
        <v>39</v>
      </c>
      <c r="BH8" s="291" t="s">
        <v>40</v>
      </c>
      <c r="BI8" s="291" t="s">
        <v>10</v>
      </c>
      <c r="BJ8" s="292" t="s">
        <v>41</v>
      </c>
      <c r="BK8" s="321" t="s">
        <v>42</v>
      </c>
      <c r="BL8" s="291" t="s">
        <v>10</v>
      </c>
      <c r="BM8" s="292" t="s">
        <v>43</v>
      </c>
      <c r="BN8" s="291" t="s">
        <v>44</v>
      </c>
      <c r="BO8" s="291" t="s">
        <v>10</v>
      </c>
      <c r="BP8" s="291" t="s">
        <v>11</v>
      </c>
      <c r="BQ8" s="291" t="s">
        <v>46</v>
      </c>
      <c r="BR8" s="291" t="s">
        <v>10</v>
      </c>
      <c r="BS8" s="291" t="s">
        <v>1012</v>
      </c>
      <c r="BT8" s="291" t="s">
        <v>963</v>
      </c>
      <c r="BU8" s="315" t="s">
        <v>1222</v>
      </c>
      <c r="BV8" s="291" t="s">
        <v>1216</v>
      </c>
      <c r="BW8" s="317" t="s">
        <v>10</v>
      </c>
    </row>
    <row r="9" spans="1:75" s="370" customFormat="1" ht="13.5" customHeight="1">
      <c r="A9" s="367"/>
      <c r="B9" s="496">
        <v>1</v>
      </c>
      <c r="C9" s="371" t="s">
        <v>1015</v>
      </c>
      <c r="D9" s="497">
        <v>39135</v>
      </c>
      <c r="E9" s="368" t="s">
        <v>483</v>
      </c>
      <c r="F9" s="496" t="s">
        <v>484</v>
      </c>
      <c r="G9" s="369" t="s">
        <v>485</v>
      </c>
      <c r="H9" s="369">
        <v>1197232</v>
      </c>
      <c r="I9" s="481" t="s">
        <v>486</v>
      </c>
      <c r="J9" s="377">
        <v>2322.15</v>
      </c>
      <c r="K9" s="498">
        <f t="shared" ref="K9:K57" si="0">J9*10%</f>
        <v>232.21500000000003</v>
      </c>
      <c r="L9" s="377">
        <f t="shared" ref="L9:L57" si="1">J9-K9</f>
        <v>2089.9349999999999</v>
      </c>
      <c r="M9" s="377">
        <f t="shared" ref="M9:M57" si="2">L9/5</f>
        <v>417.98699999999997</v>
      </c>
      <c r="N9" s="377">
        <v>0</v>
      </c>
      <c r="O9" s="377">
        <f t="shared" ref="O9:O57" si="3">N9</f>
        <v>0</v>
      </c>
      <c r="P9" s="377">
        <v>0</v>
      </c>
      <c r="Q9" s="377">
        <v>0</v>
      </c>
      <c r="R9" s="377">
        <f t="shared" ref="R9:R47" si="4">O9+Q9</f>
        <v>0</v>
      </c>
      <c r="S9" s="377">
        <v>0</v>
      </c>
      <c r="T9" s="377">
        <v>0</v>
      </c>
      <c r="U9" s="377">
        <f t="shared" ref="U9:U57" si="5">R9+T9</f>
        <v>0</v>
      </c>
      <c r="V9" s="377">
        <v>0</v>
      </c>
      <c r="W9" s="377">
        <v>0</v>
      </c>
      <c r="X9" s="377">
        <f t="shared" ref="X9:X58" si="6">U9+W9</f>
        <v>0</v>
      </c>
      <c r="Y9" s="377">
        <v>0</v>
      </c>
      <c r="Z9" s="377">
        <v>358.44</v>
      </c>
      <c r="AA9" s="377">
        <f>X9+Z9</f>
        <v>358.44</v>
      </c>
      <c r="AB9" s="377">
        <f>J9-AA9</f>
        <v>1963.71</v>
      </c>
      <c r="AC9" s="377">
        <v>417.99</v>
      </c>
      <c r="AD9" s="377">
        <f>AA9+AC9</f>
        <v>776.43000000000006</v>
      </c>
      <c r="AE9" s="377">
        <f>J9-AD9</f>
        <v>1545.72</v>
      </c>
      <c r="AF9" s="377">
        <v>417.99</v>
      </c>
      <c r="AG9" s="377">
        <f t="shared" ref="AG9:AG57" si="7">AD9+AF9</f>
        <v>1194.42</v>
      </c>
      <c r="AH9" s="377">
        <f>J9-AG9</f>
        <v>1127.73</v>
      </c>
      <c r="AI9" s="377">
        <v>417.99</v>
      </c>
      <c r="AJ9" s="377">
        <f>AG9+AI9</f>
        <v>1612.41</v>
      </c>
      <c r="AK9" s="377">
        <f t="shared" ref="AK9:AK20" si="8">J9-AG9</f>
        <v>1127.73</v>
      </c>
      <c r="AL9" s="377">
        <v>417.99</v>
      </c>
      <c r="AM9" s="377">
        <f t="shared" ref="AM9:AM57" si="9">AJ9+AL9</f>
        <v>2030.4</v>
      </c>
      <c r="AN9" s="377">
        <f t="shared" ref="AN9:AN23" si="10">J9-AM9</f>
        <v>291.75</v>
      </c>
      <c r="AO9" s="377">
        <v>59.55</v>
      </c>
      <c r="AP9" s="377">
        <f t="shared" ref="AP9:AP57" si="11">AM9+AO9</f>
        <v>2089.9500000000003</v>
      </c>
      <c r="AQ9" s="377">
        <f t="shared" ref="AQ9:AQ24" si="12">J9-AP9</f>
        <v>232.19999999999982</v>
      </c>
      <c r="AR9" s="377">
        <v>0</v>
      </c>
      <c r="AS9" s="377">
        <f t="shared" ref="AS9:AS57" si="13">AP9+AR9</f>
        <v>2089.9500000000003</v>
      </c>
      <c r="AT9" s="377">
        <f t="shared" ref="AT9:AT43" si="14">J9-AS9</f>
        <v>232.19999999999982</v>
      </c>
      <c r="AU9" s="377">
        <v>0</v>
      </c>
      <c r="AV9" s="377">
        <f t="shared" ref="AV9:AV53" si="15">AS9+AU9</f>
        <v>2089.9500000000003</v>
      </c>
      <c r="AW9" s="377">
        <f t="shared" ref="AW9:AW53" si="16">J9-AV9</f>
        <v>232.19999999999982</v>
      </c>
      <c r="AX9" s="377">
        <v>0</v>
      </c>
      <c r="AY9" s="377">
        <f t="shared" ref="AY9:AY57" si="17">AV9+AX9</f>
        <v>2089.9500000000003</v>
      </c>
      <c r="AZ9" s="377">
        <f t="shared" ref="AZ9:AZ57" si="18">J9-AY9</f>
        <v>232.19999999999982</v>
      </c>
      <c r="BA9" s="377">
        <v>0</v>
      </c>
      <c r="BB9" s="377">
        <f t="shared" ref="BB9:BB57" si="19">AY9+BA9</f>
        <v>2089.9500000000003</v>
      </c>
      <c r="BC9" s="377">
        <f t="shared" ref="BC9:BC57" si="20">J9-BB9</f>
        <v>232.19999999999982</v>
      </c>
      <c r="BD9" s="377">
        <v>0</v>
      </c>
      <c r="BE9" s="377">
        <f t="shared" ref="BE9:BE57" si="21">BB9+BD9</f>
        <v>2089.9500000000003</v>
      </c>
      <c r="BF9" s="377">
        <f t="shared" ref="BF9:BF46" si="22">J9-BE9</f>
        <v>232.19999999999982</v>
      </c>
      <c r="BG9" s="377">
        <v>0</v>
      </c>
      <c r="BH9" s="377">
        <f t="shared" ref="BH9:BH57" si="23">BE9+BG9</f>
        <v>2089.9500000000003</v>
      </c>
      <c r="BI9" s="377">
        <f t="shared" ref="BI9:BI21" si="24">J9-BH9</f>
        <v>232.19999999999982</v>
      </c>
      <c r="BJ9" s="377">
        <v>0</v>
      </c>
      <c r="BK9" s="377">
        <f t="shared" ref="BK9:BK57" si="25">BH9+BJ9</f>
        <v>2089.9500000000003</v>
      </c>
      <c r="BL9" s="377">
        <f t="shared" ref="BL9:BL57" si="26">J9-BK9</f>
        <v>232.19999999999982</v>
      </c>
      <c r="BM9" s="377">
        <v>0</v>
      </c>
      <c r="BN9" s="377">
        <f t="shared" ref="BN9:BN57" si="27">BK9+BM9</f>
        <v>2089.9500000000003</v>
      </c>
      <c r="BO9" s="377">
        <f t="shared" ref="BO9:BO57" si="28">J9-BN9</f>
        <v>232.19999999999982</v>
      </c>
      <c r="BP9" s="377">
        <v>0</v>
      </c>
      <c r="BQ9" s="377">
        <f t="shared" ref="BQ9:BQ57" si="29">BN9+BP9</f>
        <v>2089.9500000000003</v>
      </c>
      <c r="BR9" s="377">
        <f t="shared" ref="BR9:BR57" si="30">J9-BQ9</f>
        <v>232.19999999999982</v>
      </c>
      <c r="BS9" s="377">
        <v>0</v>
      </c>
      <c r="BT9" s="377">
        <f t="shared" ref="BT9:BT25" si="31">BQ9+BS9</f>
        <v>2089.9500000000003</v>
      </c>
      <c r="BU9" s="377"/>
      <c r="BV9" s="377">
        <f t="shared" ref="BV9:BV49" si="32">SUM(BT9+BU9)</f>
        <v>2089.9500000000003</v>
      </c>
      <c r="BW9" s="499">
        <f t="shared" ref="BW9:BW25" si="33">J9-BT9</f>
        <v>232.19999999999982</v>
      </c>
    </row>
    <row r="10" spans="1:75" s="370" customFormat="1" ht="16.5" customHeight="1">
      <c r="A10" s="367"/>
      <c r="B10" s="496">
        <v>2</v>
      </c>
      <c r="C10" s="500" t="s">
        <v>503</v>
      </c>
      <c r="D10" s="497">
        <v>39307</v>
      </c>
      <c r="E10" s="368" t="s">
        <v>473</v>
      </c>
      <c r="F10" s="383" t="s">
        <v>474</v>
      </c>
      <c r="G10" s="368" t="s">
        <v>480</v>
      </c>
      <c r="H10" s="369" t="s">
        <v>504</v>
      </c>
      <c r="I10" s="481" t="s">
        <v>505</v>
      </c>
      <c r="J10" s="377">
        <v>1490</v>
      </c>
      <c r="K10" s="498">
        <f t="shared" si="0"/>
        <v>149</v>
      </c>
      <c r="L10" s="377">
        <f t="shared" si="1"/>
        <v>1341</v>
      </c>
      <c r="M10" s="377">
        <f t="shared" si="2"/>
        <v>268.2</v>
      </c>
      <c r="N10" s="377">
        <v>0</v>
      </c>
      <c r="O10" s="377">
        <f t="shared" si="3"/>
        <v>0</v>
      </c>
      <c r="P10" s="377">
        <v>0</v>
      </c>
      <c r="Q10" s="377">
        <v>0</v>
      </c>
      <c r="R10" s="377">
        <f t="shared" si="4"/>
        <v>0</v>
      </c>
      <c r="S10" s="377">
        <v>0</v>
      </c>
      <c r="T10" s="377">
        <v>0</v>
      </c>
      <c r="U10" s="377">
        <f t="shared" si="5"/>
        <v>0</v>
      </c>
      <c r="V10" s="377">
        <v>0</v>
      </c>
      <c r="W10" s="377">
        <v>0</v>
      </c>
      <c r="X10" s="377">
        <f t="shared" si="6"/>
        <v>0</v>
      </c>
      <c r="Y10" s="377">
        <v>0</v>
      </c>
      <c r="Z10" s="377">
        <v>103.61</v>
      </c>
      <c r="AA10" s="377">
        <f>X10+Z10</f>
        <v>103.61</v>
      </c>
      <c r="AB10" s="377">
        <f>J10-AA10</f>
        <v>1386.39</v>
      </c>
      <c r="AC10" s="377">
        <v>268.2</v>
      </c>
      <c r="AD10" s="377">
        <f>AA10+AC10</f>
        <v>371.81</v>
      </c>
      <c r="AE10" s="377">
        <f>J10-AD10</f>
        <v>1118.19</v>
      </c>
      <c r="AF10" s="377">
        <v>268.2</v>
      </c>
      <c r="AG10" s="377">
        <f t="shared" si="7"/>
        <v>640.01</v>
      </c>
      <c r="AH10" s="377">
        <f>J10-AG10</f>
        <v>849.99</v>
      </c>
      <c r="AI10" s="377">
        <v>268.2</v>
      </c>
      <c r="AJ10" s="377">
        <f>AG10+AI10</f>
        <v>908.21</v>
      </c>
      <c r="AK10" s="377">
        <f t="shared" si="8"/>
        <v>849.99</v>
      </c>
      <c r="AL10" s="377">
        <v>268.2</v>
      </c>
      <c r="AM10" s="377">
        <f t="shared" si="9"/>
        <v>1176.4100000000001</v>
      </c>
      <c r="AN10" s="377">
        <f t="shared" si="10"/>
        <v>313.58999999999992</v>
      </c>
      <c r="AO10" s="377">
        <v>164.59</v>
      </c>
      <c r="AP10" s="377">
        <f t="shared" si="11"/>
        <v>1341</v>
      </c>
      <c r="AQ10" s="377">
        <f t="shared" si="12"/>
        <v>149</v>
      </c>
      <c r="AR10" s="377">
        <v>0</v>
      </c>
      <c r="AS10" s="377">
        <f t="shared" si="13"/>
        <v>1341</v>
      </c>
      <c r="AT10" s="377">
        <f t="shared" si="14"/>
        <v>149</v>
      </c>
      <c r="AU10" s="377">
        <v>0</v>
      </c>
      <c r="AV10" s="377">
        <f t="shared" si="15"/>
        <v>1341</v>
      </c>
      <c r="AW10" s="377">
        <f t="shared" si="16"/>
        <v>149</v>
      </c>
      <c r="AX10" s="377">
        <v>0</v>
      </c>
      <c r="AY10" s="377">
        <f t="shared" si="17"/>
        <v>1341</v>
      </c>
      <c r="AZ10" s="377">
        <f t="shared" si="18"/>
        <v>149</v>
      </c>
      <c r="BA10" s="377">
        <v>0</v>
      </c>
      <c r="BB10" s="377">
        <f t="shared" si="19"/>
        <v>1341</v>
      </c>
      <c r="BC10" s="377">
        <f t="shared" si="20"/>
        <v>149</v>
      </c>
      <c r="BD10" s="377">
        <v>0</v>
      </c>
      <c r="BE10" s="377">
        <f t="shared" si="21"/>
        <v>1341</v>
      </c>
      <c r="BF10" s="377">
        <f t="shared" si="22"/>
        <v>149</v>
      </c>
      <c r="BG10" s="377">
        <v>0</v>
      </c>
      <c r="BH10" s="377">
        <f t="shared" si="23"/>
        <v>1341</v>
      </c>
      <c r="BI10" s="377">
        <f t="shared" si="24"/>
        <v>149</v>
      </c>
      <c r="BJ10" s="377">
        <v>0</v>
      </c>
      <c r="BK10" s="377">
        <f t="shared" si="25"/>
        <v>1341</v>
      </c>
      <c r="BL10" s="377">
        <f t="shared" si="26"/>
        <v>149</v>
      </c>
      <c r="BM10" s="377">
        <v>0</v>
      </c>
      <c r="BN10" s="377">
        <f t="shared" si="27"/>
        <v>1341</v>
      </c>
      <c r="BO10" s="377">
        <f t="shared" si="28"/>
        <v>149</v>
      </c>
      <c r="BP10" s="377">
        <v>0</v>
      </c>
      <c r="BQ10" s="377">
        <f t="shared" si="29"/>
        <v>1341</v>
      </c>
      <c r="BR10" s="377">
        <f t="shared" si="30"/>
        <v>149</v>
      </c>
      <c r="BS10" s="498">
        <v>0</v>
      </c>
      <c r="BT10" s="498">
        <f t="shared" si="31"/>
        <v>1341</v>
      </c>
      <c r="BU10" s="498"/>
      <c r="BV10" s="377">
        <f t="shared" si="32"/>
        <v>1341</v>
      </c>
      <c r="BW10" s="501">
        <f t="shared" si="33"/>
        <v>149</v>
      </c>
    </row>
    <row r="11" spans="1:75" s="367" customFormat="1" ht="13.5">
      <c r="B11" s="496">
        <v>3</v>
      </c>
      <c r="C11" s="500" t="s">
        <v>516</v>
      </c>
      <c r="D11" s="497">
        <v>39645</v>
      </c>
      <c r="E11" s="368" t="s">
        <v>517</v>
      </c>
      <c r="F11" s="383" t="s">
        <v>518</v>
      </c>
      <c r="G11" s="368" t="s">
        <v>519</v>
      </c>
      <c r="H11" s="369" t="s">
        <v>520</v>
      </c>
      <c r="I11" s="482" t="s">
        <v>285</v>
      </c>
      <c r="J11" s="377">
        <v>1323.04</v>
      </c>
      <c r="K11" s="498">
        <f t="shared" si="0"/>
        <v>132.304</v>
      </c>
      <c r="L11" s="377">
        <f t="shared" si="1"/>
        <v>1190.7359999999999</v>
      </c>
      <c r="M11" s="377">
        <f t="shared" si="2"/>
        <v>238.14719999999997</v>
      </c>
      <c r="N11" s="377">
        <v>0</v>
      </c>
      <c r="O11" s="377">
        <f t="shared" si="3"/>
        <v>0</v>
      </c>
      <c r="P11" s="377">
        <v>0</v>
      </c>
      <c r="Q11" s="377">
        <v>0</v>
      </c>
      <c r="R11" s="377">
        <f t="shared" si="4"/>
        <v>0</v>
      </c>
      <c r="S11" s="377">
        <v>0</v>
      </c>
      <c r="T11" s="377">
        <v>0</v>
      </c>
      <c r="U11" s="377">
        <f t="shared" si="5"/>
        <v>0</v>
      </c>
      <c r="V11" s="377">
        <v>0</v>
      </c>
      <c r="W11" s="377">
        <v>0</v>
      </c>
      <c r="X11" s="377">
        <f t="shared" si="6"/>
        <v>0</v>
      </c>
      <c r="Y11" s="377">
        <v>0</v>
      </c>
      <c r="Z11" s="377">
        <v>0</v>
      </c>
      <c r="AA11" s="377">
        <f t="shared" ref="AA11:AA62" si="34">X11+Z11</f>
        <v>0</v>
      </c>
      <c r="AB11" s="377">
        <v>0</v>
      </c>
      <c r="AC11" s="377">
        <v>110.27</v>
      </c>
      <c r="AD11" s="377">
        <f>AA11+AC11</f>
        <v>110.27</v>
      </c>
      <c r="AE11" s="377">
        <f>J11-AD11</f>
        <v>1212.77</v>
      </c>
      <c r="AF11" s="377">
        <v>238.15</v>
      </c>
      <c r="AG11" s="377">
        <f t="shared" si="7"/>
        <v>348.42</v>
      </c>
      <c r="AH11" s="377">
        <f>J11-AG11</f>
        <v>974.61999999999989</v>
      </c>
      <c r="AI11" s="377">
        <v>238.15</v>
      </c>
      <c r="AJ11" s="377">
        <f>AG11+AI11</f>
        <v>586.57000000000005</v>
      </c>
      <c r="AK11" s="377">
        <f t="shared" si="8"/>
        <v>974.61999999999989</v>
      </c>
      <c r="AL11" s="377">
        <v>238.15</v>
      </c>
      <c r="AM11" s="377">
        <f t="shared" si="9"/>
        <v>824.72</v>
      </c>
      <c r="AN11" s="377">
        <f t="shared" si="10"/>
        <v>498.31999999999994</v>
      </c>
      <c r="AO11" s="377">
        <v>238.15</v>
      </c>
      <c r="AP11" s="377">
        <f t="shared" si="11"/>
        <v>1062.8700000000001</v>
      </c>
      <c r="AQ11" s="377">
        <f t="shared" si="12"/>
        <v>260.16999999999985</v>
      </c>
      <c r="AR11" s="377">
        <v>127.88</v>
      </c>
      <c r="AS11" s="377">
        <f t="shared" si="13"/>
        <v>1190.75</v>
      </c>
      <c r="AT11" s="377">
        <f t="shared" si="14"/>
        <v>132.28999999999996</v>
      </c>
      <c r="AU11" s="377"/>
      <c r="AV11" s="377">
        <f t="shared" si="15"/>
        <v>1190.75</v>
      </c>
      <c r="AW11" s="377">
        <f t="shared" si="16"/>
        <v>132.28999999999996</v>
      </c>
      <c r="AX11" s="377"/>
      <c r="AY11" s="377">
        <f t="shared" si="17"/>
        <v>1190.75</v>
      </c>
      <c r="AZ11" s="377">
        <f t="shared" si="18"/>
        <v>132.28999999999996</v>
      </c>
      <c r="BA11" s="377">
        <v>0</v>
      </c>
      <c r="BB11" s="377">
        <f t="shared" si="19"/>
        <v>1190.75</v>
      </c>
      <c r="BC11" s="377">
        <f t="shared" si="20"/>
        <v>132.28999999999996</v>
      </c>
      <c r="BD11" s="377">
        <v>0</v>
      </c>
      <c r="BE11" s="377">
        <f t="shared" si="21"/>
        <v>1190.75</v>
      </c>
      <c r="BF11" s="377">
        <f t="shared" si="22"/>
        <v>132.28999999999996</v>
      </c>
      <c r="BG11" s="377">
        <v>0</v>
      </c>
      <c r="BH11" s="377">
        <f t="shared" si="23"/>
        <v>1190.75</v>
      </c>
      <c r="BI11" s="377">
        <f t="shared" si="24"/>
        <v>132.28999999999996</v>
      </c>
      <c r="BJ11" s="377">
        <v>0</v>
      </c>
      <c r="BK11" s="377">
        <f t="shared" si="25"/>
        <v>1190.75</v>
      </c>
      <c r="BL11" s="377">
        <f t="shared" si="26"/>
        <v>132.28999999999996</v>
      </c>
      <c r="BM11" s="377">
        <v>0</v>
      </c>
      <c r="BN11" s="377">
        <f t="shared" si="27"/>
        <v>1190.75</v>
      </c>
      <c r="BO11" s="377">
        <f t="shared" si="28"/>
        <v>132.28999999999996</v>
      </c>
      <c r="BP11" s="377">
        <v>0</v>
      </c>
      <c r="BQ11" s="377">
        <f t="shared" si="29"/>
        <v>1190.75</v>
      </c>
      <c r="BR11" s="377">
        <f t="shared" si="30"/>
        <v>132.28999999999996</v>
      </c>
      <c r="BS11" s="498">
        <v>0</v>
      </c>
      <c r="BT11" s="498">
        <f t="shared" si="31"/>
        <v>1190.75</v>
      </c>
      <c r="BU11" s="498"/>
      <c r="BV11" s="377">
        <f t="shared" si="32"/>
        <v>1190.75</v>
      </c>
      <c r="BW11" s="501">
        <f t="shared" si="33"/>
        <v>132.28999999999996</v>
      </c>
    </row>
    <row r="12" spans="1:75" s="370" customFormat="1" ht="13.5">
      <c r="A12" s="367"/>
      <c r="B12" s="496">
        <v>4</v>
      </c>
      <c r="C12" s="500" t="s">
        <v>529</v>
      </c>
      <c r="D12" s="497">
        <v>40134</v>
      </c>
      <c r="E12" s="368" t="s">
        <v>473</v>
      </c>
      <c r="F12" s="383" t="s">
        <v>474</v>
      </c>
      <c r="G12" s="369" t="s">
        <v>522</v>
      </c>
      <c r="H12" s="369" t="s">
        <v>530</v>
      </c>
      <c r="I12" s="482" t="s">
        <v>477</v>
      </c>
      <c r="J12" s="377">
        <f>1185.94+37.29</f>
        <v>1223.23</v>
      </c>
      <c r="K12" s="498">
        <f t="shared" si="0"/>
        <v>122.32300000000001</v>
      </c>
      <c r="L12" s="377">
        <f t="shared" si="1"/>
        <v>1100.9069999999999</v>
      </c>
      <c r="M12" s="377">
        <f t="shared" si="2"/>
        <v>220.1814</v>
      </c>
      <c r="N12" s="377">
        <v>0</v>
      </c>
      <c r="O12" s="377">
        <f t="shared" si="3"/>
        <v>0</v>
      </c>
      <c r="P12" s="377">
        <v>0</v>
      </c>
      <c r="Q12" s="377">
        <v>0</v>
      </c>
      <c r="R12" s="377">
        <f t="shared" si="4"/>
        <v>0</v>
      </c>
      <c r="S12" s="377">
        <v>0</v>
      </c>
      <c r="T12" s="377">
        <v>0</v>
      </c>
      <c r="U12" s="377">
        <f t="shared" si="5"/>
        <v>0</v>
      </c>
      <c r="V12" s="377">
        <v>0</v>
      </c>
      <c r="W12" s="377">
        <v>0</v>
      </c>
      <c r="X12" s="377">
        <f t="shared" si="6"/>
        <v>0</v>
      </c>
      <c r="Y12" s="377">
        <v>0</v>
      </c>
      <c r="Z12" s="377">
        <v>0</v>
      </c>
      <c r="AA12" s="377">
        <f t="shared" si="34"/>
        <v>0</v>
      </c>
      <c r="AB12" s="377">
        <v>0</v>
      </c>
      <c r="AC12" s="377">
        <v>0</v>
      </c>
      <c r="AD12" s="377">
        <f t="shared" ref="AD12:AD65" si="35">AA12+AC12</f>
        <v>0</v>
      </c>
      <c r="AE12" s="377">
        <v>0</v>
      </c>
      <c r="AF12" s="377">
        <v>27.15</v>
      </c>
      <c r="AG12" s="377">
        <f t="shared" si="7"/>
        <v>27.15</v>
      </c>
      <c r="AH12" s="377">
        <f>J12-AG12</f>
        <v>1196.08</v>
      </c>
      <c r="AI12" s="377">
        <v>220.18</v>
      </c>
      <c r="AJ12" s="377">
        <f>AG12+AI12</f>
        <v>247.33</v>
      </c>
      <c r="AK12" s="377">
        <f t="shared" si="8"/>
        <v>1196.08</v>
      </c>
      <c r="AL12" s="377">
        <v>220.18</v>
      </c>
      <c r="AM12" s="377">
        <f t="shared" si="9"/>
        <v>467.51</v>
      </c>
      <c r="AN12" s="377">
        <f t="shared" si="10"/>
        <v>755.72</v>
      </c>
      <c r="AO12" s="377">
        <v>220.18</v>
      </c>
      <c r="AP12" s="377">
        <f t="shared" si="11"/>
        <v>687.69</v>
      </c>
      <c r="AQ12" s="377">
        <f t="shared" si="12"/>
        <v>535.54</v>
      </c>
      <c r="AR12" s="377">
        <v>220.18</v>
      </c>
      <c r="AS12" s="377">
        <f t="shared" si="13"/>
        <v>907.87000000000012</v>
      </c>
      <c r="AT12" s="377">
        <f t="shared" si="14"/>
        <v>315.3599999999999</v>
      </c>
      <c r="AU12" s="377">
        <v>193.04</v>
      </c>
      <c r="AV12" s="377">
        <f t="shared" si="15"/>
        <v>1100.9100000000001</v>
      </c>
      <c r="AW12" s="377">
        <f t="shared" si="16"/>
        <v>122.31999999999994</v>
      </c>
      <c r="AX12" s="377"/>
      <c r="AY12" s="377">
        <f t="shared" si="17"/>
        <v>1100.9100000000001</v>
      </c>
      <c r="AZ12" s="377">
        <f t="shared" si="18"/>
        <v>122.31999999999994</v>
      </c>
      <c r="BA12" s="377">
        <v>0</v>
      </c>
      <c r="BB12" s="377">
        <f t="shared" si="19"/>
        <v>1100.9100000000001</v>
      </c>
      <c r="BC12" s="377">
        <f t="shared" si="20"/>
        <v>122.31999999999994</v>
      </c>
      <c r="BD12" s="377">
        <v>0</v>
      </c>
      <c r="BE12" s="377">
        <f t="shared" si="21"/>
        <v>1100.9100000000001</v>
      </c>
      <c r="BF12" s="377">
        <f t="shared" si="22"/>
        <v>122.31999999999994</v>
      </c>
      <c r="BG12" s="377">
        <v>0</v>
      </c>
      <c r="BH12" s="377">
        <f t="shared" si="23"/>
        <v>1100.9100000000001</v>
      </c>
      <c r="BI12" s="377">
        <f t="shared" si="24"/>
        <v>122.31999999999994</v>
      </c>
      <c r="BJ12" s="377">
        <v>0</v>
      </c>
      <c r="BK12" s="377">
        <f t="shared" si="25"/>
        <v>1100.9100000000001</v>
      </c>
      <c r="BL12" s="377">
        <f t="shared" si="26"/>
        <v>122.31999999999994</v>
      </c>
      <c r="BM12" s="377">
        <v>0</v>
      </c>
      <c r="BN12" s="377">
        <f t="shared" si="27"/>
        <v>1100.9100000000001</v>
      </c>
      <c r="BO12" s="377">
        <f t="shared" si="28"/>
        <v>122.31999999999994</v>
      </c>
      <c r="BP12" s="377">
        <v>0</v>
      </c>
      <c r="BQ12" s="377">
        <f t="shared" si="29"/>
        <v>1100.9100000000001</v>
      </c>
      <c r="BR12" s="377">
        <f t="shared" si="30"/>
        <v>122.31999999999994</v>
      </c>
      <c r="BS12" s="498">
        <v>0</v>
      </c>
      <c r="BT12" s="498">
        <f t="shared" si="31"/>
        <v>1100.9100000000001</v>
      </c>
      <c r="BU12" s="498"/>
      <c r="BV12" s="377">
        <f t="shared" si="32"/>
        <v>1100.9100000000001</v>
      </c>
      <c r="BW12" s="501">
        <f t="shared" si="33"/>
        <v>122.31999999999994</v>
      </c>
    </row>
    <row r="13" spans="1:75" s="370" customFormat="1" ht="17.25" customHeight="1">
      <c r="A13" s="367"/>
      <c r="B13" s="496">
        <v>5</v>
      </c>
      <c r="C13" s="500" t="s">
        <v>561</v>
      </c>
      <c r="D13" s="497">
        <v>40424</v>
      </c>
      <c r="E13" s="368" t="s">
        <v>562</v>
      </c>
      <c r="F13" s="496" t="s">
        <v>563</v>
      </c>
      <c r="G13" s="369" t="s">
        <v>564</v>
      </c>
      <c r="H13" s="368" t="s">
        <v>565</v>
      </c>
      <c r="I13" s="482" t="s">
        <v>285</v>
      </c>
      <c r="J13" s="377">
        <v>825.56</v>
      </c>
      <c r="K13" s="498">
        <f t="shared" si="0"/>
        <v>82.555999999999997</v>
      </c>
      <c r="L13" s="377">
        <f t="shared" si="1"/>
        <v>743.00399999999991</v>
      </c>
      <c r="M13" s="377">
        <f t="shared" si="2"/>
        <v>148.60079999999999</v>
      </c>
      <c r="N13" s="377">
        <v>0</v>
      </c>
      <c r="O13" s="377">
        <f t="shared" si="3"/>
        <v>0</v>
      </c>
      <c r="P13" s="377">
        <v>0</v>
      </c>
      <c r="Q13" s="377">
        <v>0</v>
      </c>
      <c r="R13" s="377">
        <f t="shared" si="4"/>
        <v>0</v>
      </c>
      <c r="S13" s="377">
        <v>0</v>
      </c>
      <c r="T13" s="377">
        <v>0</v>
      </c>
      <c r="U13" s="377">
        <f t="shared" si="5"/>
        <v>0</v>
      </c>
      <c r="V13" s="377">
        <v>0</v>
      </c>
      <c r="W13" s="377">
        <v>0</v>
      </c>
      <c r="X13" s="377">
        <f t="shared" si="6"/>
        <v>0</v>
      </c>
      <c r="Y13" s="377">
        <v>0</v>
      </c>
      <c r="Z13" s="377">
        <v>0</v>
      </c>
      <c r="AA13" s="377">
        <f t="shared" si="34"/>
        <v>0</v>
      </c>
      <c r="AB13" s="377">
        <v>0</v>
      </c>
      <c r="AC13" s="377">
        <v>0</v>
      </c>
      <c r="AD13" s="377">
        <f t="shared" si="35"/>
        <v>0</v>
      </c>
      <c r="AE13" s="377">
        <v>0</v>
      </c>
      <c r="AF13" s="377">
        <v>0</v>
      </c>
      <c r="AG13" s="377">
        <f t="shared" si="7"/>
        <v>0</v>
      </c>
      <c r="AH13" s="377">
        <v>0</v>
      </c>
      <c r="AI13" s="377">
        <v>48.86</v>
      </c>
      <c r="AJ13" s="377">
        <f>AG13+AI13</f>
        <v>48.86</v>
      </c>
      <c r="AK13" s="377">
        <f t="shared" si="8"/>
        <v>825.56</v>
      </c>
      <c r="AL13" s="377">
        <v>148.6</v>
      </c>
      <c r="AM13" s="377">
        <f t="shared" si="9"/>
        <v>197.45999999999998</v>
      </c>
      <c r="AN13" s="377">
        <f t="shared" si="10"/>
        <v>628.09999999999991</v>
      </c>
      <c r="AO13" s="377">
        <v>148.6</v>
      </c>
      <c r="AP13" s="377">
        <f t="shared" si="11"/>
        <v>346.05999999999995</v>
      </c>
      <c r="AQ13" s="377">
        <f t="shared" si="12"/>
        <v>479.5</v>
      </c>
      <c r="AR13" s="377">
        <v>148.6</v>
      </c>
      <c r="AS13" s="377">
        <f t="shared" si="13"/>
        <v>494.65999999999997</v>
      </c>
      <c r="AT13" s="377">
        <f t="shared" si="14"/>
        <v>330.9</v>
      </c>
      <c r="AU13" s="377">
        <v>148.6</v>
      </c>
      <c r="AV13" s="377">
        <f t="shared" si="15"/>
        <v>643.26</v>
      </c>
      <c r="AW13" s="377">
        <f t="shared" si="16"/>
        <v>182.29999999999995</v>
      </c>
      <c r="AX13" s="377">
        <v>99.75</v>
      </c>
      <c r="AY13" s="377">
        <f t="shared" si="17"/>
        <v>743.01</v>
      </c>
      <c r="AZ13" s="377">
        <f t="shared" si="18"/>
        <v>82.549999999999955</v>
      </c>
      <c r="BA13" s="377">
        <v>0</v>
      </c>
      <c r="BB13" s="377">
        <f t="shared" si="19"/>
        <v>743.01</v>
      </c>
      <c r="BC13" s="377">
        <f t="shared" si="20"/>
        <v>82.549999999999955</v>
      </c>
      <c r="BD13" s="377">
        <v>0</v>
      </c>
      <c r="BE13" s="377">
        <f t="shared" si="21"/>
        <v>743.01</v>
      </c>
      <c r="BF13" s="377">
        <f t="shared" si="22"/>
        <v>82.549999999999955</v>
      </c>
      <c r="BG13" s="377">
        <v>0</v>
      </c>
      <c r="BH13" s="377">
        <f t="shared" si="23"/>
        <v>743.01</v>
      </c>
      <c r="BI13" s="377">
        <f t="shared" si="24"/>
        <v>82.549999999999955</v>
      </c>
      <c r="BJ13" s="377">
        <v>0</v>
      </c>
      <c r="BK13" s="377">
        <f t="shared" si="25"/>
        <v>743.01</v>
      </c>
      <c r="BL13" s="377">
        <f t="shared" si="26"/>
        <v>82.549999999999955</v>
      </c>
      <c r="BM13" s="377">
        <v>0</v>
      </c>
      <c r="BN13" s="377">
        <f t="shared" si="27"/>
        <v>743.01</v>
      </c>
      <c r="BO13" s="377">
        <f t="shared" si="28"/>
        <v>82.549999999999955</v>
      </c>
      <c r="BP13" s="377">
        <v>0</v>
      </c>
      <c r="BQ13" s="377">
        <f t="shared" si="29"/>
        <v>743.01</v>
      </c>
      <c r="BR13" s="377">
        <f t="shared" si="30"/>
        <v>82.549999999999955</v>
      </c>
      <c r="BS13" s="377">
        <v>0</v>
      </c>
      <c r="BT13" s="502">
        <f t="shared" si="31"/>
        <v>743.01</v>
      </c>
      <c r="BU13" s="502"/>
      <c r="BV13" s="377">
        <f t="shared" si="32"/>
        <v>743.01</v>
      </c>
      <c r="BW13" s="503">
        <f t="shared" si="33"/>
        <v>82.549999999999955</v>
      </c>
    </row>
    <row r="14" spans="1:75" s="370" customFormat="1" ht="16.5" customHeight="1">
      <c r="A14" s="367"/>
      <c r="B14" s="496">
        <v>6</v>
      </c>
      <c r="C14" s="371" t="s">
        <v>566</v>
      </c>
      <c r="D14" s="504">
        <v>40429</v>
      </c>
      <c r="E14" s="368" t="s">
        <v>508</v>
      </c>
      <c r="F14" s="496" t="s">
        <v>518</v>
      </c>
      <c r="G14" s="368" t="s">
        <v>567</v>
      </c>
      <c r="H14" s="369" t="s">
        <v>568</v>
      </c>
      <c r="I14" s="481" t="s">
        <v>285</v>
      </c>
      <c r="J14" s="377">
        <v>1595.78</v>
      </c>
      <c r="K14" s="498">
        <f t="shared" si="0"/>
        <v>159.578</v>
      </c>
      <c r="L14" s="377">
        <f t="shared" si="1"/>
        <v>1436.202</v>
      </c>
      <c r="M14" s="377">
        <f t="shared" si="2"/>
        <v>287.24040000000002</v>
      </c>
      <c r="N14" s="377">
        <v>0</v>
      </c>
      <c r="O14" s="377">
        <f t="shared" si="3"/>
        <v>0</v>
      </c>
      <c r="P14" s="377">
        <v>0</v>
      </c>
      <c r="Q14" s="377">
        <v>0</v>
      </c>
      <c r="R14" s="377">
        <f t="shared" si="4"/>
        <v>0</v>
      </c>
      <c r="S14" s="377">
        <v>0</v>
      </c>
      <c r="T14" s="377">
        <v>0</v>
      </c>
      <c r="U14" s="377">
        <f t="shared" si="5"/>
        <v>0</v>
      </c>
      <c r="V14" s="377">
        <v>0</v>
      </c>
      <c r="W14" s="377">
        <v>0</v>
      </c>
      <c r="X14" s="377">
        <f t="shared" si="6"/>
        <v>0</v>
      </c>
      <c r="Y14" s="377">
        <v>0</v>
      </c>
      <c r="Z14" s="377">
        <v>0</v>
      </c>
      <c r="AA14" s="377">
        <f t="shared" si="34"/>
        <v>0</v>
      </c>
      <c r="AB14" s="377">
        <v>0</v>
      </c>
      <c r="AC14" s="377">
        <v>0</v>
      </c>
      <c r="AD14" s="377">
        <f t="shared" si="35"/>
        <v>0</v>
      </c>
      <c r="AE14" s="377">
        <v>0</v>
      </c>
      <c r="AF14" s="377">
        <v>0</v>
      </c>
      <c r="AG14" s="377">
        <f t="shared" si="7"/>
        <v>0</v>
      </c>
      <c r="AH14" s="377">
        <v>0</v>
      </c>
      <c r="AI14" s="377">
        <v>90.5</v>
      </c>
      <c r="AJ14" s="377">
        <f t="shared" ref="AJ14:AJ72" si="36">AG14+AI14</f>
        <v>90.5</v>
      </c>
      <c r="AK14" s="377">
        <f t="shared" si="8"/>
        <v>1595.78</v>
      </c>
      <c r="AL14" s="377">
        <v>287.24</v>
      </c>
      <c r="AM14" s="377">
        <f t="shared" si="9"/>
        <v>377.74</v>
      </c>
      <c r="AN14" s="377">
        <f t="shared" si="10"/>
        <v>1218.04</v>
      </c>
      <c r="AO14" s="377">
        <v>287.24</v>
      </c>
      <c r="AP14" s="377">
        <f t="shared" si="11"/>
        <v>664.98</v>
      </c>
      <c r="AQ14" s="377">
        <f t="shared" si="12"/>
        <v>930.8</v>
      </c>
      <c r="AR14" s="377">
        <v>287.24</v>
      </c>
      <c r="AS14" s="377">
        <f t="shared" si="13"/>
        <v>952.22</v>
      </c>
      <c r="AT14" s="377">
        <f t="shared" si="14"/>
        <v>643.55999999999995</v>
      </c>
      <c r="AU14" s="377">
        <v>287.24</v>
      </c>
      <c r="AV14" s="377">
        <f t="shared" si="15"/>
        <v>1239.46</v>
      </c>
      <c r="AW14" s="377">
        <f t="shared" si="16"/>
        <v>356.31999999999994</v>
      </c>
      <c r="AX14" s="377">
        <v>196.74</v>
      </c>
      <c r="AY14" s="377">
        <f t="shared" si="17"/>
        <v>1436.2</v>
      </c>
      <c r="AZ14" s="377">
        <f t="shared" si="18"/>
        <v>159.57999999999993</v>
      </c>
      <c r="BA14" s="377">
        <v>0</v>
      </c>
      <c r="BB14" s="377">
        <f t="shared" si="19"/>
        <v>1436.2</v>
      </c>
      <c r="BC14" s="377">
        <f t="shared" si="20"/>
        <v>159.57999999999993</v>
      </c>
      <c r="BD14" s="377">
        <v>0</v>
      </c>
      <c r="BE14" s="377">
        <f t="shared" si="21"/>
        <v>1436.2</v>
      </c>
      <c r="BF14" s="377">
        <f t="shared" si="22"/>
        <v>159.57999999999993</v>
      </c>
      <c r="BG14" s="377">
        <v>0</v>
      </c>
      <c r="BH14" s="377">
        <f t="shared" si="23"/>
        <v>1436.2</v>
      </c>
      <c r="BI14" s="377">
        <f t="shared" si="24"/>
        <v>159.57999999999993</v>
      </c>
      <c r="BJ14" s="377">
        <v>0</v>
      </c>
      <c r="BK14" s="377">
        <f t="shared" si="25"/>
        <v>1436.2</v>
      </c>
      <c r="BL14" s="377">
        <f t="shared" si="26"/>
        <v>159.57999999999993</v>
      </c>
      <c r="BM14" s="377">
        <v>0</v>
      </c>
      <c r="BN14" s="377">
        <f t="shared" si="27"/>
        <v>1436.2</v>
      </c>
      <c r="BO14" s="377">
        <f t="shared" si="28"/>
        <v>159.57999999999993</v>
      </c>
      <c r="BP14" s="377">
        <v>0</v>
      </c>
      <c r="BQ14" s="377">
        <f t="shared" si="29"/>
        <v>1436.2</v>
      </c>
      <c r="BR14" s="377">
        <f t="shared" si="30"/>
        <v>159.57999999999993</v>
      </c>
      <c r="BS14" s="377">
        <v>0</v>
      </c>
      <c r="BT14" s="502">
        <f t="shared" si="31"/>
        <v>1436.2</v>
      </c>
      <c r="BU14" s="502"/>
      <c r="BV14" s="377">
        <f t="shared" si="32"/>
        <v>1436.2</v>
      </c>
      <c r="BW14" s="503">
        <f t="shared" si="33"/>
        <v>159.57999999999993</v>
      </c>
    </row>
    <row r="15" spans="1:75" s="370" customFormat="1" ht="17.25" customHeight="1">
      <c r="A15" s="367"/>
      <c r="B15" s="496">
        <v>7</v>
      </c>
      <c r="C15" s="371" t="s">
        <v>569</v>
      </c>
      <c r="D15" s="504">
        <v>40429</v>
      </c>
      <c r="E15" s="368" t="s">
        <v>508</v>
      </c>
      <c r="F15" s="496" t="s">
        <v>518</v>
      </c>
      <c r="G15" s="368" t="s">
        <v>567</v>
      </c>
      <c r="H15" s="369" t="s">
        <v>570</v>
      </c>
      <c r="I15" s="481" t="s">
        <v>285</v>
      </c>
      <c r="J15" s="377">
        <v>1595.78</v>
      </c>
      <c r="K15" s="498">
        <f t="shared" si="0"/>
        <v>159.578</v>
      </c>
      <c r="L15" s="377">
        <f t="shared" si="1"/>
        <v>1436.202</v>
      </c>
      <c r="M15" s="377">
        <f t="shared" si="2"/>
        <v>287.24040000000002</v>
      </c>
      <c r="N15" s="377">
        <v>0</v>
      </c>
      <c r="O15" s="377">
        <f t="shared" si="3"/>
        <v>0</v>
      </c>
      <c r="P15" s="377">
        <v>0</v>
      </c>
      <c r="Q15" s="377">
        <v>0</v>
      </c>
      <c r="R15" s="377">
        <f t="shared" si="4"/>
        <v>0</v>
      </c>
      <c r="S15" s="377">
        <v>0</v>
      </c>
      <c r="T15" s="377">
        <v>0</v>
      </c>
      <c r="U15" s="377">
        <f t="shared" si="5"/>
        <v>0</v>
      </c>
      <c r="V15" s="377">
        <v>0</v>
      </c>
      <c r="W15" s="377">
        <v>0</v>
      </c>
      <c r="X15" s="377">
        <f t="shared" si="6"/>
        <v>0</v>
      </c>
      <c r="Y15" s="377">
        <v>0</v>
      </c>
      <c r="Z15" s="377">
        <v>0</v>
      </c>
      <c r="AA15" s="377">
        <f t="shared" si="34"/>
        <v>0</v>
      </c>
      <c r="AB15" s="377">
        <v>0</v>
      </c>
      <c r="AC15" s="377">
        <v>0</v>
      </c>
      <c r="AD15" s="377">
        <f t="shared" si="35"/>
        <v>0</v>
      </c>
      <c r="AE15" s="377">
        <v>0</v>
      </c>
      <c r="AF15" s="377">
        <v>0</v>
      </c>
      <c r="AG15" s="377">
        <f t="shared" si="7"/>
        <v>0</v>
      </c>
      <c r="AH15" s="377">
        <v>0</v>
      </c>
      <c r="AI15" s="377">
        <v>90.5</v>
      </c>
      <c r="AJ15" s="377">
        <f t="shared" si="36"/>
        <v>90.5</v>
      </c>
      <c r="AK15" s="377">
        <f t="shared" si="8"/>
        <v>1595.78</v>
      </c>
      <c r="AL15" s="377">
        <v>287.24</v>
      </c>
      <c r="AM15" s="377">
        <f t="shared" si="9"/>
        <v>377.74</v>
      </c>
      <c r="AN15" s="377">
        <f t="shared" si="10"/>
        <v>1218.04</v>
      </c>
      <c r="AO15" s="377">
        <v>287.24</v>
      </c>
      <c r="AP15" s="377">
        <f t="shared" si="11"/>
        <v>664.98</v>
      </c>
      <c r="AQ15" s="377">
        <f t="shared" si="12"/>
        <v>930.8</v>
      </c>
      <c r="AR15" s="377">
        <v>287.24</v>
      </c>
      <c r="AS15" s="377">
        <f t="shared" si="13"/>
        <v>952.22</v>
      </c>
      <c r="AT15" s="377">
        <f t="shared" si="14"/>
        <v>643.55999999999995</v>
      </c>
      <c r="AU15" s="377">
        <v>287.24</v>
      </c>
      <c r="AV15" s="377">
        <f t="shared" si="15"/>
        <v>1239.46</v>
      </c>
      <c r="AW15" s="377">
        <f t="shared" si="16"/>
        <v>356.31999999999994</v>
      </c>
      <c r="AX15" s="377">
        <v>196.74</v>
      </c>
      <c r="AY15" s="377">
        <f t="shared" si="17"/>
        <v>1436.2</v>
      </c>
      <c r="AZ15" s="377">
        <f t="shared" si="18"/>
        <v>159.57999999999993</v>
      </c>
      <c r="BA15" s="377">
        <v>0</v>
      </c>
      <c r="BB15" s="377">
        <f t="shared" si="19"/>
        <v>1436.2</v>
      </c>
      <c r="BC15" s="377">
        <f t="shared" si="20"/>
        <v>159.57999999999993</v>
      </c>
      <c r="BD15" s="377">
        <v>0</v>
      </c>
      <c r="BE15" s="377">
        <f t="shared" si="21"/>
        <v>1436.2</v>
      </c>
      <c r="BF15" s="377">
        <f t="shared" si="22"/>
        <v>159.57999999999993</v>
      </c>
      <c r="BG15" s="377">
        <v>0</v>
      </c>
      <c r="BH15" s="377">
        <f t="shared" si="23"/>
        <v>1436.2</v>
      </c>
      <c r="BI15" s="377">
        <f t="shared" si="24"/>
        <v>159.57999999999993</v>
      </c>
      <c r="BJ15" s="377">
        <v>0</v>
      </c>
      <c r="BK15" s="377">
        <f t="shared" si="25"/>
        <v>1436.2</v>
      </c>
      <c r="BL15" s="377">
        <f t="shared" si="26"/>
        <v>159.57999999999993</v>
      </c>
      <c r="BM15" s="377">
        <v>0</v>
      </c>
      <c r="BN15" s="377">
        <f t="shared" si="27"/>
        <v>1436.2</v>
      </c>
      <c r="BO15" s="377">
        <f t="shared" si="28"/>
        <v>159.57999999999993</v>
      </c>
      <c r="BP15" s="377">
        <v>0</v>
      </c>
      <c r="BQ15" s="377">
        <f t="shared" si="29"/>
        <v>1436.2</v>
      </c>
      <c r="BR15" s="377">
        <f t="shared" si="30"/>
        <v>159.57999999999993</v>
      </c>
      <c r="BS15" s="377">
        <v>0</v>
      </c>
      <c r="BT15" s="502">
        <f t="shared" si="31"/>
        <v>1436.2</v>
      </c>
      <c r="BU15" s="502"/>
      <c r="BV15" s="377">
        <f t="shared" si="32"/>
        <v>1436.2</v>
      </c>
      <c r="BW15" s="503">
        <f t="shared" si="33"/>
        <v>159.57999999999993</v>
      </c>
    </row>
    <row r="16" spans="1:75" s="370" customFormat="1" ht="15.75" customHeight="1">
      <c r="A16" s="367"/>
      <c r="B16" s="496">
        <v>8</v>
      </c>
      <c r="C16" s="371" t="s">
        <v>571</v>
      </c>
      <c r="D16" s="504">
        <v>40429</v>
      </c>
      <c r="E16" s="368" t="s">
        <v>508</v>
      </c>
      <c r="F16" s="496" t="s">
        <v>518</v>
      </c>
      <c r="G16" s="368" t="s">
        <v>567</v>
      </c>
      <c r="H16" s="369" t="s">
        <v>572</v>
      </c>
      <c r="I16" s="481" t="s">
        <v>492</v>
      </c>
      <c r="J16" s="377">
        <v>1595.78</v>
      </c>
      <c r="K16" s="498">
        <f t="shared" si="0"/>
        <v>159.578</v>
      </c>
      <c r="L16" s="377">
        <f t="shared" si="1"/>
        <v>1436.202</v>
      </c>
      <c r="M16" s="377">
        <f t="shared" si="2"/>
        <v>287.24040000000002</v>
      </c>
      <c r="N16" s="377">
        <v>0</v>
      </c>
      <c r="O16" s="377">
        <f t="shared" si="3"/>
        <v>0</v>
      </c>
      <c r="P16" s="377">
        <v>0</v>
      </c>
      <c r="Q16" s="377">
        <v>0</v>
      </c>
      <c r="R16" s="377">
        <f t="shared" si="4"/>
        <v>0</v>
      </c>
      <c r="S16" s="377">
        <v>0</v>
      </c>
      <c r="T16" s="377">
        <v>0</v>
      </c>
      <c r="U16" s="377">
        <f t="shared" si="5"/>
        <v>0</v>
      </c>
      <c r="V16" s="377">
        <v>0</v>
      </c>
      <c r="W16" s="377">
        <v>0</v>
      </c>
      <c r="X16" s="377">
        <f t="shared" si="6"/>
        <v>0</v>
      </c>
      <c r="Y16" s="377">
        <v>0</v>
      </c>
      <c r="Z16" s="377">
        <v>0</v>
      </c>
      <c r="AA16" s="377">
        <f t="shared" si="34"/>
        <v>0</v>
      </c>
      <c r="AB16" s="377">
        <v>0</v>
      </c>
      <c r="AC16" s="377">
        <v>0</v>
      </c>
      <c r="AD16" s="377">
        <f t="shared" si="35"/>
        <v>0</v>
      </c>
      <c r="AE16" s="377">
        <v>0</v>
      </c>
      <c r="AF16" s="377">
        <v>0</v>
      </c>
      <c r="AG16" s="377">
        <f t="shared" si="7"/>
        <v>0</v>
      </c>
      <c r="AH16" s="377">
        <v>0</v>
      </c>
      <c r="AI16" s="377">
        <v>90.5</v>
      </c>
      <c r="AJ16" s="377">
        <f t="shared" si="36"/>
        <v>90.5</v>
      </c>
      <c r="AK16" s="377">
        <f t="shared" si="8"/>
        <v>1595.78</v>
      </c>
      <c r="AL16" s="377">
        <v>287.24</v>
      </c>
      <c r="AM16" s="377">
        <f t="shared" si="9"/>
        <v>377.74</v>
      </c>
      <c r="AN16" s="377">
        <f t="shared" si="10"/>
        <v>1218.04</v>
      </c>
      <c r="AO16" s="377">
        <v>287.24</v>
      </c>
      <c r="AP16" s="377">
        <f t="shared" si="11"/>
        <v>664.98</v>
      </c>
      <c r="AQ16" s="377">
        <f t="shared" si="12"/>
        <v>930.8</v>
      </c>
      <c r="AR16" s="377">
        <v>287.24</v>
      </c>
      <c r="AS16" s="377">
        <f t="shared" si="13"/>
        <v>952.22</v>
      </c>
      <c r="AT16" s="377">
        <f t="shared" si="14"/>
        <v>643.55999999999995</v>
      </c>
      <c r="AU16" s="377">
        <v>287.24</v>
      </c>
      <c r="AV16" s="377">
        <f t="shared" si="15"/>
        <v>1239.46</v>
      </c>
      <c r="AW16" s="377">
        <f t="shared" si="16"/>
        <v>356.31999999999994</v>
      </c>
      <c r="AX16" s="377">
        <v>196.74</v>
      </c>
      <c r="AY16" s="377">
        <f t="shared" si="17"/>
        <v>1436.2</v>
      </c>
      <c r="AZ16" s="377">
        <f t="shared" si="18"/>
        <v>159.57999999999993</v>
      </c>
      <c r="BA16" s="377">
        <v>0</v>
      </c>
      <c r="BB16" s="377">
        <f t="shared" si="19"/>
        <v>1436.2</v>
      </c>
      <c r="BC16" s="377">
        <f t="shared" si="20"/>
        <v>159.57999999999993</v>
      </c>
      <c r="BD16" s="377">
        <v>0</v>
      </c>
      <c r="BE16" s="377">
        <f t="shared" si="21"/>
        <v>1436.2</v>
      </c>
      <c r="BF16" s="377">
        <f t="shared" si="22"/>
        <v>159.57999999999993</v>
      </c>
      <c r="BG16" s="377">
        <v>0</v>
      </c>
      <c r="BH16" s="377">
        <f t="shared" si="23"/>
        <v>1436.2</v>
      </c>
      <c r="BI16" s="377">
        <f t="shared" si="24"/>
        <v>159.57999999999993</v>
      </c>
      <c r="BJ16" s="377">
        <v>0</v>
      </c>
      <c r="BK16" s="377">
        <f t="shared" si="25"/>
        <v>1436.2</v>
      </c>
      <c r="BL16" s="377">
        <f t="shared" si="26"/>
        <v>159.57999999999993</v>
      </c>
      <c r="BM16" s="377">
        <v>0</v>
      </c>
      <c r="BN16" s="377">
        <f t="shared" si="27"/>
        <v>1436.2</v>
      </c>
      <c r="BO16" s="377">
        <f t="shared" si="28"/>
        <v>159.57999999999993</v>
      </c>
      <c r="BP16" s="377">
        <v>0</v>
      </c>
      <c r="BQ16" s="377">
        <f t="shared" si="29"/>
        <v>1436.2</v>
      </c>
      <c r="BR16" s="377">
        <f t="shared" si="30"/>
        <v>159.57999999999993</v>
      </c>
      <c r="BS16" s="377">
        <v>0</v>
      </c>
      <c r="BT16" s="502">
        <f t="shared" si="31"/>
        <v>1436.2</v>
      </c>
      <c r="BU16" s="502"/>
      <c r="BV16" s="377">
        <f t="shared" si="32"/>
        <v>1436.2</v>
      </c>
      <c r="BW16" s="503">
        <f t="shared" si="33"/>
        <v>159.57999999999993</v>
      </c>
    </row>
    <row r="17" spans="1:75" s="370" customFormat="1" ht="15" customHeight="1">
      <c r="A17" s="367"/>
      <c r="B17" s="496">
        <v>9</v>
      </c>
      <c r="C17" s="371" t="s">
        <v>573</v>
      </c>
      <c r="D17" s="504">
        <v>40429</v>
      </c>
      <c r="E17" s="368" t="s">
        <v>508</v>
      </c>
      <c r="F17" s="496" t="s">
        <v>518</v>
      </c>
      <c r="G17" s="368" t="s">
        <v>567</v>
      </c>
      <c r="H17" s="369" t="s">
        <v>574</v>
      </c>
      <c r="I17" s="481" t="s">
        <v>285</v>
      </c>
      <c r="J17" s="377">
        <v>1595.78</v>
      </c>
      <c r="K17" s="498">
        <f t="shared" si="0"/>
        <v>159.578</v>
      </c>
      <c r="L17" s="377">
        <f t="shared" si="1"/>
        <v>1436.202</v>
      </c>
      <c r="M17" s="377">
        <f t="shared" si="2"/>
        <v>287.24040000000002</v>
      </c>
      <c r="N17" s="377">
        <v>0</v>
      </c>
      <c r="O17" s="377">
        <f t="shared" si="3"/>
        <v>0</v>
      </c>
      <c r="P17" s="377">
        <v>0</v>
      </c>
      <c r="Q17" s="377">
        <v>0</v>
      </c>
      <c r="R17" s="377">
        <f t="shared" si="4"/>
        <v>0</v>
      </c>
      <c r="S17" s="377">
        <v>0</v>
      </c>
      <c r="T17" s="377">
        <v>0</v>
      </c>
      <c r="U17" s="377">
        <f t="shared" si="5"/>
        <v>0</v>
      </c>
      <c r="V17" s="377">
        <v>0</v>
      </c>
      <c r="W17" s="377">
        <v>0</v>
      </c>
      <c r="X17" s="377">
        <f t="shared" si="6"/>
        <v>0</v>
      </c>
      <c r="Y17" s="377">
        <v>0</v>
      </c>
      <c r="Z17" s="377">
        <v>0</v>
      </c>
      <c r="AA17" s="377">
        <f t="shared" si="34"/>
        <v>0</v>
      </c>
      <c r="AB17" s="377">
        <v>0</v>
      </c>
      <c r="AC17" s="377">
        <v>0</v>
      </c>
      <c r="AD17" s="377">
        <f t="shared" si="35"/>
        <v>0</v>
      </c>
      <c r="AE17" s="377">
        <v>0</v>
      </c>
      <c r="AF17" s="377">
        <v>0</v>
      </c>
      <c r="AG17" s="377">
        <f t="shared" si="7"/>
        <v>0</v>
      </c>
      <c r="AH17" s="377">
        <v>0</v>
      </c>
      <c r="AI17" s="377">
        <v>90.5</v>
      </c>
      <c r="AJ17" s="377">
        <f t="shared" si="36"/>
        <v>90.5</v>
      </c>
      <c r="AK17" s="377">
        <f t="shared" si="8"/>
        <v>1595.78</v>
      </c>
      <c r="AL17" s="377">
        <v>287.24</v>
      </c>
      <c r="AM17" s="377">
        <f t="shared" si="9"/>
        <v>377.74</v>
      </c>
      <c r="AN17" s="377">
        <f t="shared" si="10"/>
        <v>1218.04</v>
      </c>
      <c r="AO17" s="377">
        <v>287.24</v>
      </c>
      <c r="AP17" s="377">
        <f t="shared" si="11"/>
        <v>664.98</v>
      </c>
      <c r="AQ17" s="377">
        <f t="shared" si="12"/>
        <v>930.8</v>
      </c>
      <c r="AR17" s="377">
        <v>287.24</v>
      </c>
      <c r="AS17" s="377">
        <f t="shared" si="13"/>
        <v>952.22</v>
      </c>
      <c r="AT17" s="377">
        <f t="shared" si="14"/>
        <v>643.55999999999995</v>
      </c>
      <c r="AU17" s="377">
        <v>287.24</v>
      </c>
      <c r="AV17" s="377">
        <f t="shared" si="15"/>
        <v>1239.46</v>
      </c>
      <c r="AW17" s="377">
        <f t="shared" si="16"/>
        <v>356.31999999999994</v>
      </c>
      <c r="AX17" s="377">
        <v>196.74</v>
      </c>
      <c r="AY17" s="377">
        <f t="shared" si="17"/>
        <v>1436.2</v>
      </c>
      <c r="AZ17" s="377">
        <f t="shared" si="18"/>
        <v>159.57999999999993</v>
      </c>
      <c r="BA17" s="377">
        <v>0</v>
      </c>
      <c r="BB17" s="377">
        <f t="shared" si="19"/>
        <v>1436.2</v>
      </c>
      <c r="BC17" s="377">
        <f t="shared" si="20"/>
        <v>159.57999999999993</v>
      </c>
      <c r="BD17" s="377">
        <v>0</v>
      </c>
      <c r="BE17" s="377">
        <f t="shared" si="21"/>
        <v>1436.2</v>
      </c>
      <c r="BF17" s="377">
        <f t="shared" si="22"/>
        <v>159.57999999999993</v>
      </c>
      <c r="BG17" s="377">
        <v>0</v>
      </c>
      <c r="BH17" s="377">
        <f t="shared" si="23"/>
        <v>1436.2</v>
      </c>
      <c r="BI17" s="377">
        <f t="shared" si="24"/>
        <v>159.57999999999993</v>
      </c>
      <c r="BJ17" s="377">
        <v>0</v>
      </c>
      <c r="BK17" s="377">
        <f t="shared" si="25"/>
        <v>1436.2</v>
      </c>
      <c r="BL17" s="377">
        <f t="shared" si="26"/>
        <v>159.57999999999993</v>
      </c>
      <c r="BM17" s="377">
        <v>0</v>
      </c>
      <c r="BN17" s="377">
        <f t="shared" si="27"/>
        <v>1436.2</v>
      </c>
      <c r="BO17" s="377">
        <f t="shared" si="28"/>
        <v>159.57999999999993</v>
      </c>
      <c r="BP17" s="377">
        <v>0</v>
      </c>
      <c r="BQ17" s="377">
        <f t="shared" si="29"/>
        <v>1436.2</v>
      </c>
      <c r="BR17" s="377">
        <f t="shared" si="30"/>
        <v>159.57999999999993</v>
      </c>
      <c r="BS17" s="377">
        <v>0</v>
      </c>
      <c r="BT17" s="502">
        <f t="shared" si="31"/>
        <v>1436.2</v>
      </c>
      <c r="BU17" s="502"/>
      <c r="BV17" s="377">
        <f t="shared" si="32"/>
        <v>1436.2</v>
      </c>
      <c r="BW17" s="503">
        <f t="shared" si="33"/>
        <v>159.57999999999993</v>
      </c>
    </row>
    <row r="18" spans="1:75" s="370" customFormat="1" ht="14.25" customHeight="1">
      <c r="A18" s="367"/>
      <c r="B18" s="496">
        <v>10</v>
      </c>
      <c r="C18" s="371" t="s">
        <v>575</v>
      </c>
      <c r="D18" s="497">
        <v>40429</v>
      </c>
      <c r="E18" s="368" t="s">
        <v>576</v>
      </c>
      <c r="F18" s="496" t="s">
        <v>577</v>
      </c>
      <c r="G18" s="368" t="s">
        <v>578</v>
      </c>
      <c r="H18" s="369" t="s">
        <v>579</v>
      </c>
      <c r="I18" s="481" t="s">
        <v>285</v>
      </c>
      <c r="J18" s="377">
        <f>632.44+5.65</f>
        <v>638.09</v>
      </c>
      <c r="K18" s="498">
        <f t="shared" si="0"/>
        <v>63.809000000000005</v>
      </c>
      <c r="L18" s="377">
        <f t="shared" si="1"/>
        <v>574.28100000000006</v>
      </c>
      <c r="M18" s="377">
        <f t="shared" si="2"/>
        <v>114.85620000000002</v>
      </c>
      <c r="N18" s="377">
        <v>0</v>
      </c>
      <c r="O18" s="377">
        <f t="shared" si="3"/>
        <v>0</v>
      </c>
      <c r="P18" s="377">
        <v>0</v>
      </c>
      <c r="Q18" s="377">
        <v>0</v>
      </c>
      <c r="R18" s="377">
        <f t="shared" si="4"/>
        <v>0</v>
      </c>
      <c r="S18" s="377">
        <v>0</v>
      </c>
      <c r="T18" s="377">
        <v>0</v>
      </c>
      <c r="U18" s="377">
        <f t="shared" si="5"/>
        <v>0</v>
      </c>
      <c r="V18" s="377">
        <v>0</v>
      </c>
      <c r="W18" s="377">
        <v>0</v>
      </c>
      <c r="X18" s="377">
        <f t="shared" si="6"/>
        <v>0</v>
      </c>
      <c r="Y18" s="377">
        <v>0</v>
      </c>
      <c r="Z18" s="377">
        <v>0</v>
      </c>
      <c r="AA18" s="377">
        <f t="shared" si="34"/>
        <v>0</v>
      </c>
      <c r="AB18" s="377">
        <v>0</v>
      </c>
      <c r="AC18" s="377">
        <v>0</v>
      </c>
      <c r="AD18" s="377">
        <f t="shared" si="35"/>
        <v>0</v>
      </c>
      <c r="AE18" s="377">
        <v>0</v>
      </c>
      <c r="AF18" s="377">
        <v>0</v>
      </c>
      <c r="AG18" s="377">
        <f t="shared" si="7"/>
        <v>0</v>
      </c>
      <c r="AH18" s="377">
        <v>0</v>
      </c>
      <c r="AI18" s="377">
        <v>36.19</v>
      </c>
      <c r="AJ18" s="377">
        <f t="shared" si="36"/>
        <v>36.19</v>
      </c>
      <c r="AK18" s="377">
        <f t="shared" si="8"/>
        <v>638.09</v>
      </c>
      <c r="AL18" s="377">
        <v>114.86</v>
      </c>
      <c r="AM18" s="377">
        <f t="shared" si="9"/>
        <v>151.05000000000001</v>
      </c>
      <c r="AN18" s="377">
        <f t="shared" si="10"/>
        <v>487.04</v>
      </c>
      <c r="AO18" s="377">
        <v>114.86</v>
      </c>
      <c r="AP18" s="377">
        <f t="shared" si="11"/>
        <v>265.91000000000003</v>
      </c>
      <c r="AQ18" s="377">
        <f t="shared" si="12"/>
        <v>372.18</v>
      </c>
      <c r="AR18" s="377">
        <v>114.86</v>
      </c>
      <c r="AS18" s="377">
        <f t="shared" si="13"/>
        <v>380.77000000000004</v>
      </c>
      <c r="AT18" s="377">
        <f t="shared" si="14"/>
        <v>257.32</v>
      </c>
      <c r="AU18" s="377">
        <v>114.86</v>
      </c>
      <c r="AV18" s="377">
        <f t="shared" si="15"/>
        <v>495.63000000000005</v>
      </c>
      <c r="AW18" s="377">
        <f t="shared" si="16"/>
        <v>142.45999999999998</v>
      </c>
      <c r="AX18" s="377">
        <v>78.67</v>
      </c>
      <c r="AY18" s="377">
        <f t="shared" si="17"/>
        <v>574.30000000000007</v>
      </c>
      <c r="AZ18" s="377">
        <f t="shared" si="18"/>
        <v>63.789999999999964</v>
      </c>
      <c r="BA18" s="377">
        <v>0</v>
      </c>
      <c r="BB18" s="377">
        <f t="shared" si="19"/>
        <v>574.30000000000007</v>
      </c>
      <c r="BC18" s="377">
        <f t="shared" si="20"/>
        <v>63.789999999999964</v>
      </c>
      <c r="BD18" s="377">
        <v>0</v>
      </c>
      <c r="BE18" s="377">
        <f t="shared" si="21"/>
        <v>574.30000000000007</v>
      </c>
      <c r="BF18" s="377">
        <f t="shared" si="22"/>
        <v>63.789999999999964</v>
      </c>
      <c r="BG18" s="377">
        <v>0</v>
      </c>
      <c r="BH18" s="377">
        <f t="shared" si="23"/>
        <v>574.30000000000007</v>
      </c>
      <c r="BI18" s="377">
        <f t="shared" si="24"/>
        <v>63.789999999999964</v>
      </c>
      <c r="BJ18" s="377">
        <v>0</v>
      </c>
      <c r="BK18" s="377">
        <f t="shared" si="25"/>
        <v>574.30000000000007</v>
      </c>
      <c r="BL18" s="377">
        <f t="shared" si="26"/>
        <v>63.789999999999964</v>
      </c>
      <c r="BM18" s="377">
        <v>0</v>
      </c>
      <c r="BN18" s="377">
        <f t="shared" si="27"/>
        <v>574.30000000000007</v>
      </c>
      <c r="BO18" s="377">
        <f t="shared" si="28"/>
        <v>63.789999999999964</v>
      </c>
      <c r="BP18" s="377">
        <v>0</v>
      </c>
      <c r="BQ18" s="377">
        <f t="shared" si="29"/>
        <v>574.30000000000007</v>
      </c>
      <c r="BR18" s="377">
        <f t="shared" si="30"/>
        <v>63.789999999999964</v>
      </c>
      <c r="BS18" s="377">
        <v>0</v>
      </c>
      <c r="BT18" s="502">
        <f t="shared" si="31"/>
        <v>574.30000000000007</v>
      </c>
      <c r="BU18" s="502"/>
      <c r="BV18" s="377">
        <f t="shared" si="32"/>
        <v>574.30000000000007</v>
      </c>
      <c r="BW18" s="503">
        <f t="shared" si="33"/>
        <v>63.789999999999964</v>
      </c>
    </row>
    <row r="19" spans="1:75" s="370" customFormat="1" ht="13.5">
      <c r="A19" s="367"/>
      <c r="B19" s="496">
        <v>11</v>
      </c>
      <c r="C19" s="371" t="s">
        <v>582</v>
      </c>
      <c r="D19" s="497">
        <v>40445</v>
      </c>
      <c r="E19" s="368" t="s">
        <v>473</v>
      </c>
      <c r="F19" s="496" t="s">
        <v>474</v>
      </c>
      <c r="G19" s="369" t="s">
        <v>580</v>
      </c>
      <c r="H19" s="369" t="s">
        <v>583</v>
      </c>
      <c r="I19" s="481" t="s">
        <v>533</v>
      </c>
      <c r="J19" s="377">
        <v>1275.77</v>
      </c>
      <c r="K19" s="498">
        <f t="shared" si="0"/>
        <v>127.577</v>
      </c>
      <c r="L19" s="377">
        <f t="shared" si="1"/>
        <v>1148.193</v>
      </c>
      <c r="M19" s="377">
        <f t="shared" si="2"/>
        <v>229.6386</v>
      </c>
      <c r="N19" s="377">
        <v>0</v>
      </c>
      <c r="O19" s="377">
        <f t="shared" si="3"/>
        <v>0</v>
      </c>
      <c r="P19" s="377">
        <v>0</v>
      </c>
      <c r="Q19" s="377">
        <v>0</v>
      </c>
      <c r="R19" s="377">
        <f t="shared" si="4"/>
        <v>0</v>
      </c>
      <c r="S19" s="377">
        <v>0</v>
      </c>
      <c r="T19" s="377">
        <v>0</v>
      </c>
      <c r="U19" s="377">
        <f t="shared" si="5"/>
        <v>0</v>
      </c>
      <c r="V19" s="377">
        <v>0</v>
      </c>
      <c r="W19" s="377">
        <v>0</v>
      </c>
      <c r="X19" s="377">
        <f t="shared" si="6"/>
        <v>0</v>
      </c>
      <c r="Y19" s="377">
        <v>0</v>
      </c>
      <c r="Z19" s="377">
        <v>0</v>
      </c>
      <c r="AA19" s="377">
        <f t="shared" si="34"/>
        <v>0</v>
      </c>
      <c r="AB19" s="377">
        <v>0</v>
      </c>
      <c r="AC19" s="377">
        <v>0</v>
      </c>
      <c r="AD19" s="377">
        <f t="shared" si="35"/>
        <v>0</v>
      </c>
      <c r="AE19" s="377">
        <v>0</v>
      </c>
      <c r="AF19" s="377">
        <v>0</v>
      </c>
      <c r="AG19" s="377">
        <f t="shared" si="7"/>
        <v>0</v>
      </c>
      <c r="AH19" s="377">
        <v>0</v>
      </c>
      <c r="AI19" s="377">
        <v>62.29</v>
      </c>
      <c r="AJ19" s="377">
        <f t="shared" si="36"/>
        <v>62.29</v>
      </c>
      <c r="AK19" s="377">
        <f t="shared" si="8"/>
        <v>1275.77</v>
      </c>
      <c r="AL19" s="377">
        <v>229.64</v>
      </c>
      <c r="AM19" s="377">
        <f t="shared" si="9"/>
        <v>291.93</v>
      </c>
      <c r="AN19" s="377">
        <f t="shared" si="10"/>
        <v>983.83999999999992</v>
      </c>
      <c r="AO19" s="377">
        <v>229.64</v>
      </c>
      <c r="AP19" s="377">
        <f t="shared" si="11"/>
        <v>521.56999999999994</v>
      </c>
      <c r="AQ19" s="377">
        <f t="shared" si="12"/>
        <v>754.2</v>
      </c>
      <c r="AR19" s="377">
        <v>229.64</v>
      </c>
      <c r="AS19" s="377">
        <f t="shared" si="13"/>
        <v>751.20999999999992</v>
      </c>
      <c r="AT19" s="377">
        <f t="shared" si="14"/>
        <v>524.56000000000006</v>
      </c>
      <c r="AU19" s="377">
        <v>229.64</v>
      </c>
      <c r="AV19" s="377">
        <f t="shared" si="15"/>
        <v>980.84999999999991</v>
      </c>
      <c r="AW19" s="377">
        <f t="shared" si="16"/>
        <v>294.92000000000007</v>
      </c>
      <c r="AX19" s="377">
        <v>167.35</v>
      </c>
      <c r="AY19" s="377">
        <f t="shared" si="17"/>
        <v>1148.1999999999998</v>
      </c>
      <c r="AZ19" s="377">
        <f t="shared" si="18"/>
        <v>127.57000000000016</v>
      </c>
      <c r="BA19" s="377">
        <v>0</v>
      </c>
      <c r="BB19" s="377">
        <f t="shared" si="19"/>
        <v>1148.1999999999998</v>
      </c>
      <c r="BC19" s="377">
        <f t="shared" si="20"/>
        <v>127.57000000000016</v>
      </c>
      <c r="BD19" s="377">
        <v>0</v>
      </c>
      <c r="BE19" s="377">
        <f t="shared" si="21"/>
        <v>1148.1999999999998</v>
      </c>
      <c r="BF19" s="377">
        <f t="shared" si="22"/>
        <v>127.57000000000016</v>
      </c>
      <c r="BG19" s="377">
        <v>0</v>
      </c>
      <c r="BH19" s="377">
        <f t="shared" si="23"/>
        <v>1148.1999999999998</v>
      </c>
      <c r="BI19" s="377">
        <f t="shared" si="24"/>
        <v>127.57000000000016</v>
      </c>
      <c r="BJ19" s="377">
        <v>0</v>
      </c>
      <c r="BK19" s="377">
        <f t="shared" si="25"/>
        <v>1148.1999999999998</v>
      </c>
      <c r="BL19" s="377">
        <f t="shared" si="26"/>
        <v>127.57000000000016</v>
      </c>
      <c r="BM19" s="377">
        <v>0</v>
      </c>
      <c r="BN19" s="377">
        <f t="shared" si="27"/>
        <v>1148.1999999999998</v>
      </c>
      <c r="BO19" s="377">
        <f t="shared" si="28"/>
        <v>127.57000000000016</v>
      </c>
      <c r="BP19" s="377">
        <v>0</v>
      </c>
      <c r="BQ19" s="377">
        <f t="shared" si="29"/>
        <v>1148.1999999999998</v>
      </c>
      <c r="BR19" s="377">
        <f t="shared" si="30"/>
        <v>127.57000000000016</v>
      </c>
      <c r="BS19" s="498">
        <v>0</v>
      </c>
      <c r="BT19" s="498">
        <f t="shared" si="31"/>
        <v>1148.1999999999998</v>
      </c>
      <c r="BU19" s="498"/>
      <c r="BV19" s="377">
        <f t="shared" si="32"/>
        <v>1148.1999999999998</v>
      </c>
      <c r="BW19" s="501">
        <f t="shared" si="33"/>
        <v>127.57000000000016</v>
      </c>
    </row>
    <row r="20" spans="1:75" s="367" customFormat="1" ht="13.5">
      <c r="B20" s="496">
        <v>12</v>
      </c>
      <c r="C20" s="371" t="s">
        <v>587</v>
      </c>
      <c r="D20" s="497">
        <v>40431</v>
      </c>
      <c r="E20" s="368" t="s">
        <v>473</v>
      </c>
      <c r="F20" s="496" t="s">
        <v>474</v>
      </c>
      <c r="G20" s="369" t="s">
        <v>580</v>
      </c>
      <c r="H20" s="369" t="s">
        <v>588</v>
      </c>
      <c r="I20" s="481" t="s">
        <v>285</v>
      </c>
      <c r="J20" s="377">
        <v>1979</v>
      </c>
      <c r="K20" s="505">
        <f t="shared" si="0"/>
        <v>197.9</v>
      </c>
      <c r="L20" s="377">
        <f t="shared" si="1"/>
        <v>1781.1</v>
      </c>
      <c r="M20" s="377">
        <f t="shared" si="2"/>
        <v>356.21999999999997</v>
      </c>
      <c r="N20" s="377">
        <v>0</v>
      </c>
      <c r="O20" s="377">
        <f t="shared" si="3"/>
        <v>0</v>
      </c>
      <c r="P20" s="377">
        <v>0</v>
      </c>
      <c r="Q20" s="377">
        <v>0</v>
      </c>
      <c r="R20" s="377">
        <f t="shared" si="4"/>
        <v>0</v>
      </c>
      <c r="S20" s="377">
        <v>0</v>
      </c>
      <c r="T20" s="377">
        <v>0</v>
      </c>
      <c r="U20" s="377">
        <f t="shared" si="5"/>
        <v>0</v>
      </c>
      <c r="V20" s="377">
        <v>0</v>
      </c>
      <c r="W20" s="377">
        <v>0</v>
      </c>
      <c r="X20" s="377">
        <f t="shared" si="6"/>
        <v>0</v>
      </c>
      <c r="Y20" s="377">
        <v>0</v>
      </c>
      <c r="Z20" s="377">
        <v>0</v>
      </c>
      <c r="AA20" s="377">
        <f t="shared" si="34"/>
        <v>0</v>
      </c>
      <c r="AB20" s="377">
        <v>0</v>
      </c>
      <c r="AC20" s="377">
        <v>0</v>
      </c>
      <c r="AD20" s="377">
        <f t="shared" si="35"/>
        <v>0</v>
      </c>
      <c r="AE20" s="377">
        <v>0</v>
      </c>
      <c r="AF20" s="377">
        <v>0</v>
      </c>
      <c r="AG20" s="377">
        <f t="shared" si="7"/>
        <v>0</v>
      </c>
      <c r="AH20" s="377">
        <v>0</v>
      </c>
      <c r="AI20" s="377">
        <v>110.28</v>
      </c>
      <c r="AJ20" s="377">
        <f t="shared" si="36"/>
        <v>110.28</v>
      </c>
      <c r="AK20" s="377">
        <f t="shared" si="8"/>
        <v>1979</v>
      </c>
      <c r="AL20" s="377">
        <v>356.22</v>
      </c>
      <c r="AM20" s="377">
        <f t="shared" si="9"/>
        <v>466.5</v>
      </c>
      <c r="AN20" s="377">
        <f t="shared" si="10"/>
        <v>1512.5</v>
      </c>
      <c r="AO20" s="377">
        <v>356.22</v>
      </c>
      <c r="AP20" s="377">
        <f t="shared" si="11"/>
        <v>822.72</v>
      </c>
      <c r="AQ20" s="377">
        <f t="shared" si="12"/>
        <v>1156.28</v>
      </c>
      <c r="AR20" s="377">
        <v>356.22</v>
      </c>
      <c r="AS20" s="377">
        <f t="shared" si="13"/>
        <v>1178.94</v>
      </c>
      <c r="AT20" s="377">
        <f t="shared" si="14"/>
        <v>800.06</v>
      </c>
      <c r="AU20" s="377">
        <v>356.22</v>
      </c>
      <c r="AV20" s="377">
        <f t="shared" si="15"/>
        <v>1535.16</v>
      </c>
      <c r="AW20" s="377">
        <f t="shared" si="16"/>
        <v>443.83999999999992</v>
      </c>
      <c r="AX20" s="377">
        <v>245.94</v>
      </c>
      <c r="AY20" s="377">
        <f t="shared" si="17"/>
        <v>1781.1000000000001</v>
      </c>
      <c r="AZ20" s="377">
        <f t="shared" si="18"/>
        <v>197.89999999999986</v>
      </c>
      <c r="BA20" s="377">
        <v>0</v>
      </c>
      <c r="BB20" s="377">
        <f t="shared" si="19"/>
        <v>1781.1000000000001</v>
      </c>
      <c r="BC20" s="377">
        <f t="shared" si="20"/>
        <v>197.89999999999986</v>
      </c>
      <c r="BD20" s="377">
        <v>0</v>
      </c>
      <c r="BE20" s="377">
        <f t="shared" si="21"/>
        <v>1781.1000000000001</v>
      </c>
      <c r="BF20" s="377">
        <f t="shared" si="22"/>
        <v>197.89999999999986</v>
      </c>
      <c r="BG20" s="377">
        <v>0</v>
      </c>
      <c r="BH20" s="377">
        <f t="shared" si="23"/>
        <v>1781.1000000000001</v>
      </c>
      <c r="BI20" s="377">
        <f t="shared" si="24"/>
        <v>197.89999999999986</v>
      </c>
      <c r="BJ20" s="377">
        <v>0</v>
      </c>
      <c r="BK20" s="377">
        <f t="shared" si="25"/>
        <v>1781.1000000000001</v>
      </c>
      <c r="BL20" s="377">
        <f t="shared" si="26"/>
        <v>197.89999999999986</v>
      </c>
      <c r="BM20" s="377">
        <v>0</v>
      </c>
      <c r="BN20" s="377">
        <f t="shared" si="27"/>
        <v>1781.1000000000001</v>
      </c>
      <c r="BO20" s="377">
        <f t="shared" si="28"/>
        <v>197.89999999999986</v>
      </c>
      <c r="BP20" s="377">
        <v>0</v>
      </c>
      <c r="BQ20" s="377">
        <f t="shared" si="29"/>
        <v>1781.1000000000001</v>
      </c>
      <c r="BR20" s="377">
        <f t="shared" si="30"/>
        <v>197.89999999999986</v>
      </c>
      <c r="BS20" s="498">
        <v>0</v>
      </c>
      <c r="BT20" s="498">
        <f t="shared" si="31"/>
        <v>1781.1000000000001</v>
      </c>
      <c r="BU20" s="498"/>
      <c r="BV20" s="377">
        <f t="shared" si="32"/>
        <v>1781.1000000000001</v>
      </c>
      <c r="BW20" s="501">
        <f t="shared" si="33"/>
        <v>197.89999999999986</v>
      </c>
    </row>
    <row r="21" spans="1:75" s="367" customFormat="1" ht="13.5">
      <c r="B21" s="496">
        <v>13</v>
      </c>
      <c r="C21" s="371" t="s">
        <v>589</v>
      </c>
      <c r="D21" s="497">
        <v>40632</v>
      </c>
      <c r="E21" s="368" t="s">
        <v>590</v>
      </c>
      <c r="F21" s="496" t="s">
        <v>518</v>
      </c>
      <c r="G21" s="368" t="s">
        <v>591</v>
      </c>
      <c r="H21" s="368" t="s">
        <v>592</v>
      </c>
      <c r="I21" s="481" t="s">
        <v>285</v>
      </c>
      <c r="J21" s="377">
        <v>979</v>
      </c>
      <c r="K21" s="505">
        <f t="shared" si="0"/>
        <v>97.9</v>
      </c>
      <c r="L21" s="377">
        <f t="shared" si="1"/>
        <v>881.1</v>
      </c>
      <c r="M21" s="377">
        <f t="shared" si="2"/>
        <v>176.22</v>
      </c>
      <c r="N21" s="377">
        <v>0</v>
      </c>
      <c r="O21" s="377">
        <f t="shared" si="3"/>
        <v>0</v>
      </c>
      <c r="P21" s="377">
        <v>0</v>
      </c>
      <c r="Q21" s="377">
        <v>0</v>
      </c>
      <c r="R21" s="377">
        <f t="shared" si="4"/>
        <v>0</v>
      </c>
      <c r="S21" s="377">
        <v>0</v>
      </c>
      <c r="T21" s="377">
        <v>0</v>
      </c>
      <c r="U21" s="377">
        <f t="shared" si="5"/>
        <v>0</v>
      </c>
      <c r="V21" s="377">
        <v>0</v>
      </c>
      <c r="W21" s="377">
        <v>0</v>
      </c>
      <c r="X21" s="377">
        <f t="shared" si="6"/>
        <v>0</v>
      </c>
      <c r="Y21" s="377">
        <v>0</v>
      </c>
      <c r="Z21" s="377">
        <v>0</v>
      </c>
      <c r="AA21" s="377">
        <f t="shared" si="34"/>
        <v>0</v>
      </c>
      <c r="AB21" s="377">
        <v>0</v>
      </c>
      <c r="AC21" s="377">
        <v>0</v>
      </c>
      <c r="AD21" s="377">
        <f t="shared" si="35"/>
        <v>0</v>
      </c>
      <c r="AE21" s="377">
        <v>0</v>
      </c>
      <c r="AF21" s="377">
        <v>0</v>
      </c>
      <c r="AG21" s="377">
        <f t="shared" si="7"/>
        <v>0</v>
      </c>
      <c r="AH21" s="377">
        <v>0</v>
      </c>
      <c r="AI21" s="377">
        <v>0</v>
      </c>
      <c r="AJ21" s="377">
        <f t="shared" si="36"/>
        <v>0</v>
      </c>
      <c r="AK21" s="377">
        <v>0</v>
      </c>
      <c r="AL21" s="377">
        <v>133.72999999999999</v>
      </c>
      <c r="AM21" s="377">
        <f t="shared" si="9"/>
        <v>133.72999999999999</v>
      </c>
      <c r="AN21" s="377">
        <f t="shared" si="10"/>
        <v>845.27</v>
      </c>
      <c r="AO21" s="377">
        <v>176.22</v>
      </c>
      <c r="AP21" s="377">
        <f t="shared" si="11"/>
        <v>309.95</v>
      </c>
      <c r="AQ21" s="377">
        <f t="shared" si="12"/>
        <v>669.05</v>
      </c>
      <c r="AR21" s="377">
        <v>176.22</v>
      </c>
      <c r="AS21" s="377">
        <f t="shared" si="13"/>
        <v>486.16999999999996</v>
      </c>
      <c r="AT21" s="377">
        <f t="shared" si="14"/>
        <v>492.83000000000004</v>
      </c>
      <c r="AU21" s="377">
        <v>176.22</v>
      </c>
      <c r="AV21" s="377">
        <f t="shared" si="15"/>
        <v>662.39</v>
      </c>
      <c r="AW21" s="377">
        <f t="shared" si="16"/>
        <v>316.61</v>
      </c>
      <c r="AX21" s="377">
        <v>176.22</v>
      </c>
      <c r="AY21" s="377">
        <f t="shared" si="17"/>
        <v>838.61</v>
      </c>
      <c r="AZ21" s="377">
        <f t="shared" si="18"/>
        <v>140.38999999999999</v>
      </c>
      <c r="BA21" s="377">
        <v>42.49</v>
      </c>
      <c r="BB21" s="377">
        <f t="shared" si="19"/>
        <v>881.1</v>
      </c>
      <c r="BC21" s="377">
        <f t="shared" si="20"/>
        <v>97.899999999999977</v>
      </c>
      <c r="BD21" s="377">
        <v>0</v>
      </c>
      <c r="BE21" s="377">
        <f t="shared" si="21"/>
        <v>881.1</v>
      </c>
      <c r="BF21" s="377">
        <f t="shared" si="22"/>
        <v>97.899999999999977</v>
      </c>
      <c r="BG21" s="377">
        <v>0</v>
      </c>
      <c r="BH21" s="377">
        <f t="shared" si="23"/>
        <v>881.1</v>
      </c>
      <c r="BI21" s="377">
        <f t="shared" si="24"/>
        <v>97.899999999999977</v>
      </c>
      <c r="BJ21" s="377">
        <v>0</v>
      </c>
      <c r="BK21" s="377">
        <f t="shared" si="25"/>
        <v>881.1</v>
      </c>
      <c r="BL21" s="377">
        <f t="shared" si="26"/>
        <v>97.899999999999977</v>
      </c>
      <c r="BM21" s="377">
        <v>0</v>
      </c>
      <c r="BN21" s="377">
        <f t="shared" si="27"/>
        <v>881.1</v>
      </c>
      <c r="BO21" s="377">
        <f t="shared" si="28"/>
        <v>97.899999999999977</v>
      </c>
      <c r="BP21" s="377">
        <v>0</v>
      </c>
      <c r="BQ21" s="377">
        <f t="shared" si="29"/>
        <v>881.1</v>
      </c>
      <c r="BR21" s="377">
        <f t="shared" si="30"/>
        <v>97.899999999999977</v>
      </c>
      <c r="BS21" s="498">
        <v>0</v>
      </c>
      <c r="BT21" s="498">
        <f t="shared" si="31"/>
        <v>881.1</v>
      </c>
      <c r="BU21" s="498"/>
      <c r="BV21" s="377">
        <f t="shared" si="32"/>
        <v>881.1</v>
      </c>
      <c r="BW21" s="501">
        <f t="shared" si="33"/>
        <v>97.899999999999977</v>
      </c>
    </row>
    <row r="22" spans="1:75" s="367" customFormat="1" ht="13.5" customHeight="1">
      <c r="B22" s="496">
        <v>14</v>
      </c>
      <c r="C22" s="371" t="s">
        <v>593</v>
      </c>
      <c r="D22" s="506">
        <v>40932</v>
      </c>
      <c r="E22" s="368" t="s">
        <v>517</v>
      </c>
      <c r="F22" s="496" t="s">
        <v>474</v>
      </c>
      <c r="G22" s="368" t="s">
        <v>594</v>
      </c>
      <c r="H22" s="368" t="s">
        <v>595</v>
      </c>
      <c r="I22" s="481" t="s">
        <v>285</v>
      </c>
      <c r="J22" s="377">
        <v>24767</v>
      </c>
      <c r="K22" s="505">
        <f t="shared" si="0"/>
        <v>2476.7000000000003</v>
      </c>
      <c r="L22" s="377">
        <f t="shared" si="1"/>
        <v>22290.3</v>
      </c>
      <c r="M22" s="377">
        <f t="shared" si="2"/>
        <v>4458.0599999999995</v>
      </c>
      <c r="N22" s="377">
        <v>0</v>
      </c>
      <c r="O22" s="377">
        <f t="shared" si="3"/>
        <v>0</v>
      </c>
      <c r="P22" s="377">
        <v>0</v>
      </c>
      <c r="Q22" s="377">
        <v>0</v>
      </c>
      <c r="R22" s="377">
        <f t="shared" si="4"/>
        <v>0</v>
      </c>
      <c r="S22" s="377">
        <v>0</v>
      </c>
      <c r="T22" s="377">
        <v>0</v>
      </c>
      <c r="U22" s="377">
        <f t="shared" si="5"/>
        <v>0</v>
      </c>
      <c r="V22" s="377">
        <v>0</v>
      </c>
      <c r="W22" s="377">
        <v>0</v>
      </c>
      <c r="X22" s="377">
        <f t="shared" si="6"/>
        <v>0</v>
      </c>
      <c r="Y22" s="377">
        <v>0</v>
      </c>
      <c r="Z22" s="377">
        <v>0</v>
      </c>
      <c r="AA22" s="377">
        <f t="shared" si="34"/>
        <v>0</v>
      </c>
      <c r="AB22" s="377">
        <v>0</v>
      </c>
      <c r="AC22" s="377">
        <v>0</v>
      </c>
      <c r="AD22" s="377">
        <f t="shared" si="35"/>
        <v>0</v>
      </c>
      <c r="AE22" s="377">
        <v>0</v>
      </c>
      <c r="AF22" s="377">
        <v>0</v>
      </c>
      <c r="AG22" s="377">
        <f t="shared" si="7"/>
        <v>0</v>
      </c>
      <c r="AH22" s="377">
        <v>0</v>
      </c>
      <c r="AI22" s="377">
        <v>0</v>
      </c>
      <c r="AJ22" s="377">
        <f t="shared" si="36"/>
        <v>0</v>
      </c>
      <c r="AK22" s="377">
        <v>0</v>
      </c>
      <c r="AL22" s="377">
        <v>158.78</v>
      </c>
      <c r="AM22" s="377">
        <f t="shared" si="9"/>
        <v>158.78</v>
      </c>
      <c r="AN22" s="377">
        <f t="shared" si="10"/>
        <v>24608.22</v>
      </c>
      <c r="AO22" s="377">
        <v>4458.0600000000004</v>
      </c>
      <c r="AP22" s="377">
        <f t="shared" si="11"/>
        <v>4616.84</v>
      </c>
      <c r="AQ22" s="377">
        <f t="shared" si="12"/>
        <v>20150.16</v>
      </c>
      <c r="AR22" s="377">
        <v>4458.0600000000004</v>
      </c>
      <c r="AS22" s="377">
        <f t="shared" si="13"/>
        <v>9074.9000000000015</v>
      </c>
      <c r="AT22" s="377">
        <f t="shared" si="14"/>
        <v>15692.099999999999</v>
      </c>
      <c r="AU22" s="377">
        <v>4458.0600000000004</v>
      </c>
      <c r="AV22" s="377">
        <f t="shared" si="15"/>
        <v>13532.960000000003</v>
      </c>
      <c r="AW22" s="377">
        <f t="shared" si="16"/>
        <v>11234.039999999997</v>
      </c>
      <c r="AX22" s="377">
        <v>4458.0600000000004</v>
      </c>
      <c r="AY22" s="377">
        <f t="shared" si="17"/>
        <v>17991.020000000004</v>
      </c>
      <c r="AZ22" s="377">
        <f t="shared" si="18"/>
        <v>6775.9799999999959</v>
      </c>
      <c r="BA22" s="377">
        <v>4299.28</v>
      </c>
      <c r="BB22" s="377">
        <f t="shared" si="19"/>
        <v>22290.300000000003</v>
      </c>
      <c r="BC22" s="377">
        <f t="shared" si="20"/>
        <v>2476.6999999999971</v>
      </c>
      <c r="BD22" s="377">
        <v>0</v>
      </c>
      <c r="BE22" s="377">
        <f t="shared" si="21"/>
        <v>22290.300000000003</v>
      </c>
      <c r="BF22" s="377">
        <f t="shared" si="22"/>
        <v>2476.6999999999971</v>
      </c>
      <c r="BG22" s="377">
        <v>0</v>
      </c>
      <c r="BH22" s="377">
        <f t="shared" si="23"/>
        <v>22290.300000000003</v>
      </c>
      <c r="BI22" s="377">
        <f>J22-BH22</f>
        <v>2476.6999999999971</v>
      </c>
      <c r="BJ22" s="377">
        <v>0</v>
      </c>
      <c r="BK22" s="377">
        <f t="shared" si="25"/>
        <v>22290.300000000003</v>
      </c>
      <c r="BL22" s="377">
        <f t="shared" si="26"/>
        <v>2476.6999999999971</v>
      </c>
      <c r="BM22" s="377">
        <v>0</v>
      </c>
      <c r="BN22" s="377">
        <f t="shared" si="27"/>
        <v>22290.300000000003</v>
      </c>
      <c r="BO22" s="377">
        <f t="shared" si="28"/>
        <v>2476.6999999999971</v>
      </c>
      <c r="BP22" s="377">
        <v>0</v>
      </c>
      <c r="BQ22" s="377">
        <f t="shared" si="29"/>
        <v>22290.300000000003</v>
      </c>
      <c r="BR22" s="377">
        <f t="shared" si="30"/>
        <v>2476.6999999999971</v>
      </c>
      <c r="BS22" s="498">
        <v>0</v>
      </c>
      <c r="BT22" s="498">
        <f t="shared" si="31"/>
        <v>22290.300000000003</v>
      </c>
      <c r="BU22" s="498"/>
      <c r="BV22" s="377">
        <f t="shared" si="32"/>
        <v>22290.300000000003</v>
      </c>
      <c r="BW22" s="501">
        <f t="shared" si="33"/>
        <v>2476.6999999999971</v>
      </c>
    </row>
    <row r="23" spans="1:75" s="367" customFormat="1" ht="18" customHeight="1">
      <c r="B23" s="496">
        <v>15</v>
      </c>
      <c r="C23" s="371" t="s">
        <v>596</v>
      </c>
      <c r="D23" s="506">
        <v>40942</v>
      </c>
      <c r="E23" s="368" t="s">
        <v>597</v>
      </c>
      <c r="F23" s="496" t="s">
        <v>518</v>
      </c>
      <c r="G23" s="369" t="s">
        <v>598</v>
      </c>
      <c r="H23" s="369" t="s">
        <v>599</v>
      </c>
      <c r="I23" s="481" t="s">
        <v>285</v>
      </c>
      <c r="J23" s="377">
        <v>4169.7</v>
      </c>
      <c r="K23" s="505">
        <f t="shared" si="0"/>
        <v>416.97</v>
      </c>
      <c r="L23" s="377">
        <f t="shared" si="1"/>
        <v>3752.7299999999996</v>
      </c>
      <c r="M23" s="377">
        <f t="shared" si="2"/>
        <v>750.54599999999994</v>
      </c>
      <c r="N23" s="377">
        <v>0</v>
      </c>
      <c r="O23" s="377">
        <f t="shared" si="3"/>
        <v>0</v>
      </c>
      <c r="P23" s="377">
        <v>0</v>
      </c>
      <c r="Q23" s="377">
        <v>0</v>
      </c>
      <c r="R23" s="377">
        <f t="shared" si="4"/>
        <v>0</v>
      </c>
      <c r="S23" s="377">
        <v>0</v>
      </c>
      <c r="T23" s="377">
        <v>0</v>
      </c>
      <c r="U23" s="377">
        <f t="shared" si="5"/>
        <v>0</v>
      </c>
      <c r="V23" s="377">
        <v>0</v>
      </c>
      <c r="W23" s="377">
        <v>0</v>
      </c>
      <c r="X23" s="377">
        <f t="shared" si="6"/>
        <v>0</v>
      </c>
      <c r="Y23" s="377">
        <v>0</v>
      </c>
      <c r="Z23" s="377">
        <v>0</v>
      </c>
      <c r="AA23" s="377">
        <f t="shared" si="34"/>
        <v>0</v>
      </c>
      <c r="AB23" s="377">
        <v>0</v>
      </c>
      <c r="AC23" s="377">
        <v>0</v>
      </c>
      <c r="AD23" s="377">
        <f t="shared" si="35"/>
        <v>0</v>
      </c>
      <c r="AE23" s="377">
        <v>0</v>
      </c>
      <c r="AF23" s="377">
        <v>0</v>
      </c>
      <c r="AG23" s="377">
        <f t="shared" si="7"/>
        <v>0</v>
      </c>
      <c r="AH23" s="377">
        <v>0</v>
      </c>
      <c r="AI23" s="377">
        <v>0</v>
      </c>
      <c r="AJ23" s="377">
        <f t="shared" si="36"/>
        <v>0</v>
      </c>
      <c r="AK23" s="377">
        <v>0</v>
      </c>
      <c r="AL23" s="377">
        <v>0</v>
      </c>
      <c r="AM23" s="377">
        <f t="shared" si="9"/>
        <v>0</v>
      </c>
      <c r="AN23" s="377">
        <f t="shared" si="10"/>
        <v>4169.7</v>
      </c>
      <c r="AO23" s="377">
        <v>512.02</v>
      </c>
      <c r="AP23" s="377">
        <f t="shared" si="11"/>
        <v>512.02</v>
      </c>
      <c r="AQ23" s="377">
        <f t="shared" si="12"/>
        <v>3657.68</v>
      </c>
      <c r="AR23" s="377">
        <v>750.55</v>
      </c>
      <c r="AS23" s="377">
        <f t="shared" si="13"/>
        <v>1262.57</v>
      </c>
      <c r="AT23" s="377">
        <f t="shared" si="14"/>
        <v>2907.13</v>
      </c>
      <c r="AU23" s="377">
        <v>750.55</v>
      </c>
      <c r="AV23" s="377">
        <f t="shared" si="15"/>
        <v>2013.12</v>
      </c>
      <c r="AW23" s="377">
        <f t="shared" si="16"/>
        <v>2156.58</v>
      </c>
      <c r="AX23" s="377">
        <v>750.55</v>
      </c>
      <c r="AY23" s="377">
        <f t="shared" si="17"/>
        <v>2763.67</v>
      </c>
      <c r="AZ23" s="377">
        <f t="shared" si="18"/>
        <v>1406.0299999999997</v>
      </c>
      <c r="BA23" s="377">
        <v>750.55</v>
      </c>
      <c r="BB23" s="377">
        <f t="shared" si="19"/>
        <v>3514.2200000000003</v>
      </c>
      <c r="BC23" s="377">
        <f t="shared" si="20"/>
        <v>655.47999999999956</v>
      </c>
      <c r="BD23" s="377">
        <v>238.53</v>
      </c>
      <c r="BE23" s="377">
        <f t="shared" si="21"/>
        <v>3752.7500000000005</v>
      </c>
      <c r="BF23" s="377">
        <f t="shared" si="22"/>
        <v>416.94999999999936</v>
      </c>
      <c r="BG23" s="377">
        <v>0</v>
      </c>
      <c r="BH23" s="377">
        <f t="shared" si="23"/>
        <v>3752.7500000000005</v>
      </c>
      <c r="BI23" s="377">
        <f>J23-BH23</f>
        <v>416.94999999999936</v>
      </c>
      <c r="BJ23" s="377">
        <v>0</v>
      </c>
      <c r="BK23" s="377">
        <f t="shared" si="25"/>
        <v>3752.7500000000005</v>
      </c>
      <c r="BL23" s="377">
        <f t="shared" si="26"/>
        <v>416.94999999999936</v>
      </c>
      <c r="BM23" s="377">
        <v>0</v>
      </c>
      <c r="BN23" s="377">
        <f t="shared" si="27"/>
        <v>3752.7500000000005</v>
      </c>
      <c r="BO23" s="377">
        <f t="shared" si="28"/>
        <v>416.94999999999936</v>
      </c>
      <c r="BP23" s="377">
        <v>0</v>
      </c>
      <c r="BQ23" s="377">
        <f t="shared" si="29"/>
        <v>3752.7500000000005</v>
      </c>
      <c r="BR23" s="377">
        <f t="shared" si="30"/>
        <v>416.94999999999936</v>
      </c>
      <c r="BS23" s="498">
        <v>0</v>
      </c>
      <c r="BT23" s="498">
        <f t="shared" si="31"/>
        <v>3752.7500000000005</v>
      </c>
      <c r="BU23" s="498"/>
      <c r="BV23" s="377">
        <f t="shared" si="32"/>
        <v>3752.7500000000005</v>
      </c>
      <c r="BW23" s="501">
        <f t="shared" si="33"/>
        <v>416.94999999999936</v>
      </c>
    </row>
    <row r="24" spans="1:75" s="367" customFormat="1" ht="13.5">
      <c r="B24" s="496">
        <v>16</v>
      </c>
      <c r="C24" s="371" t="s">
        <v>600</v>
      </c>
      <c r="D24" s="506">
        <v>40942</v>
      </c>
      <c r="E24" s="368" t="s">
        <v>601</v>
      </c>
      <c r="F24" s="496" t="s">
        <v>518</v>
      </c>
      <c r="G24" s="369" t="s">
        <v>602</v>
      </c>
      <c r="H24" s="369" t="s">
        <v>603</v>
      </c>
      <c r="I24" s="481" t="s">
        <v>533</v>
      </c>
      <c r="J24" s="377">
        <v>1508.55</v>
      </c>
      <c r="K24" s="505">
        <f t="shared" si="0"/>
        <v>150.85499999999999</v>
      </c>
      <c r="L24" s="377">
        <f t="shared" si="1"/>
        <v>1357.6949999999999</v>
      </c>
      <c r="M24" s="377">
        <f t="shared" si="2"/>
        <v>271.53899999999999</v>
      </c>
      <c r="N24" s="377">
        <v>0</v>
      </c>
      <c r="O24" s="377">
        <f t="shared" si="3"/>
        <v>0</v>
      </c>
      <c r="P24" s="377">
        <v>0</v>
      </c>
      <c r="Q24" s="377">
        <v>0</v>
      </c>
      <c r="R24" s="377">
        <f t="shared" si="4"/>
        <v>0</v>
      </c>
      <c r="S24" s="377">
        <v>0</v>
      </c>
      <c r="T24" s="377">
        <v>0</v>
      </c>
      <c r="U24" s="377">
        <f t="shared" si="5"/>
        <v>0</v>
      </c>
      <c r="V24" s="377">
        <v>0</v>
      </c>
      <c r="W24" s="377">
        <v>0</v>
      </c>
      <c r="X24" s="377">
        <f t="shared" si="6"/>
        <v>0</v>
      </c>
      <c r="Y24" s="377">
        <v>0</v>
      </c>
      <c r="Z24" s="377">
        <v>0</v>
      </c>
      <c r="AA24" s="377">
        <f t="shared" si="34"/>
        <v>0</v>
      </c>
      <c r="AB24" s="377">
        <v>0</v>
      </c>
      <c r="AC24" s="377">
        <v>0</v>
      </c>
      <c r="AD24" s="377">
        <f t="shared" si="35"/>
        <v>0</v>
      </c>
      <c r="AE24" s="377">
        <v>0</v>
      </c>
      <c r="AF24" s="377">
        <v>0</v>
      </c>
      <c r="AG24" s="377">
        <f t="shared" si="7"/>
        <v>0</v>
      </c>
      <c r="AH24" s="377">
        <v>0</v>
      </c>
      <c r="AI24" s="377">
        <v>0</v>
      </c>
      <c r="AJ24" s="377">
        <f t="shared" si="36"/>
        <v>0</v>
      </c>
      <c r="AK24" s="377">
        <v>0</v>
      </c>
      <c r="AL24" s="377">
        <v>0</v>
      </c>
      <c r="AM24" s="377">
        <f t="shared" si="9"/>
        <v>0</v>
      </c>
      <c r="AN24" s="377">
        <v>0</v>
      </c>
      <c r="AO24" s="377">
        <v>185.24</v>
      </c>
      <c r="AP24" s="377">
        <f t="shared" si="11"/>
        <v>185.24</v>
      </c>
      <c r="AQ24" s="377">
        <f t="shared" si="12"/>
        <v>1323.31</v>
      </c>
      <c r="AR24" s="377">
        <v>271.54000000000002</v>
      </c>
      <c r="AS24" s="377">
        <f t="shared" si="13"/>
        <v>456.78000000000003</v>
      </c>
      <c r="AT24" s="377">
        <f t="shared" si="14"/>
        <v>1051.77</v>
      </c>
      <c r="AU24" s="377">
        <v>271.54000000000002</v>
      </c>
      <c r="AV24" s="377">
        <f t="shared" si="15"/>
        <v>728.32</v>
      </c>
      <c r="AW24" s="377">
        <f t="shared" si="16"/>
        <v>780.2299999999999</v>
      </c>
      <c r="AX24" s="377">
        <v>271.54000000000002</v>
      </c>
      <c r="AY24" s="377">
        <f t="shared" si="17"/>
        <v>999.86000000000013</v>
      </c>
      <c r="AZ24" s="377">
        <f t="shared" si="18"/>
        <v>508.68999999999983</v>
      </c>
      <c r="BA24" s="377">
        <v>271.54000000000002</v>
      </c>
      <c r="BB24" s="377">
        <f t="shared" si="19"/>
        <v>1271.4000000000001</v>
      </c>
      <c r="BC24" s="377">
        <f t="shared" si="20"/>
        <v>237.14999999999986</v>
      </c>
      <c r="BD24" s="377">
        <v>86.3</v>
      </c>
      <c r="BE24" s="377">
        <f t="shared" si="21"/>
        <v>1357.7</v>
      </c>
      <c r="BF24" s="377">
        <f t="shared" si="22"/>
        <v>150.84999999999991</v>
      </c>
      <c r="BG24" s="377">
        <v>0</v>
      </c>
      <c r="BH24" s="377">
        <f t="shared" si="23"/>
        <v>1357.7</v>
      </c>
      <c r="BI24" s="377">
        <f>J24-BH24</f>
        <v>150.84999999999991</v>
      </c>
      <c r="BJ24" s="377">
        <v>0</v>
      </c>
      <c r="BK24" s="377">
        <f t="shared" si="25"/>
        <v>1357.7</v>
      </c>
      <c r="BL24" s="377">
        <f t="shared" si="26"/>
        <v>150.84999999999991</v>
      </c>
      <c r="BM24" s="377">
        <v>0</v>
      </c>
      <c r="BN24" s="377">
        <f t="shared" si="27"/>
        <v>1357.7</v>
      </c>
      <c r="BO24" s="377">
        <f t="shared" si="28"/>
        <v>150.84999999999991</v>
      </c>
      <c r="BP24" s="377">
        <v>0</v>
      </c>
      <c r="BQ24" s="377">
        <f t="shared" si="29"/>
        <v>1357.7</v>
      </c>
      <c r="BR24" s="377">
        <f t="shared" si="30"/>
        <v>150.84999999999991</v>
      </c>
      <c r="BS24" s="498">
        <v>0</v>
      </c>
      <c r="BT24" s="498">
        <f t="shared" si="31"/>
        <v>1357.7</v>
      </c>
      <c r="BU24" s="498"/>
      <c r="BV24" s="377">
        <f t="shared" si="32"/>
        <v>1357.7</v>
      </c>
      <c r="BW24" s="501">
        <f t="shared" si="33"/>
        <v>150.84999999999991</v>
      </c>
    </row>
    <row r="25" spans="1:75" s="367" customFormat="1" ht="13.5">
      <c r="B25" s="496">
        <v>17</v>
      </c>
      <c r="C25" s="371" t="s">
        <v>604</v>
      </c>
      <c r="D25" s="506">
        <v>41372</v>
      </c>
      <c r="E25" s="368" t="s">
        <v>576</v>
      </c>
      <c r="F25" s="496" t="s">
        <v>577</v>
      </c>
      <c r="G25" s="369" t="s">
        <v>605</v>
      </c>
      <c r="H25" s="369" t="s">
        <v>606</v>
      </c>
      <c r="I25" s="481" t="s">
        <v>533</v>
      </c>
      <c r="J25" s="377">
        <v>1870.15</v>
      </c>
      <c r="K25" s="505">
        <f t="shared" si="0"/>
        <v>187.01500000000001</v>
      </c>
      <c r="L25" s="377">
        <f t="shared" si="1"/>
        <v>1683.135</v>
      </c>
      <c r="M25" s="377">
        <f t="shared" si="2"/>
        <v>336.62700000000001</v>
      </c>
      <c r="N25" s="377">
        <v>0</v>
      </c>
      <c r="O25" s="377">
        <f t="shared" si="3"/>
        <v>0</v>
      </c>
      <c r="P25" s="377">
        <v>0</v>
      </c>
      <c r="Q25" s="377">
        <v>0</v>
      </c>
      <c r="R25" s="377">
        <f t="shared" si="4"/>
        <v>0</v>
      </c>
      <c r="S25" s="377">
        <v>0</v>
      </c>
      <c r="T25" s="377">
        <v>0</v>
      </c>
      <c r="U25" s="377">
        <f t="shared" si="5"/>
        <v>0</v>
      </c>
      <c r="V25" s="377">
        <v>0</v>
      </c>
      <c r="W25" s="377">
        <v>0</v>
      </c>
      <c r="X25" s="377">
        <f t="shared" si="6"/>
        <v>0</v>
      </c>
      <c r="Y25" s="377">
        <v>0</v>
      </c>
      <c r="Z25" s="377">
        <v>0</v>
      </c>
      <c r="AA25" s="377">
        <f t="shared" si="34"/>
        <v>0</v>
      </c>
      <c r="AB25" s="377">
        <v>0</v>
      </c>
      <c r="AC25" s="377">
        <v>0</v>
      </c>
      <c r="AD25" s="377">
        <f t="shared" si="35"/>
        <v>0</v>
      </c>
      <c r="AE25" s="377">
        <v>0</v>
      </c>
      <c r="AF25" s="377">
        <v>0</v>
      </c>
      <c r="AG25" s="377">
        <f t="shared" si="7"/>
        <v>0</v>
      </c>
      <c r="AH25" s="377">
        <v>0</v>
      </c>
      <c r="AI25" s="377">
        <v>0</v>
      </c>
      <c r="AJ25" s="377">
        <f t="shared" si="36"/>
        <v>0</v>
      </c>
      <c r="AK25" s="377">
        <v>0</v>
      </c>
      <c r="AL25" s="377">
        <v>0</v>
      </c>
      <c r="AM25" s="377">
        <f t="shared" si="9"/>
        <v>0</v>
      </c>
      <c r="AN25" s="377">
        <v>0</v>
      </c>
      <c r="AO25" s="377">
        <v>0</v>
      </c>
      <c r="AP25" s="377">
        <f t="shared" si="11"/>
        <v>0</v>
      </c>
      <c r="AQ25" s="377">
        <v>0</v>
      </c>
      <c r="AR25" s="377">
        <v>247.17</v>
      </c>
      <c r="AS25" s="377">
        <f t="shared" si="13"/>
        <v>247.17</v>
      </c>
      <c r="AT25" s="377">
        <f t="shared" si="14"/>
        <v>1622.98</v>
      </c>
      <c r="AU25" s="377">
        <v>336.63</v>
      </c>
      <c r="AV25" s="377">
        <f t="shared" si="15"/>
        <v>583.79999999999995</v>
      </c>
      <c r="AW25" s="377">
        <f t="shared" si="16"/>
        <v>1286.3500000000001</v>
      </c>
      <c r="AX25" s="377">
        <v>336.63</v>
      </c>
      <c r="AY25" s="377">
        <f t="shared" si="17"/>
        <v>920.43</v>
      </c>
      <c r="AZ25" s="377">
        <f t="shared" si="18"/>
        <v>949.72000000000014</v>
      </c>
      <c r="BA25" s="377">
        <v>336.63</v>
      </c>
      <c r="BB25" s="377">
        <f t="shared" si="19"/>
        <v>1257.06</v>
      </c>
      <c r="BC25" s="377">
        <f t="shared" si="20"/>
        <v>613.09000000000015</v>
      </c>
      <c r="BD25" s="377">
        <v>336.63</v>
      </c>
      <c r="BE25" s="377">
        <f t="shared" si="21"/>
        <v>1593.69</v>
      </c>
      <c r="BF25" s="377">
        <f t="shared" si="22"/>
        <v>276.46000000000004</v>
      </c>
      <c r="BG25" s="377">
        <v>89.46</v>
      </c>
      <c r="BH25" s="377">
        <f t="shared" si="23"/>
        <v>1683.15</v>
      </c>
      <c r="BI25" s="377">
        <f>J25-BH25</f>
        <v>187</v>
      </c>
      <c r="BJ25" s="377">
        <v>0</v>
      </c>
      <c r="BK25" s="377">
        <f t="shared" si="25"/>
        <v>1683.15</v>
      </c>
      <c r="BL25" s="377">
        <f t="shared" si="26"/>
        <v>187</v>
      </c>
      <c r="BM25" s="377">
        <v>0</v>
      </c>
      <c r="BN25" s="377">
        <f t="shared" si="27"/>
        <v>1683.15</v>
      </c>
      <c r="BO25" s="377">
        <f t="shared" si="28"/>
        <v>187</v>
      </c>
      <c r="BP25" s="377">
        <v>0</v>
      </c>
      <c r="BQ25" s="377">
        <f t="shared" si="29"/>
        <v>1683.15</v>
      </c>
      <c r="BR25" s="377">
        <f t="shared" si="30"/>
        <v>187</v>
      </c>
      <c r="BS25" s="498">
        <v>0</v>
      </c>
      <c r="BT25" s="498">
        <f t="shared" si="31"/>
        <v>1683.15</v>
      </c>
      <c r="BU25" s="498"/>
      <c r="BV25" s="377">
        <f t="shared" si="32"/>
        <v>1683.15</v>
      </c>
      <c r="BW25" s="501">
        <f t="shared" si="33"/>
        <v>187</v>
      </c>
    </row>
    <row r="26" spans="1:75" s="367" customFormat="1" ht="13.5">
      <c r="B26" s="496">
        <v>18</v>
      </c>
      <c r="C26" s="371" t="s">
        <v>607</v>
      </c>
      <c r="D26" s="506">
        <v>41611</v>
      </c>
      <c r="E26" s="368" t="s">
        <v>473</v>
      </c>
      <c r="F26" s="496" t="s">
        <v>474</v>
      </c>
      <c r="G26" s="369" t="s">
        <v>608</v>
      </c>
      <c r="H26" s="368" t="s">
        <v>609</v>
      </c>
      <c r="I26" s="481" t="s">
        <v>610</v>
      </c>
      <c r="J26" s="377">
        <v>997.79</v>
      </c>
      <c r="K26" s="505">
        <f t="shared" si="0"/>
        <v>99.778999999999996</v>
      </c>
      <c r="L26" s="377">
        <f t="shared" si="1"/>
        <v>898.01099999999997</v>
      </c>
      <c r="M26" s="377">
        <f t="shared" si="2"/>
        <v>179.60219999999998</v>
      </c>
      <c r="N26" s="377">
        <v>0</v>
      </c>
      <c r="O26" s="377">
        <f t="shared" si="3"/>
        <v>0</v>
      </c>
      <c r="P26" s="377">
        <v>0</v>
      </c>
      <c r="Q26" s="377">
        <v>0</v>
      </c>
      <c r="R26" s="377">
        <f t="shared" si="4"/>
        <v>0</v>
      </c>
      <c r="S26" s="377">
        <v>0</v>
      </c>
      <c r="T26" s="377">
        <v>0</v>
      </c>
      <c r="U26" s="377">
        <f t="shared" si="5"/>
        <v>0</v>
      </c>
      <c r="V26" s="377">
        <v>0</v>
      </c>
      <c r="W26" s="377">
        <v>0</v>
      </c>
      <c r="X26" s="377">
        <f t="shared" si="6"/>
        <v>0</v>
      </c>
      <c r="Y26" s="377">
        <v>0</v>
      </c>
      <c r="Z26" s="377">
        <v>0</v>
      </c>
      <c r="AA26" s="377">
        <f t="shared" si="34"/>
        <v>0</v>
      </c>
      <c r="AB26" s="377">
        <v>0</v>
      </c>
      <c r="AC26" s="377">
        <v>0</v>
      </c>
      <c r="AD26" s="377">
        <f t="shared" si="35"/>
        <v>0</v>
      </c>
      <c r="AE26" s="377">
        <v>0</v>
      </c>
      <c r="AF26" s="377">
        <v>0</v>
      </c>
      <c r="AG26" s="377">
        <f t="shared" si="7"/>
        <v>0</v>
      </c>
      <c r="AH26" s="377">
        <v>0</v>
      </c>
      <c r="AI26" s="377">
        <v>0</v>
      </c>
      <c r="AJ26" s="377">
        <f t="shared" si="36"/>
        <v>0</v>
      </c>
      <c r="AK26" s="377">
        <v>0</v>
      </c>
      <c r="AL26" s="377">
        <v>0</v>
      </c>
      <c r="AM26" s="377">
        <f t="shared" si="9"/>
        <v>0</v>
      </c>
      <c r="AN26" s="377">
        <v>0</v>
      </c>
      <c r="AO26" s="377">
        <v>0</v>
      </c>
      <c r="AP26" s="377">
        <f t="shared" si="11"/>
        <v>0</v>
      </c>
      <c r="AQ26" s="377">
        <v>0</v>
      </c>
      <c r="AR26" s="377">
        <v>14.27</v>
      </c>
      <c r="AS26" s="377">
        <f t="shared" si="13"/>
        <v>14.27</v>
      </c>
      <c r="AT26" s="377">
        <f t="shared" si="14"/>
        <v>983.52</v>
      </c>
      <c r="AU26" s="377">
        <v>179.6</v>
      </c>
      <c r="AV26" s="377">
        <f t="shared" si="15"/>
        <v>193.87</v>
      </c>
      <c r="AW26" s="377">
        <f t="shared" si="16"/>
        <v>803.92</v>
      </c>
      <c r="AX26" s="377">
        <v>179.6</v>
      </c>
      <c r="AY26" s="377">
        <f t="shared" si="17"/>
        <v>373.47</v>
      </c>
      <c r="AZ26" s="377">
        <f t="shared" si="18"/>
        <v>624.31999999999994</v>
      </c>
      <c r="BA26" s="377">
        <v>179.6</v>
      </c>
      <c r="BB26" s="377">
        <f t="shared" si="19"/>
        <v>553.07000000000005</v>
      </c>
      <c r="BC26" s="377">
        <f t="shared" si="20"/>
        <v>444.71999999999991</v>
      </c>
      <c r="BD26" s="377">
        <v>179.6</v>
      </c>
      <c r="BE26" s="377">
        <f t="shared" si="21"/>
        <v>732.67000000000007</v>
      </c>
      <c r="BF26" s="377">
        <f t="shared" si="22"/>
        <v>265.11999999999989</v>
      </c>
      <c r="BG26" s="377">
        <v>165.33</v>
      </c>
      <c r="BH26" s="377">
        <f t="shared" si="23"/>
        <v>898.00000000000011</v>
      </c>
      <c r="BI26" s="377">
        <f>J26-BH26</f>
        <v>99.78999999999985</v>
      </c>
      <c r="BJ26" s="377">
        <v>0</v>
      </c>
      <c r="BK26" s="377">
        <f t="shared" si="25"/>
        <v>898.00000000000011</v>
      </c>
      <c r="BL26" s="377">
        <f t="shared" si="26"/>
        <v>99.78999999999985</v>
      </c>
      <c r="BM26" s="377">
        <v>0</v>
      </c>
      <c r="BN26" s="377">
        <f t="shared" si="27"/>
        <v>898.00000000000011</v>
      </c>
      <c r="BO26" s="377">
        <f t="shared" si="28"/>
        <v>99.78999999999985</v>
      </c>
      <c r="BP26" s="377">
        <v>0</v>
      </c>
      <c r="BQ26" s="377">
        <f t="shared" si="29"/>
        <v>898.00000000000011</v>
      </c>
      <c r="BR26" s="377">
        <f t="shared" si="30"/>
        <v>99.78999999999985</v>
      </c>
      <c r="BS26" s="498">
        <v>0</v>
      </c>
      <c r="BT26" s="498">
        <f>BQ26+BS26</f>
        <v>898.00000000000011</v>
      </c>
      <c r="BU26" s="498"/>
      <c r="BV26" s="377">
        <f t="shared" si="32"/>
        <v>898.00000000000011</v>
      </c>
      <c r="BW26" s="501">
        <f>J26-BT26</f>
        <v>99.78999999999985</v>
      </c>
    </row>
    <row r="27" spans="1:75" s="367" customFormat="1" ht="13.5">
      <c r="B27" s="496">
        <v>19</v>
      </c>
      <c r="C27" s="371" t="s">
        <v>611</v>
      </c>
      <c r="D27" s="506">
        <v>41621</v>
      </c>
      <c r="E27" s="368" t="s">
        <v>590</v>
      </c>
      <c r="F27" s="496" t="s">
        <v>577</v>
      </c>
      <c r="G27" s="368" t="s">
        <v>612</v>
      </c>
      <c r="H27" s="368" t="s">
        <v>613</v>
      </c>
      <c r="I27" s="483" t="s">
        <v>285</v>
      </c>
      <c r="J27" s="377">
        <v>2164.04</v>
      </c>
      <c r="K27" s="505">
        <f t="shared" si="0"/>
        <v>216.404</v>
      </c>
      <c r="L27" s="377">
        <f t="shared" si="1"/>
        <v>1947.636</v>
      </c>
      <c r="M27" s="377">
        <f t="shared" si="2"/>
        <v>389.52719999999999</v>
      </c>
      <c r="N27" s="377">
        <v>0</v>
      </c>
      <c r="O27" s="377">
        <f t="shared" si="3"/>
        <v>0</v>
      </c>
      <c r="P27" s="377">
        <v>0</v>
      </c>
      <c r="Q27" s="377">
        <v>0</v>
      </c>
      <c r="R27" s="377">
        <f t="shared" si="4"/>
        <v>0</v>
      </c>
      <c r="S27" s="377">
        <v>0</v>
      </c>
      <c r="T27" s="377">
        <v>0</v>
      </c>
      <c r="U27" s="377">
        <f t="shared" si="5"/>
        <v>0</v>
      </c>
      <c r="V27" s="377">
        <v>0</v>
      </c>
      <c r="W27" s="377">
        <v>0</v>
      </c>
      <c r="X27" s="377">
        <f t="shared" si="6"/>
        <v>0</v>
      </c>
      <c r="Y27" s="377">
        <v>0</v>
      </c>
      <c r="Z27" s="377">
        <v>0</v>
      </c>
      <c r="AA27" s="377">
        <f t="shared" si="34"/>
        <v>0</v>
      </c>
      <c r="AB27" s="377">
        <v>0</v>
      </c>
      <c r="AC27" s="377">
        <v>0</v>
      </c>
      <c r="AD27" s="377">
        <f t="shared" si="35"/>
        <v>0</v>
      </c>
      <c r="AE27" s="377">
        <v>0</v>
      </c>
      <c r="AF27" s="377">
        <v>0</v>
      </c>
      <c r="AG27" s="377">
        <f t="shared" si="7"/>
        <v>0</v>
      </c>
      <c r="AH27" s="377">
        <v>0</v>
      </c>
      <c r="AI27" s="377">
        <v>0</v>
      </c>
      <c r="AJ27" s="377">
        <f t="shared" si="36"/>
        <v>0</v>
      </c>
      <c r="AK27" s="377">
        <v>0</v>
      </c>
      <c r="AL27" s="377">
        <v>0</v>
      </c>
      <c r="AM27" s="377">
        <f t="shared" si="9"/>
        <v>0</v>
      </c>
      <c r="AN27" s="377">
        <v>0</v>
      </c>
      <c r="AO27" s="377">
        <v>0</v>
      </c>
      <c r="AP27" s="377">
        <f t="shared" si="11"/>
        <v>0</v>
      </c>
      <c r="AQ27" s="377">
        <v>0</v>
      </c>
      <c r="AR27" s="377">
        <v>20.28</v>
      </c>
      <c r="AS27" s="377">
        <f t="shared" si="13"/>
        <v>20.28</v>
      </c>
      <c r="AT27" s="377">
        <f t="shared" si="14"/>
        <v>2143.7599999999998</v>
      </c>
      <c r="AU27" s="377">
        <v>389.53</v>
      </c>
      <c r="AV27" s="377">
        <f t="shared" si="15"/>
        <v>409.80999999999995</v>
      </c>
      <c r="AW27" s="377">
        <f t="shared" si="16"/>
        <v>1754.23</v>
      </c>
      <c r="AX27" s="377">
        <v>389.53</v>
      </c>
      <c r="AY27" s="377">
        <f t="shared" si="17"/>
        <v>799.33999999999992</v>
      </c>
      <c r="AZ27" s="377">
        <f t="shared" si="18"/>
        <v>1364.7</v>
      </c>
      <c r="BA27" s="377">
        <v>389.53</v>
      </c>
      <c r="BB27" s="377">
        <f t="shared" si="19"/>
        <v>1188.8699999999999</v>
      </c>
      <c r="BC27" s="377">
        <f t="shared" si="20"/>
        <v>975.17000000000007</v>
      </c>
      <c r="BD27" s="377">
        <v>389.53</v>
      </c>
      <c r="BE27" s="377">
        <f t="shared" si="21"/>
        <v>1578.3999999999999</v>
      </c>
      <c r="BF27" s="377">
        <f t="shared" si="22"/>
        <v>585.6400000000001</v>
      </c>
      <c r="BG27" s="377">
        <v>369.25</v>
      </c>
      <c r="BH27" s="377">
        <f t="shared" si="23"/>
        <v>1947.6499999999999</v>
      </c>
      <c r="BI27" s="377">
        <f t="shared" ref="BI27:BI88" si="37">J27-BH27</f>
        <v>216.3900000000001</v>
      </c>
      <c r="BJ27" s="377">
        <v>0</v>
      </c>
      <c r="BK27" s="377">
        <f t="shared" si="25"/>
        <v>1947.6499999999999</v>
      </c>
      <c r="BL27" s="377">
        <f t="shared" si="26"/>
        <v>216.3900000000001</v>
      </c>
      <c r="BM27" s="377">
        <v>0</v>
      </c>
      <c r="BN27" s="377">
        <f t="shared" si="27"/>
        <v>1947.6499999999999</v>
      </c>
      <c r="BO27" s="377">
        <f t="shared" si="28"/>
        <v>216.3900000000001</v>
      </c>
      <c r="BP27" s="377">
        <v>0</v>
      </c>
      <c r="BQ27" s="377">
        <f t="shared" si="29"/>
        <v>1947.6499999999999</v>
      </c>
      <c r="BR27" s="377">
        <f t="shared" si="30"/>
        <v>216.3900000000001</v>
      </c>
      <c r="BS27" s="498">
        <v>0</v>
      </c>
      <c r="BT27" s="498">
        <f t="shared" ref="BT27:BT73" si="38">BQ27+BS27</f>
        <v>1947.6499999999999</v>
      </c>
      <c r="BU27" s="498"/>
      <c r="BV27" s="377">
        <f t="shared" si="32"/>
        <v>1947.6499999999999</v>
      </c>
      <c r="BW27" s="501">
        <f t="shared" ref="BW27:BW86" si="39">J27-BT27</f>
        <v>216.3900000000001</v>
      </c>
    </row>
    <row r="28" spans="1:75" s="367" customFormat="1" ht="15.75" customHeight="1">
      <c r="B28" s="496">
        <v>20</v>
      </c>
      <c r="C28" s="371" t="s">
        <v>614</v>
      </c>
      <c r="D28" s="506">
        <v>41624</v>
      </c>
      <c r="E28" s="368" t="s">
        <v>615</v>
      </c>
      <c r="F28" s="496" t="s">
        <v>616</v>
      </c>
      <c r="G28" s="369" t="s">
        <v>617</v>
      </c>
      <c r="H28" s="379" t="s">
        <v>618</v>
      </c>
      <c r="I28" s="481" t="s">
        <v>261</v>
      </c>
      <c r="J28" s="377">
        <v>3039</v>
      </c>
      <c r="K28" s="505">
        <f t="shared" si="0"/>
        <v>303.90000000000003</v>
      </c>
      <c r="L28" s="377">
        <f t="shared" si="1"/>
        <v>2735.1</v>
      </c>
      <c r="M28" s="377">
        <f t="shared" si="2"/>
        <v>547.02</v>
      </c>
      <c r="N28" s="377">
        <v>0</v>
      </c>
      <c r="O28" s="377">
        <f t="shared" si="3"/>
        <v>0</v>
      </c>
      <c r="P28" s="377">
        <v>0</v>
      </c>
      <c r="Q28" s="377">
        <v>0</v>
      </c>
      <c r="R28" s="377">
        <f t="shared" si="4"/>
        <v>0</v>
      </c>
      <c r="S28" s="377">
        <v>0</v>
      </c>
      <c r="T28" s="377">
        <v>0</v>
      </c>
      <c r="U28" s="377">
        <f t="shared" si="5"/>
        <v>0</v>
      </c>
      <c r="V28" s="377">
        <v>0</v>
      </c>
      <c r="W28" s="377">
        <v>0</v>
      </c>
      <c r="X28" s="377">
        <f t="shared" si="6"/>
        <v>0</v>
      </c>
      <c r="Y28" s="377">
        <v>0</v>
      </c>
      <c r="Z28" s="377">
        <v>0</v>
      </c>
      <c r="AA28" s="377">
        <f t="shared" si="34"/>
        <v>0</v>
      </c>
      <c r="AB28" s="377">
        <v>0</v>
      </c>
      <c r="AC28" s="377">
        <v>0</v>
      </c>
      <c r="AD28" s="377">
        <f t="shared" si="35"/>
        <v>0</v>
      </c>
      <c r="AE28" s="377">
        <v>0</v>
      </c>
      <c r="AF28" s="377">
        <v>0</v>
      </c>
      <c r="AG28" s="377">
        <f t="shared" si="7"/>
        <v>0</v>
      </c>
      <c r="AH28" s="377">
        <v>0</v>
      </c>
      <c r="AI28" s="377">
        <v>0</v>
      </c>
      <c r="AJ28" s="377">
        <f t="shared" si="36"/>
        <v>0</v>
      </c>
      <c r="AK28" s="377">
        <v>0</v>
      </c>
      <c r="AL28" s="377">
        <v>0</v>
      </c>
      <c r="AM28" s="377">
        <f t="shared" si="9"/>
        <v>0</v>
      </c>
      <c r="AN28" s="377">
        <v>0</v>
      </c>
      <c r="AO28" s="377">
        <v>0</v>
      </c>
      <c r="AP28" s="377">
        <f t="shared" si="11"/>
        <v>0</v>
      </c>
      <c r="AQ28" s="377">
        <v>0</v>
      </c>
      <c r="AR28" s="377">
        <v>23.98</v>
      </c>
      <c r="AS28" s="377">
        <f t="shared" si="13"/>
        <v>23.98</v>
      </c>
      <c r="AT28" s="377">
        <f t="shared" si="14"/>
        <v>3015.02</v>
      </c>
      <c r="AU28" s="377">
        <v>547.02</v>
      </c>
      <c r="AV28" s="377">
        <f t="shared" si="15"/>
        <v>571</v>
      </c>
      <c r="AW28" s="377">
        <f t="shared" si="16"/>
        <v>2468</v>
      </c>
      <c r="AX28" s="377">
        <v>547.02</v>
      </c>
      <c r="AY28" s="377">
        <f t="shared" si="17"/>
        <v>1118.02</v>
      </c>
      <c r="AZ28" s="377">
        <f t="shared" si="18"/>
        <v>1920.98</v>
      </c>
      <c r="BA28" s="377">
        <v>547.02</v>
      </c>
      <c r="BB28" s="377">
        <f t="shared" si="19"/>
        <v>1665.04</v>
      </c>
      <c r="BC28" s="377">
        <f t="shared" si="20"/>
        <v>1373.96</v>
      </c>
      <c r="BD28" s="377">
        <v>547.02</v>
      </c>
      <c r="BE28" s="377">
        <f t="shared" si="21"/>
        <v>2212.06</v>
      </c>
      <c r="BF28" s="377">
        <f t="shared" si="22"/>
        <v>826.94</v>
      </c>
      <c r="BG28" s="377">
        <v>523.04</v>
      </c>
      <c r="BH28" s="377">
        <f t="shared" si="23"/>
        <v>2735.1</v>
      </c>
      <c r="BI28" s="377">
        <f t="shared" si="37"/>
        <v>303.90000000000009</v>
      </c>
      <c r="BJ28" s="377">
        <v>0</v>
      </c>
      <c r="BK28" s="377">
        <f t="shared" si="25"/>
        <v>2735.1</v>
      </c>
      <c r="BL28" s="377">
        <f t="shared" si="26"/>
        <v>303.90000000000009</v>
      </c>
      <c r="BM28" s="377">
        <v>0</v>
      </c>
      <c r="BN28" s="377">
        <f t="shared" si="27"/>
        <v>2735.1</v>
      </c>
      <c r="BO28" s="377">
        <f t="shared" si="28"/>
        <v>303.90000000000009</v>
      </c>
      <c r="BP28" s="377">
        <v>0</v>
      </c>
      <c r="BQ28" s="377">
        <f t="shared" si="29"/>
        <v>2735.1</v>
      </c>
      <c r="BR28" s="377">
        <f t="shared" si="30"/>
        <v>303.90000000000009</v>
      </c>
      <c r="BS28" s="498">
        <v>0</v>
      </c>
      <c r="BT28" s="498">
        <f t="shared" si="38"/>
        <v>2735.1</v>
      </c>
      <c r="BU28" s="498"/>
      <c r="BV28" s="377">
        <f t="shared" si="32"/>
        <v>2735.1</v>
      </c>
      <c r="BW28" s="501">
        <f t="shared" si="39"/>
        <v>303.90000000000009</v>
      </c>
    </row>
    <row r="29" spans="1:75" s="367" customFormat="1" ht="13.5">
      <c r="B29" s="496">
        <v>21</v>
      </c>
      <c r="C29" s="371" t="s">
        <v>619</v>
      </c>
      <c r="D29" s="506">
        <v>41625</v>
      </c>
      <c r="E29" s="368" t="s">
        <v>508</v>
      </c>
      <c r="F29" s="496" t="s">
        <v>518</v>
      </c>
      <c r="G29" s="369" t="s">
        <v>620</v>
      </c>
      <c r="H29" s="369" t="s">
        <v>621</v>
      </c>
      <c r="I29" s="481" t="s">
        <v>285</v>
      </c>
      <c r="J29" s="377">
        <v>1215</v>
      </c>
      <c r="K29" s="505">
        <f t="shared" si="0"/>
        <v>121.5</v>
      </c>
      <c r="L29" s="377">
        <f t="shared" si="1"/>
        <v>1093.5</v>
      </c>
      <c r="M29" s="377">
        <f t="shared" si="2"/>
        <v>218.7</v>
      </c>
      <c r="N29" s="377">
        <v>0</v>
      </c>
      <c r="O29" s="377">
        <f t="shared" si="3"/>
        <v>0</v>
      </c>
      <c r="P29" s="377">
        <v>0</v>
      </c>
      <c r="Q29" s="377">
        <v>0</v>
      </c>
      <c r="R29" s="377">
        <f t="shared" si="4"/>
        <v>0</v>
      </c>
      <c r="S29" s="377">
        <v>0</v>
      </c>
      <c r="T29" s="377">
        <v>0</v>
      </c>
      <c r="U29" s="377">
        <f t="shared" si="5"/>
        <v>0</v>
      </c>
      <c r="V29" s="377">
        <v>0</v>
      </c>
      <c r="W29" s="377">
        <v>0</v>
      </c>
      <c r="X29" s="377">
        <f t="shared" si="6"/>
        <v>0</v>
      </c>
      <c r="Y29" s="377">
        <v>0</v>
      </c>
      <c r="Z29" s="377">
        <v>0</v>
      </c>
      <c r="AA29" s="377">
        <f t="shared" si="34"/>
        <v>0</v>
      </c>
      <c r="AB29" s="377">
        <v>0</v>
      </c>
      <c r="AC29" s="377">
        <v>0</v>
      </c>
      <c r="AD29" s="377">
        <f t="shared" si="35"/>
        <v>0</v>
      </c>
      <c r="AE29" s="377">
        <v>0</v>
      </c>
      <c r="AF29" s="377">
        <v>0</v>
      </c>
      <c r="AG29" s="377">
        <f t="shared" si="7"/>
        <v>0</v>
      </c>
      <c r="AH29" s="377">
        <v>0</v>
      </c>
      <c r="AI29" s="377">
        <v>0</v>
      </c>
      <c r="AJ29" s="377">
        <f t="shared" si="36"/>
        <v>0</v>
      </c>
      <c r="AK29" s="377">
        <v>0</v>
      </c>
      <c r="AL29" s="377">
        <v>0</v>
      </c>
      <c r="AM29" s="377">
        <f t="shared" si="9"/>
        <v>0</v>
      </c>
      <c r="AN29" s="377">
        <v>0</v>
      </c>
      <c r="AO29" s="377">
        <v>0</v>
      </c>
      <c r="AP29" s="377">
        <f t="shared" si="11"/>
        <v>0</v>
      </c>
      <c r="AQ29" s="377">
        <v>0</v>
      </c>
      <c r="AR29" s="377">
        <v>8.99</v>
      </c>
      <c r="AS29" s="377">
        <f t="shared" si="13"/>
        <v>8.99</v>
      </c>
      <c r="AT29" s="377">
        <f t="shared" si="14"/>
        <v>1206.01</v>
      </c>
      <c r="AU29" s="377">
        <v>218.7</v>
      </c>
      <c r="AV29" s="377">
        <f t="shared" si="15"/>
        <v>227.69</v>
      </c>
      <c r="AW29" s="377">
        <f t="shared" si="16"/>
        <v>987.31</v>
      </c>
      <c r="AX29" s="377">
        <v>218.7</v>
      </c>
      <c r="AY29" s="377">
        <f t="shared" si="17"/>
        <v>446.39</v>
      </c>
      <c r="AZ29" s="377">
        <f t="shared" si="18"/>
        <v>768.61</v>
      </c>
      <c r="BA29" s="377">
        <v>218.7</v>
      </c>
      <c r="BB29" s="377">
        <f t="shared" si="19"/>
        <v>665.08999999999992</v>
      </c>
      <c r="BC29" s="377">
        <f t="shared" si="20"/>
        <v>549.91000000000008</v>
      </c>
      <c r="BD29" s="377">
        <v>218.7</v>
      </c>
      <c r="BE29" s="377">
        <f t="shared" si="21"/>
        <v>883.79</v>
      </c>
      <c r="BF29" s="377">
        <f t="shared" si="22"/>
        <v>331.21000000000004</v>
      </c>
      <c r="BG29" s="377">
        <v>209.71</v>
      </c>
      <c r="BH29" s="377">
        <f t="shared" si="23"/>
        <v>1093.5</v>
      </c>
      <c r="BI29" s="377">
        <f t="shared" si="37"/>
        <v>121.5</v>
      </c>
      <c r="BJ29" s="377">
        <v>0</v>
      </c>
      <c r="BK29" s="377">
        <f t="shared" si="25"/>
        <v>1093.5</v>
      </c>
      <c r="BL29" s="377">
        <f t="shared" si="26"/>
        <v>121.5</v>
      </c>
      <c r="BM29" s="377">
        <v>0</v>
      </c>
      <c r="BN29" s="377">
        <f t="shared" si="27"/>
        <v>1093.5</v>
      </c>
      <c r="BO29" s="377">
        <f t="shared" si="28"/>
        <v>121.5</v>
      </c>
      <c r="BP29" s="377">
        <v>0</v>
      </c>
      <c r="BQ29" s="377">
        <f t="shared" si="29"/>
        <v>1093.5</v>
      </c>
      <c r="BR29" s="377">
        <f t="shared" si="30"/>
        <v>121.5</v>
      </c>
      <c r="BS29" s="498">
        <v>0</v>
      </c>
      <c r="BT29" s="498">
        <f t="shared" si="38"/>
        <v>1093.5</v>
      </c>
      <c r="BU29" s="498"/>
      <c r="BV29" s="377">
        <f t="shared" si="32"/>
        <v>1093.5</v>
      </c>
      <c r="BW29" s="501">
        <f t="shared" si="39"/>
        <v>121.5</v>
      </c>
    </row>
    <row r="30" spans="1:75" s="367" customFormat="1" ht="13.5">
      <c r="B30" s="496">
        <v>22</v>
      </c>
      <c r="C30" s="371" t="s">
        <v>622</v>
      </c>
      <c r="D30" s="506">
        <v>41625</v>
      </c>
      <c r="E30" s="368" t="s">
        <v>508</v>
      </c>
      <c r="F30" s="496" t="s">
        <v>518</v>
      </c>
      <c r="G30" s="369" t="s">
        <v>620</v>
      </c>
      <c r="H30" s="369" t="s">
        <v>623</v>
      </c>
      <c r="I30" s="481" t="s">
        <v>285</v>
      </c>
      <c r="J30" s="377">
        <v>1215</v>
      </c>
      <c r="K30" s="505">
        <f t="shared" si="0"/>
        <v>121.5</v>
      </c>
      <c r="L30" s="377">
        <f t="shared" si="1"/>
        <v>1093.5</v>
      </c>
      <c r="M30" s="377">
        <f t="shared" si="2"/>
        <v>218.7</v>
      </c>
      <c r="N30" s="377">
        <v>0</v>
      </c>
      <c r="O30" s="377">
        <f t="shared" si="3"/>
        <v>0</v>
      </c>
      <c r="P30" s="377">
        <v>0</v>
      </c>
      <c r="Q30" s="377">
        <v>0</v>
      </c>
      <c r="R30" s="377">
        <f t="shared" si="4"/>
        <v>0</v>
      </c>
      <c r="S30" s="377">
        <v>0</v>
      </c>
      <c r="T30" s="377">
        <v>0</v>
      </c>
      <c r="U30" s="377">
        <f t="shared" si="5"/>
        <v>0</v>
      </c>
      <c r="V30" s="377">
        <v>0</v>
      </c>
      <c r="W30" s="377">
        <v>0</v>
      </c>
      <c r="X30" s="377">
        <f t="shared" si="6"/>
        <v>0</v>
      </c>
      <c r="Y30" s="377">
        <v>0</v>
      </c>
      <c r="Z30" s="377">
        <v>0</v>
      </c>
      <c r="AA30" s="377">
        <f t="shared" si="34"/>
        <v>0</v>
      </c>
      <c r="AB30" s="377">
        <v>0</v>
      </c>
      <c r="AC30" s="377">
        <v>0</v>
      </c>
      <c r="AD30" s="377">
        <f t="shared" si="35"/>
        <v>0</v>
      </c>
      <c r="AE30" s="377">
        <v>0</v>
      </c>
      <c r="AF30" s="377">
        <v>0</v>
      </c>
      <c r="AG30" s="377">
        <f t="shared" si="7"/>
        <v>0</v>
      </c>
      <c r="AH30" s="377">
        <v>0</v>
      </c>
      <c r="AI30" s="377">
        <v>0</v>
      </c>
      <c r="AJ30" s="377">
        <f t="shared" si="36"/>
        <v>0</v>
      </c>
      <c r="AK30" s="377">
        <v>0</v>
      </c>
      <c r="AL30" s="377">
        <v>0</v>
      </c>
      <c r="AM30" s="377">
        <f t="shared" si="9"/>
        <v>0</v>
      </c>
      <c r="AN30" s="377">
        <v>0</v>
      </c>
      <c r="AO30" s="377">
        <v>0</v>
      </c>
      <c r="AP30" s="377">
        <f t="shared" si="11"/>
        <v>0</v>
      </c>
      <c r="AQ30" s="377">
        <v>0</v>
      </c>
      <c r="AR30" s="377">
        <v>8.99</v>
      </c>
      <c r="AS30" s="377">
        <f t="shared" si="13"/>
        <v>8.99</v>
      </c>
      <c r="AT30" s="377">
        <f t="shared" si="14"/>
        <v>1206.01</v>
      </c>
      <c r="AU30" s="377">
        <v>218.7</v>
      </c>
      <c r="AV30" s="377">
        <f t="shared" si="15"/>
        <v>227.69</v>
      </c>
      <c r="AW30" s="377">
        <f t="shared" si="16"/>
        <v>987.31</v>
      </c>
      <c r="AX30" s="377">
        <v>218.7</v>
      </c>
      <c r="AY30" s="377">
        <f t="shared" si="17"/>
        <v>446.39</v>
      </c>
      <c r="AZ30" s="377">
        <f t="shared" si="18"/>
        <v>768.61</v>
      </c>
      <c r="BA30" s="377">
        <v>218.7</v>
      </c>
      <c r="BB30" s="377">
        <f t="shared" si="19"/>
        <v>665.08999999999992</v>
      </c>
      <c r="BC30" s="377">
        <f t="shared" si="20"/>
        <v>549.91000000000008</v>
      </c>
      <c r="BD30" s="377">
        <v>218.7</v>
      </c>
      <c r="BE30" s="377">
        <f t="shared" si="21"/>
        <v>883.79</v>
      </c>
      <c r="BF30" s="377">
        <f t="shared" si="22"/>
        <v>331.21000000000004</v>
      </c>
      <c r="BG30" s="377">
        <v>209.71</v>
      </c>
      <c r="BH30" s="377">
        <f t="shared" si="23"/>
        <v>1093.5</v>
      </c>
      <c r="BI30" s="377">
        <f t="shared" si="37"/>
        <v>121.5</v>
      </c>
      <c r="BJ30" s="377">
        <v>0</v>
      </c>
      <c r="BK30" s="377">
        <f t="shared" si="25"/>
        <v>1093.5</v>
      </c>
      <c r="BL30" s="377">
        <f t="shared" si="26"/>
        <v>121.5</v>
      </c>
      <c r="BM30" s="377">
        <v>0</v>
      </c>
      <c r="BN30" s="377">
        <f t="shared" si="27"/>
        <v>1093.5</v>
      </c>
      <c r="BO30" s="377">
        <f t="shared" si="28"/>
        <v>121.5</v>
      </c>
      <c r="BP30" s="377">
        <v>0</v>
      </c>
      <c r="BQ30" s="377">
        <f t="shared" si="29"/>
        <v>1093.5</v>
      </c>
      <c r="BR30" s="377">
        <f t="shared" si="30"/>
        <v>121.5</v>
      </c>
      <c r="BS30" s="498">
        <v>0</v>
      </c>
      <c r="BT30" s="498">
        <f t="shared" si="38"/>
        <v>1093.5</v>
      </c>
      <c r="BU30" s="498"/>
      <c r="BV30" s="377">
        <f t="shared" si="32"/>
        <v>1093.5</v>
      </c>
      <c r="BW30" s="501">
        <f t="shared" si="39"/>
        <v>121.5</v>
      </c>
    </row>
    <row r="31" spans="1:75" s="367" customFormat="1" ht="13.5">
      <c r="B31" s="496">
        <v>23</v>
      </c>
      <c r="C31" s="371" t="s">
        <v>624</v>
      </c>
      <c r="D31" s="506">
        <v>41625</v>
      </c>
      <c r="E31" s="368" t="s">
        <v>508</v>
      </c>
      <c r="F31" s="496" t="s">
        <v>518</v>
      </c>
      <c r="G31" s="369" t="s">
        <v>620</v>
      </c>
      <c r="H31" s="369" t="s">
        <v>625</v>
      </c>
      <c r="I31" s="481" t="s">
        <v>285</v>
      </c>
      <c r="J31" s="377">
        <v>1215</v>
      </c>
      <c r="K31" s="505">
        <f t="shared" si="0"/>
        <v>121.5</v>
      </c>
      <c r="L31" s="377">
        <f t="shared" si="1"/>
        <v>1093.5</v>
      </c>
      <c r="M31" s="377">
        <f t="shared" si="2"/>
        <v>218.7</v>
      </c>
      <c r="N31" s="377">
        <v>0</v>
      </c>
      <c r="O31" s="377">
        <f t="shared" si="3"/>
        <v>0</v>
      </c>
      <c r="P31" s="377">
        <v>0</v>
      </c>
      <c r="Q31" s="377">
        <v>0</v>
      </c>
      <c r="R31" s="377">
        <f t="shared" si="4"/>
        <v>0</v>
      </c>
      <c r="S31" s="377">
        <v>0</v>
      </c>
      <c r="T31" s="377">
        <v>0</v>
      </c>
      <c r="U31" s="377">
        <f t="shared" si="5"/>
        <v>0</v>
      </c>
      <c r="V31" s="377">
        <v>0</v>
      </c>
      <c r="W31" s="377">
        <v>0</v>
      </c>
      <c r="X31" s="377">
        <f t="shared" si="6"/>
        <v>0</v>
      </c>
      <c r="Y31" s="377">
        <v>0</v>
      </c>
      <c r="Z31" s="377">
        <v>0</v>
      </c>
      <c r="AA31" s="377">
        <f t="shared" si="34"/>
        <v>0</v>
      </c>
      <c r="AB31" s="377">
        <v>0</v>
      </c>
      <c r="AC31" s="377">
        <v>0</v>
      </c>
      <c r="AD31" s="377">
        <f t="shared" si="35"/>
        <v>0</v>
      </c>
      <c r="AE31" s="377">
        <v>0</v>
      </c>
      <c r="AF31" s="377">
        <v>0</v>
      </c>
      <c r="AG31" s="377">
        <f t="shared" si="7"/>
        <v>0</v>
      </c>
      <c r="AH31" s="377">
        <v>0</v>
      </c>
      <c r="AI31" s="377">
        <v>0</v>
      </c>
      <c r="AJ31" s="377">
        <f t="shared" si="36"/>
        <v>0</v>
      </c>
      <c r="AK31" s="377">
        <v>0</v>
      </c>
      <c r="AL31" s="377">
        <v>0</v>
      </c>
      <c r="AM31" s="377">
        <f t="shared" si="9"/>
        <v>0</v>
      </c>
      <c r="AN31" s="377">
        <v>0</v>
      </c>
      <c r="AO31" s="377">
        <v>0</v>
      </c>
      <c r="AP31" s="377">
        <f t="shared" si="11"/>
        <v>0</v>
      </c>
      <c r="AQ31" s="377">
        <v>0</v>
      </c>
      <c r="AR31" s="377">
        <v>8.99</v>
      </c>
      <c r="AS31" s="377">
        <f t="shared" si="13"/>
        <v>8.99</v>
      </c>
      <c r="AT31" s="377">
        <f t="shared" si="14"/>
        <v>1206.01</v>
      </c>
      <c r="AU31" s="377">
        <v>218.7</v>
      </c>
      <c r="AV31" s="377">
        <f t="shared" si="15"/>
        <v>227.69</v>
      </c>
      <c r="AW31" s="377">
        <f t="shared" si="16"/>
        <v>987.31</v>
      </c>
      <c r="AX31" s="377">
        <v>218.7</v>
      </c>
      <c r="AY31" s="377">
        <f t="shared" si="17"/>
        <v>446.39</v>
      </c>
      <c r="AZ31" s="377">
        <f t="shared" si="18"/>
        <v>768.61</v>
      </c>
      <c r="BA31" s="377">
        <v>218.7</v>
      </c>
      <c r="BB31" s="377">
        <f t="shared" si="19"/>
        <v>665.08999999999992</v>
      </c>
      <c r="BC31" s="377">
        <f t="shared" si="20"/>
        <v>549.91000000000008</v>
      </c>
      <c r="BD31" s="377">
        <v>218.7</v>
      </c>
      <c r="BE31" s="377">
        <f t="shared" si="21"/>
        <v>883.79</v>
      </c>
      <c r="BF31" s="377">
        <f t="shared" si="22"/>
        <v>331.21000000000004</v>
      </c>
      <c r="BG31" s="377">
        <v>209.71</v>
      </c>
      <c r="BH31" s="377">
        <f t="shared" si="23"/>
        <v>1093.5</v>
      </c>
      <c r="BI31" s="377">
        <f t="shared" si="37"/>
        <v>121.5</v>
      </c>
      <c r="BJ31" s="377">
        <v>0</v>
      </c>
      <c r="BK31" s="377">
        <f t="shared" si="25"/>
        <v>1093.5</v>
      </c>
      <c r="BL31" s="377">
        <f t="shared" si="26"/>
        <v>121.5</v>
      </c>
      <c r="BM31" s="377">
        <v>0</v>
      </c>
      <c r="BN31" s="377">
        <f t="shared" si="27"/>
        <v>1093.5</v>
      </c>
      <c r="BO31" s="377">
        <f t="shared" si="28"/>
        <v>121.5</v>
      </c>
      <c r="BP31" s="377">
        <v>0</v>
      </c>
      <c r="BQ31" s="377">
        <f t="shared" si="29"/>
        <v>1093.5</v>
      </c>
      <c r="BR31" s="377">
        <f t="shared" si="30"/>
        <v>121.5</v>
      </c>
      <c r="BS31" s="498">
        <v>0</v>
      </c>
      <c r="BT31" s="498">
        <f t="shared" si="38"/>
        <v>1093.5</v>
      </c>
      <c r="BU31" s="498"/>
      <c r="BV31" s="377">
        <f t="shared" si="32"/>
        <v>1093.5</v>
      </c>
      <c r="BW31" s="501">
        <f t="shared" si="39"/>
        <v>121.5</v>
      </c>
    </row>
    <row r="32" spans="1:75" s="367" customFormat="1" ht="13.5">
      <c r="B32" s="496">
        <v>24</v>
      </c>
      <c r="C32" s="372" t="s">
        <v>626</v>
      </c>
      <c r="D32" s="506">
        <v>41625</v>
      </c>
      <c r="E32" s="368" t="s">
        <v>508</v>
      </c>
      <c r="F32" s="496" t="s">
        <v>518</v>
      </c>
      <c r="G32" s="369" t="s">
        <v>627</v>
      </c>
      <c r="H32" s="369" t="s">
        <v>628</v>
      </c>
      <c r="I32" s="481" t="s">
        <v>285</v>
      </c>
      <c r="J32" s="377">
        <v>1372.73</v>
      </c>
      <c r="K32" s="505">
        <f t="shared" si="0"/>
        <v>137.273</v>
      </c>
      <c r="L32" s="377">
        <f t="shared" si="1"/>
        <v>1235.4570000000001</v>
      </c>
      <c r="M32" s="377">
        <f t="shared" si="2"/>
        <v>247.09140000000002</v>
      </c>
      <c r="N32" s="377">
        <v>0</v>
      </c>
      <c r="O32" s="377">
        <f t="shared" si="3"/>
        <v>0</v>
      </c>
      <c r="P32" s="377">
        <v>0</v>
      </c>
      <c r="Q32" s="377">
        <v>0</v>
      </c>
      <c r="R32" s="377">
        <f t="shared" si="4"/>
        <v>0</v>
      </c>
      <c r="S32" s="377">
        <v>0</v>
      </c>
      <c r="T32" s="377">
        <v>0</v>
      </c>
      <c r="U32" s="377">
        <f t="shared" si="5"/>
        <v>0</v>
      </c>
      <c r="V32" s="377">
        <v>0</v>
      </c>
      <c r="W32" s="377">
        <v>0</v>
      </c>
      <c r="X32" s="377">
        <f t="shared" si="6"/>
        <v>0</v>
      </c>
      <c r="Y32" s="377">
        <v>0</v>
      </c>
      <c r="Z32" s="377">
        <v>0</v>
      </c>
      <c r="AA32" s="377">
        <f t="shared" si="34"/>
        <v>0</v>
      </c>
      <c r="AB32" s="377">
        <v>0</v>
      </c>
      <c r="AC32" s="377">
        <v>0</v>
      </c>
      <c r="AD32" s="377">
        <f t="shared" si="35"/>
        <v>0</v>
      </c>
      <c r="AE32" s="377">
        <v>0</v>
      </c>
      <c r="AF32" s="377">
        <v>0</v>
      </c>
      <c r="AG32" s="377">
        <f t="shared" si="7"/>
        <v>0</v>
      </c>
      <c r="AH32" s="377">
        <v>0</v>
      </c>
      <c r="AI32" s="377">
        <v>0</v>
      </c>
      <c r="AJ32" s="377">
        <f t="shared" si="36"/>
        <v>0</v>
      </c>
      <c r="AK32" s="377">
        <v>0</v>
      </c>
      <c r="AL32" s="377">
        <v>0</v>
      </c>
      <c r="AM32" s="377">
        <f t="shared" si="9"/>
        <v>0</v>
      </c>
      <c r="AN32" s="377">
        <v>0</v>
      </c>
      <c r="AO32" s="377">
        <v>0</v>
      </c>
      <c r="AP32" s="377">
        <f t="shared" si="11"/>
        <v>0</v>
      </c>
      <c r="AQ32" s="377">
        <v>0</v>
      </c>
      <c r="AR32" s="377">
        <v>10.15</v>
      </c>
      <c r="AS32" s="377">
        <f t="shared" si="13"/>
        <v>10.15</v>
      </c>
      <c r="AT32" s="377">
        <f t="shared" si="14"/>
        <v>1362.58</v>
      </c>
      <c r="AU32" s="377">
        <v>247.09</v>
      </c>
      <c r="AV32" s="377">
        <f t="shared" si="15"/>
        <v>257.24</v>
      </c>
      <c r="AW32" s="377">
        <f t="shared" si="16"/>
        <v>1115.49</v>
      </c>
      <c r="AX32" s="377">
        <v>247.09</v>
      </c>
      <c r="AY32" s="377">
        <f t="shared" si="17"/>
        <v>504.33000000000004</v>
      </c>
      <c r="AZ32" s="377">
        <f t="shared" si="18"/>
        <v>868.4</v>
      </c>
      <c r="BA32" s="377">
        <v>247.09</v>
      </c>
      <c r="BB32" s="377">
        <f t="shared" si="19"/>
        <v>751.42000000000007</v>
      </c>
      <c r="BC32" s="377">
        <f t="shared" si="20"/>
        <v>621.30999999999995</v>
      </c>
      <c r="BD32" s="377">
        <v>247.09</v>
      </c>
      <c r="BE32" s="377">
        <f t="shared" si="21"/>
        <v>998.5100000000001</v>
      </c>
      <c r="BF32" s="377">
        <f t="shared" si="22"/>
        <v>374.21999999999991</v>
      </c>
      <c r="BG32" s="377">
        <v>236.94</v>
      </c>
      <c r="BH32" s="377">
        <f t="shared" si="23"/>
        <v>1235.45</v>
      </c>
      <c r="BI32" s="377">
        <f t="shared" si="37"/>
        <v>137.27999999999997</v>
      </c>
      <c r="BJ32" s="377">
        <v>0</v>
      </c>
      <c r="BK32" s="377">
        <f t="shared" si="25"/>
        <v>1235.45</v>
      </c>
      <c r="BL32" s="377">
        <f t="shared" si="26"/>
        <v>137.27999999999997</v>
      </c>
      <c r="BM32" s="377">
        <v>0</v>
      </c>
      <c r="BN32" s="377">
        <f t="shared" si="27"/>
        <v>1235.45</v>
      </c>
      <c r="BO32" s="377">
        <f t="shared" si="28"/>
        <v>137.27999999999997</v>
      </c>
      <c r="BP32" s="377">
        <v>0</v>
      </c>
      <c r="BQ32" s="377">
        <f t="shared" si="29"/>
        <v>1235.45</v>
      </c>
      <c r="BR32" s="377">
        <f t="shared" si="30"/>
        <v>137.27999999999997</v>
      </c>
      <c r="BS32" s="498">
        <v>0</v>
      </c>
      <c r="BT32" s="498">
        <f t="shared" si="38"/>
        <v>1235.45</v>
      </c>
      <c r="BU32" s="498"/>
      <c r="BV32" s="377">
        <f t="shared" si="32"/>
        <v>1235.45</v>
      </c>
      <c r="BW32" s="501">
        <f t="shared" si="39"/>
        <v>137.27999999999997</v>
      </c>
    </row>
    <row r="33" spans="2:75" s="367" customFormat="1" ht="13.5">
      <c r="B33" s="496">
        <v>25</v>
      </c>
      <c r="C33" s="373" t="s">
        <v>629</v>
      </c>
      <c r="D33" s="506">
        <v>41627</v>
      </c>
      <c r="E33" s="368" t="s">
        <v>473</v>
      </c>
      <c r="F33" s="496" t="s">
        <v>474</v>
      </c>
      <c r="G33" s="369" t="s">
        <v>630</v>
      </c>
      <c r="H33" s="369" t="s">
        <v>631</v>
      </c>
      <c r="I33" s="481" t="s">
        <v>482</v>
      </c>
      <c r="J33" s="377">
        <v>849</v>
      </c>
      <c r="K33" s="505">
        <f t="shared" si="0"/>
        <v>84.9</v>
      </c>
      <c r="L33" s="377">
        <f t="shared" si="1"/>
        <v>764.1</v>
      </c>
      <c r="M33" s="377">
        <f t="shared" si="2"/>
        <v>152.82</v>
      </c>
      <c r="N33" s="377">
        <v>0</v>
      </c>
      <c r="O33" s="377">
        <f t="shared" si="3"/>
        <v>0</v>
      </c>
      <c r="P33" s="377">
        <v>0</v>
      </c>
      <c r="Q33" s="377">
        <v>0</v>
      </c>
      <c r="R33" s="377">
        <f t="shared" si="4"/>
        <v>0</v>
      </c>
      <c r="S33" s="377">
        <v>0</v>
      </c>
      <c r="T33" s="377">
        <v>0</v>
      </c>
      <c r="U33" s="377">
        <f t="shared" si="5"/>
        <v>0</v>
      </c>
      <c r="V33" s="377">
        <v>0</v>
      </c>
      <c r="W33" s="377">
        <v>0</v>
      </c>
      <c r="X33" s="377">
        <f t="shared" si="6"/>
        <v>0</v>
      </c>
      <c r="Y33" s="377">
        <v>0</v>
      </c>
      <c r="Z33" s="377">
        <v>0</v>
      </c>
      <c r="AA33" s="377">
        <f t="shared" si="34"/>
        <v>0</v>
      </c>
      <c r="AB33" s="377">
        <v>0</v>
      </c>
      <c r="AC33" s="377">
        <v>0</v>
      </c>
      <c r="AD33" s="377">
        <f t="shared" si="35"/>
        <v>0</v>
      </c>
      <c r="AE33" s="377">
        <v>0</v>
      </c>
      <c r="AF33" s="377">
        <v>0</v>
      </c>
      <c r="AG33" s="377">
        <f t="shared" si="7"/>
        <v>0</v>
      </c>
      <c r="AH33" s="377">
        <v>0</v>
      </c>
      <c r="AI33" s="377">
        <v>0</v>
      </c>
      <c r="AJ33" s="377">
        <f t="shared" si="36"/>
        <v>0</v>
      </c>
      <c r="AK33" s="377">
        <v>0</v>
      </c>
      <c r="AL33" s="377">
        <v>0</v>
      </c>
      <c r="AM33" s="377">
        <f t="shared" si="9"/>
        <v>0</v>
      </c>
      <c r="AN33" s="377">
        <v>0</v>
      </c>
      <c r="AO33" s="377">
        <v>0</v>
      </c>
      <c r="AP33" s="377">
        <f t="shared" si="11"/>
        <v>0</v>
      </c>
      <c r="AQ33" s="377">
        <v>0</v>
      </c>
      <c r="AR33" s="377">
        <v>5.44</v>
      </c>
      <c r="AS33" s="377">
        <f t="shared" si="13"/>
        <v>5.44</v>
      </c>
      <c r="AT33" s="377">
        <f t="shared" si="14"/>
        <v>843.56</v>
      </c>
      <c r="AU33" s="377">
        <v>152.82</v>
      </c>
      <c r="AV33" s="377">
        <f t="shared" si="15"/>
        <v>158.26</v>
      </c>
      <c r="AW33" s="377">
        <f t="shared" si="16"/>
        <v>690.74</v>
      </c>
      <c r="AX33" s="377">
        <v>152.82</v>
      </c>
      <c r="AY33" s="377">
        <f t="shared" si="17"/>
        <v>311.08</v>
      </c>
      <c r="AZ33" s="377">
        <f t="shared" si="18"/>
        <v>537.92000000000007</v>
      </c>
      <c r="BA33" s="377">
        <v>152.82</v>
      </c>
      <c r="BB33" s="377">
        <f t="shared" si="19"/>
        <v>463.9</v>
      </c>
      <c r="BC33" s="377">
        <f t="shared" si="20"/>
        <v>385.1</v>
      </c>
      <c r="BD33" s="377">
        <v>152.82</v>
      </c>
      <c r="BE33" s="377">
        <f t="shared" si="21"/>
        <v>616.72</v>
      </c>
      <c r="BF33" s="377">
        <f t="shared" si="22"/>
        <v>232.27999999999997</v>
      </c>
      <c r="BG33" s="377">
        <v>147.38</v>
      </c>
      <c r="BH33" s="377">
        <f t="shared" si="23"/>
        <v>764.1</v>
      </c>
      <c r="BI33" s="377">
        <f t="shared" si="37"/>
        <v>84.899999999999977</v>
      </c>
      <c r="BJ33" s="377">
        <v>0</v>
      </c>
      <c r="BK33" s="377">
        <f t="shared" si="25"/>
        <v>764.1</v>
      </c>
      <c r="BL33" s="377">
        <f t="shared" si="26"/>
        <v>84.899999999999977</v>
      </c>
      <c r="BM33" s="377">
        <v>0</v>
      </c>
      <c r="BN33" s="377">
        <f t="shared" si="27"/>
        <v>764.1</v>
      </c>
      <c r="BO33" s="377">
        <f t="shared" si="28"/>
        <v>84.899999999999977</v>
      </c>
      <c r="BP33" s="377">
        <v>0</v>
      </c>
      <c r="BQ33" s="377">
        <f t="shared" si="29"/>
        <v>764.1</v>
      </c>
      <c r="BR33" s="377">
        <f t="shared" si="30"/>
        <v>84.899999999999977</v>
      </c>
      <c r="BS33" s="498">
        <v>0</v>
      </c>
      <c r="BT33" s="498">
        <f t="shared" si="38"/>
        <v>764.1</v>
      </c>
      <c r="BU33" s="498"/>
      <c r="BV33" s="377">
        <f t="shared" si="32"/>
        <v>764.1</v>
      </c>
      <c r="BW33" s="501">
        <f t="shared" si="39"/>
        <v>84.899999999999977</v>
      </c>
    </row>
    <row r="34" spans="2:75" s="367" customFormat="1" ht="13.5">
      <c r="B34" s="496">
        <v>26</v>
      </c>
      <c r="C34" s="373" t="s">
        <v>632</v>
      </c>
      <c r="D34" s="506">
        <v>41627</v>
      </c>
      <c r="E34" s="368" t="s">
        <v>473</v>
      </c>
      <c r="F34" s="496" t="s">
        <v>474</v>
      </c>
      <c r="G34" s="369" t="s">
        <v>630</v>
      </c>
      <c r="H34" s="369" t="s">
        <v>633</v>
      </c>
      <c r="I34" s="481" t="s">
        <v>533</v>
      </c>
      <c r="J34" s="377">
        <v>849</v>
      </c>
      <c r="K34" s="505">
        <f t="shared" si="0"/>
        <v>84.9</v>
      </c>
      <c r="L34" s="377">
        <f t="shared" si="1"/>
        <v>764.1</v>
      </c>
      <c r="M34" s="377">
        <f t="shared" si="2"/>
        <v>152.82</v>
      </c>
      <c r="N34" s="377">
        <v>0</v>
      </c>
      <c r="O34" s="377">
        <f t="shared" si="3"/>
        <v>0</v>
      </c>
      <c r="P34" s="377">
        <v>0</v>
      </c>
      <c r="Q34" s="377">
        <v>0</v>
      </c>
      <c r="R34" s="377">
        <f t="shared" si="4"/>
        <v>0</v>
      </c>
      <c r="S34" s="377">
        <v>0</v>
      </c>
      <c r="T34" s="377">
        <v>0</v>
      </c>
      <c r="U34" s="377">
        <f t="shared" si="5"/>
        <v>0</v>
      </c>
      <c r="V34" s="377">
        <v>0</v>
      </c>
      <c r="W34" s="377">
        <v>0</v>
      </c>
      <c r="X34" s="377">
        <f t="shared" si="6"/>
        <v>0</v>
      </c>
      <c r="Y34" s="377">
        <v>0</v>
      </c>
      <c r="Z34" s="377">
        <v>0</v>
      </c>
      <c r="AA34" s="377">
        <f t="shared" si="34"/>
        <v>0</v>
      </c>
      <c r="AB34" s="377">
        <v>0</v>
      </c>
      <c r="AC34" s="377">
        <v>0</v>
      </c>
      <c r="AD34" s="377">
        <f t="shared" si="35"/>
        <v>0</v>
      </c>
      <c r="AE34" s="377">
        <v>0</v>
      </c>
      <c r="AF34" s="377">
        <v>0</v>
      </c>
      <c r="AG34" s="377">
        <f t="shared" si="7"/>
        <v>0</v>
      </c>
      <c r="AH34" s="377">
        <v>0</v>
      </c>
      <c r="AI34" s="377">
        <v>0</v>
      </c>
      <c r="AJ34" s="377">
        <f t="shared" si="36"/>
        <v>0</v>
      </c>
      <c r="AK34" s="377">
        <v>0</v>
      </c>
      <c r="AL34" s="377">
        <v>0</v>
      </c>
      <c r="AM34" s="377">
        <f t="shared" si="9"/>
        <v>0</v>
      </c>
      <c r="AN34" s="377">
        <v>0</v>
      </c>
      <c r="AO34" s="377">
        <v>0</v>
      </c>
      <c r="AP34" s="377">
        <f t="shared" si="11"/>
        <v>0</v>
      </c>
      <c r="AQ34" s="377">
        <v>0</v>
      </c>
      <c r="AR34" s="377">
        <v>5.44</v>
      </c>
      <c r="AS34" s="377">
        <f t="shared" si="13"/>
        <v>5.44</v>
      </c>
      <c r="AT34" s="377">
        <f t="shared" si="14"/>
        <v>843.56</v>
      </c>
      <c r="AU34" s="377">
        <v>152.82</v>
      </c>
      <c r="AV34" s="377">
        <f t="shared" si="15"/>
        <v>158.26</v>
      </c>
      <c r="AW34" s="377">
        <f t="shared" si="16"/>
        <v>690.74</v>
      </c>
      <c r="AX34" s="377">
        <v>152.82</v>
      </c>
      <c r="AY34" s="377">
        <f t="shared" si="17"/>
        <v>311.08</v>
      </c>
      <c r="AZ34" s="377">
        <f t="shared" si="18"/>
        <v>537.92000000000007</v>
      </c>
      <c r="BA34" s="377">
        <v>152.82</v>
      </c>
      <c r="BB34" s="377">
        <f t="shared" si="19"/>
        <v>463.9</v>
      </c>
      <c r="BC34" s="377">
        <f t="shared" si="20"/>
        <v>385.1</v>
      </c>
      <c r="BD34" s="377">
        <v>152.82</v>
      </c>
      <c r="BE34" s="377">
        <f t="shared" si="21"/>
        <v>616.72</v>
      </c>
      <c r="BF34" s="377">
        <f t="shared" si="22"/>
        <v>232.27999999999997</v>
      </c>
      <c r="BG34" s="377">
        <v>147.38</v>
      </c>
      <c r="BH34" s="377">
        <f t="shared" si="23"/>
        <v>764.1</v>
      </c>
      <c r="BI34" s="377">
        <f t="shared" si="37"/>
        <v>84.899999999999977</v>
      </c>
      <c r="BJ34" s="377">
        <v>0</v>
      </c>
      <c r="BK34" s="377">
        <f t="shared" si="25"/>
        <v>764.1</v>
      </c>
      <c r="BL34" s="377">
        <f t="shared" si="26"/>
        <v>84.899999999999977</v>
      </c>
      <c r="BM34" s="377">
        <v>0</v>
      </c>
      <c r="BN34" s="377">
        <f t="shared" si="27"/>
        <v>764.1</v>
      </c>
      <c r="BO34" s="377">
        <f t="shared" si="28"/>
        <v>84.899999999999977</v>
      </c>
      <c r="BP34" s="377">
        <v>0</v>
      </c>
      <c r="BQ34" s="377">
        <f t="shared" si="29"/>
        <v>764.1</v>
      </c>
      <c r="BR34" s="377">
        <f t="shared" si="30"/>
        <v>84.899999999999977</v>
      </c>
      <c r="BS34" s="498">
        <v>0</v>
      </c>
      <c r="BT34" s="498">
        <f t="shared" si="38"/>
        <v>764.1</v>
      </c>
      <c r="BU34" s="498"/>
      <c r="BV34" s="377">
        <f t="shared" si="32"/>
        <v>764.1</v>
      </c>
      <c r="BW34" s="501">
        <f t="shared" si="39"/>
        <v>84.899999999999977</v>
      </c>
    </row>
    <row r="35" spans="2:75" s="367" customFormat="1" ht="13.5">
      <c r="B35" s="496">
        <v>27</v>
      </c>
      <c r="C35" s="373" t="s">
        <v>634</v>
      </c>
      <c r="D35" s="506">
        <v>41627</v>
      </c>
      <c r="E35" s="368" t="s">
        <v>473</v>
      </c>
      <c r="F35" s="496" t="s">
        <v>474</v>
      </c>
      <c r="G35" s="369" t="s">
        <v>630</v>
      </c>
      <c r="H35" s="369" t="s">
        <v>635</v>
      </c>
      <c r="I35" s="481" t="s">
        <v>585</v>
      </c>
      <c r="J35" s="377">
        <v>849</v>
      </c>
      <c r="K35" s="505">
        <f t="shared" si="0"/>
        <v>84.9</v>
      </c>
      <c r="L35" s="377">
        <f t="shared" si="1"/>
        <v>764.1</v>
      </c>
      <c r="M35" s="377">
        <f t="shared" si="2"/>
        <v>152.82</v>
      </c>
      <c r="N35" s="377">
        <v>0</v>
      </c>
      <c r="O35" s="377">
        <f t="shared" si="3"/>
        <v>0</v>
      </c>
      <c r="P35" s="377">
        <v>0</v>
      </c>
      <c r="Q35" s="377">
        <v>0</v>
      </c>
      <c r="R35" s="377">
        <f t="shared" si="4"/>
        <v>0</v>
      </c>
      <c r="S35" s="377">
        <v>0</v>
      </c>
      <c r="T35" s="377">
        <v>0</v>
      </c>
      <c r="U35" s="377">
        <f t="shared" si="5"/>
        <v>0</v>
      </c>
      <c r="V35" s="377">
        <v>0</v>
      </c>
      <c r="W35" s="377">
        <v>0</v>
      </c>
      <c r="X35" s="377">
        <f t="shared" si="6"/>
        <v>0</v>
      </c>
      <c r="Y35" s="377">
        <v>0</v>
      </c>
      <c r="Z35" s="377">
        <v>0</v>
      </c>
      <c r="AA35" s="377">
        <f t="shared" si="34"/>
        <v>0</v>
      </c>
      <c r="AB35" s="377">
        <v>0</v>
      </c>
      <c r="AC35" s="377">
        <v>0</v>
      </c>
      <c r="AD35" s="377">
        <f t="shared" si="35"/>
        <v>0</v>
      </c>
      <c r="AE35" s="377">
        <v>0</v>
      </c>
      <c r="AF35" s="377">
        <v>0</v>
      </c>
      <c r="AG35" s="377">
        <f t="shared" si="7"/>
        <v>0</v>
      </c>
      <c r="AH35" s="377">
        <v>0</v>
      </c>
      <c r="AI35" s="377">
        <v>0</v>
      </c>
      <c r="AJ35" s="377">
        <f t="shared" si="36"/>
        <v>0</v>
      </c>
      <c r="AK35" s="377">
        <v>0</v>
      </c>
      <c r="AL35" s="377">
        <v>0</v>
      </c>
      <c r="AM35" s="377">
        <f t="shared" si="9"/>
        <v>0</v>
      </c>
      <c r="AN35" s="377">
        <v>0</v>
      </c>
      <c r="AO35" s="377">
        <v>0</v>
      </c>
      <c r="AP35" s="377">
        <f t="shared" si="11"/>
        <v>0</v>
      </c>
      <c r="AQ35" s="377">
        <v>0</v>
      </c>
      <c r="AR35" s="377">
        <v>5.44</v>
      </c>
      <c r="AS35" s="377">
        <f t="shared" si="13"/>
        <v>5.44</v>
      </c>
      <c r="AT35" s="377">
        <f t="shared" si="14"/>
        <v>843.56</v>
      </c>
      <c r="AU35" s="377">
        <v>152.82</v>
      </c>
      <c r="AV35" s="377">
        <f t="shared" si="15"/>
        <v>158.26</v>
      </c>
      <c r="AW35" s="377">
        <f t="shared" si="16"/>
        <v>690.74</v>
      </c>
      <c r="AX35" s="377">
        <v>152.82</v>
      </c>
      <c r="AY35" s="377">
        <f t="shared" si="17"/>
        <v>311.08</v>
      </c>
      <c r="AZ35" s="377">
        <f t="shared" si="18"/>
        <v>537.92000000000007</v>
      </c>
      <c r="BA35" s="377">
        <v>152.82</v>
      </c>
      <c r="BB35" s="377">
        <f t="shared" si="19"/>
        <v>463.9</v>
      </c>
      <c r="BC35" s="377">
        <f t="shared" si="20"/>
        <v>385.1</v>
      </c>
      <c r="BD35" s="377">
        <v>152.82</v>
      </c>
      <c r="BE35" s="377">
        <f t="shared" si="21"/>
        <v>616.72</v>
      </c>
      <c r="BF35" s="377">
        <f t="shared" si="22"/>
        <v>232.27999999999997</v>
      </c>
      <c r="BG35" s="377">
        <v>147.38</v>
      </c>
      <c r="BH35" s="377">
        <f t="shared" si="23"/>
        <v>764.1</v>
      </c>
      <c r="BI35" s="377">
        <f t="shared" si="37"/>
        <v>84.899999999999977</v>
      </c>
      <c r="BJ35" s="377">
        <v>0</v>
      </c>
      <c r="BK35" s="377">
        <f t="shared" si="25"/>
        <v>764.1</v>
      </c>
      <c r="BL35" s="377">
        <f t="shared" si="26"/>
        <v>84.899999999999977</v>
      </c>
      <c r="BM35" s="377">
        <v>0</v>
      </c>
      <c r="BN35" s="377">
        <f t="shared" si="27"/>
        <v>764.1</v>
      </c>
      <c r="BO35" s="377">
        <f t="shared" si="28"/>
        <v>84.899999999999977</v>
      </c>
      <c r="BP35" s="377">
        <v>0</v>
      </c>
      <c r="BQ35" s="377">
        <f t="shared" si="29"/>
        <v>764.1</v>
      </c>
      <c r="BR35" s="377">
        <f t="shared" si="30"/>
        <v>84.899999999999977</v>
      </c>
      <c r="BS35" s="498">
        <v>0</v>
      </c>
      <c r="BT35" s="498">
        <f t="shared" si="38"/>
        <v>764.1</v>
      </c>
      <c r="BU35" s="498"/>
      <c r="BV35" s="377">
        <f t="shared" si="32"/>
        <v>764.1</v>
      </c>
      <c r="BW35" s="501">
        <f t="shared" si="39"/>
        <v>84.899999999999977</v>
      </c>
    </row>
    <row r="36" spans="2:75" s="367" customFormat="1" ht="15.75" customHeight="1">
      <c r="B36" s="496">
        <v>28</v>
      </c>
      <c r="C36" s="373" t="s">
        <v>636</v>
      </c>
      <c r="D36" s="506">
        <v>41627</v>
      </c>
      <c r="E36" s="368" t="s">
        <v>473</v>
      </c>
      <c r="F36" s="496" t="s">
        <v>474</v>
      </c>
      <c r="G36" s="369" t="s">
        <v>630</v>
      </c>
      <c r="H36" s="369" t="s">
        <v>637</v>
      </c>
      <c r="I36" s="481" t="s">
        <v>638</v>
      </c>
      <c r="J36" s="377">
        <v>849</v>
      </c>
      <c r="K36" s="505">
        <f t="shared" si="0"/>
        <v>84.9</v>
      </c>
      <c r="L36" s="377">
        <f t="shared" si="1"/>
        <v>764.1</v>
      </c>
      <c r="M36" s="377">
        <f t="shared" si="2"/>
        <v>152.82</v>
      </c>
      <c r="N36" s="377">
        <v>0</v>
      </c>
      <c r="O36" s="377">
        <f t="shared" si="3"/>
        <v>0</v>
      </c>
      <c r="P36" s="377">
        <v>0</v>
      </c>
      <c r="Q36" s="377">
        <v>0</v>
      </c>
      <c r="R36" s="377">
        <f t="shared" si="4"/>
        <v>0</v>
      </c>
      <c r="S36" s="377">
        <v>0</v>
      </c>
      <c r="T36" s="377">
        <v>0</v>
      </c>
      <c r="U36" s="377">
        <f t="shared" si="5"/>
        <v>0</v>
      </c>
      <c r="V36" s="377">
        <v>0</v>
      </c>
      <c r="W36" s="377">
        <v>0</v>
      </c>
      <c r="X36" s="377">
        <f t="shared" si="6"/>
        <v>0</v>
      </c>
      <c r="Y36" s="377">
        <v>0</v>
      </c>
      <c r="Z36" s="377">
        <v>0</v>
      </c>
      <c r="AA36" s="377">
        <f t="shared" si="34"/>
        <v>0</v>
      </c>
      <c r="AB36" s="377">
        <v>0</v>
      </c>
      <c r="AC36" s="377">
        <v>0</v>
      </c>
      <c r="AD36" s="377">
        <f t="shared" si="35"/>
        <v>0</v>
      </c>
      <c r="AE36" s="377">
        <v>0</v>
      </c>
      <c r="AF36" s="377">
        <v>0</v>
      </c>
      <c r="AG36" s="377">
        <f t="shared" si="7"/>
        <v>0</v>
      </c>
      <c r="AH36" s="377">
        <v>0</v>
      </c>
      <c r="AI36" s="377">
        <v>0</v>
      </c>
      <c r="AJ36" s="377">
        <f t="shared" si="36"/>
        <v>0</v>
      </c>
      <c r="AK36" s="377">
        <v>0</v>
      </c>
      <c r="AL36" s="377">
        <v>0</v>
      </c>
      <c r="AM36" s="377">
        <f t="shared" si="9"/>
        <v>0</v>
      </c>
      <c r="AN36" s="377">
        <v>0</v>
      </c>
      <c r="AO36" s="377">
        <v>0</v>
      </c>
      <c r="AP36" s="377">
        <f t="shared" si="11"/>
        <v>0</v>
      </c>
      <c r="AQ36" s="377">
        <v>0</v>
      </c>
      <c r="AR36" s="377">
        <v>5.44</v>
      </c>
      <c r="AS36" s="377">
        <f t="shared" si="13"/>
        <v>5.44</v>
      </c>
      <c r="AT36" s="377">
        <f t="shared" si="14"/>
        <v>843.56</v>
      </c>
      <c r="AU36" s="377">
        <v>152.82</v>
      </c>
      <c r="AV36" s="377">
        <f t="shared" si="15"/>
        <v>158.26</v>
      </c>
      <c r="AW36" s="377">
        <f t="shared" si="16"/>
        <v>690.74</v>
      </c>
      <c r="AX36" s="377">
        <v>152.82</v>
      </c>
      <c r="AY36" s="377">
        <f t="shared" si="17"/>
        <v>311.08</v>
      </c>
      <c r="AZ36" s="377">
        <f t="shared" si="18"/>
        <v>537.92000000000007</v>
      </c>
      <c r="BA36" s="377">
        <v>152.82</v>
      </c>
      <c r="BB36" s="377">
        <f t="shared" si="19"/>
        <v>463.9</v>
      </c>
      <c r="BC36" s="377">
        <f t="shared" si="20"/>
        <v>385.1</v>
      </c>
      <c r="BD36" s="377">
        <v>152.82</v>
      </c>
      <c r="BE36" s="377">
        <f t="shared" si="21"/>
        <v>616.72</v>
      </c>
      <c r="BF36" s="377">
        <f t="shared" si="22"/>
        <v>232.27999999999997</v>
      </c>
      <c r="BG36" s="377">
        <v>147.38</v>
      </c>
      <c r="BH36" s="377">
        <f t="shared" si="23"/>
        <v>764.1</v>
      </c>
      <c r="BI36" s="377">
        <f t="shared" si="37"/>
        <v>84.899999999999977</v>
      </c>
      <c r="BJ36" s="377">
        <v>0</v>
      </c>
      <c r="BK36" s="377">
        <f t="shared" si="25"/>
        <v>764.1</v>
      </c>
      <c r="BL36" s="377">
        <f t="shared" si="26"/>
        <v>84.899999999999977</v>
      </c>
      <c r="BM36" s="377">
        <v>0</v>
      </c>
      <c r="BN36" s="377">
        <f t="shared" si="27"/>
        <v>764.1</v>
      </c>
      <c r="BO36" s="377">
        <f t="shared" si="28"/>
        <v>84.899999999999977</v>
      </c>
      <c r="BP36" s="377">
        <v>0</v>
      </c>
      <c r="BQ36" s="377">
        <f t="shared" si="29"/>
        <v>764.1</v>
      </c>
      <c r="BR36" s="377">
        <f t="shared" si="30"/>
        <v>84.899999999999977</v>
      </c>
      <c r="BS36" s="498">
        <v>0</v>
      </c>
      <c r="BT36" s="498">
        <f t="shared" si="38"/>
        <v>764.1</v>
      </c>
      <c r="BU36" s="498"/>
      <c r="BV36" s="377">
        <f t="shared" si="32"/>
        <v>764.1</v>
      </c>
      <c r="BW36" s="501">
        <f t="shared" si="39"/>
        <v>84.899999999999977</v>
      </c>
    </row>
    <row r="37" spans="2:75" s="367" customFormat="1" ht="13.5">
      <c r="B37" s="496">
        <v>29</v>
      </c>
      <c r="C37" s="373" t="s">
        <v>639</v>
      </c>
      <c r="D37" s="506">
        <v>41627</v>
      </c>
      <c r="E37" s="368" t="s">
        <v>473</v>
      </c>
      <c r="F37" s="496" t="s">
        <v>474</v>
      </c>
      <c r="G37" s="369" t="s">
        <v>630</v>
      </c>
      <c r="H37" s="369" t="s">
        <v>640</v>
      </c>
      <c r="I37" s="481" t="s">
        <v>674</v>
      </c>
      <c r="J37" s="377">
        <v>849</v>
      </c>
      <c r="K37" s="505">
        <f t="shared" si="0"/>
        <v>84.9</v>
      </c>
      <c r="L37" s="377">
        <f t="shared" si="1"/>
        <v>764.1</v>
      </c>
      <c r="M37" s="377">
        <f t="shared" si="2"/>
        <v>152.82</v>
      </c>
      <c r="N37" s="377">
        <v>0</v>
      </c>
      <c r="O37" s="377">
        <f t="shared" si="3"/>
        <v>0</v>
      </c>
      <c r="P37" s="377">
        <v>0</v>
      </c>
      <c r="Q37" s="377">
        <v>0</v>
      </c>
      <c r="R37" s="377">
        <f t="shared" si="4"/>
        <v>0</v>
      </c>
      <c r="S37" s="377">
        <v>0</v>
      </c>
      <c r="T37" s="377">
        <v>0</v>
      </c>
      <c r="U37" s="377">
        <f t="shared" si="5"/>
        <v>0</v>
      </c>
      <c r="V37" s="377">
        <v>0</v>
      </c>
      <c r="W37" s="377">
        <v>0</v>
      </c>
      <c r="X37" s="377">
        <f t="shared" si="6"/>
        <v>0</v>
      </c>
      <c r="Y37" s="377">
        <v>0</v>
      </c>
      <c r="Z37" s="377">
        <v>0</v>
      </c>
      <c r="AA37" s="377">
        <f t="shared" si="34"/>
        <v>0</v>
      </c>
      <c r="AB37" s="377">
        <v>0</v>
      </c>
      <c r="AC37" s="377">
        <v>0</v>
      </c>
      <c r="AD37" s="377">
        <f t="shared" si="35"/>
        <v>0</v>
      </c>
      <c r="AE37" s="377">
        <v>0</v>
      </c>
      <c r="AF37" s="377">
        <v>0</v>
      </c>
      <c r="AG37" s="377">
        <f t="shared" si="7"/>
        <v>0</v>
      </c>
      <c r="AH37" s="377">
        <v>0</v>
      </c>
      <c r="AI37" s="377">
        <v>0</v>
      </c>
      <c r="AJ37" s="377">
        <f t="shared" si="36"/>
        <v>0</v>
      </c>
      <c r="AK37" s="377">
        <v>0</v>
      </c>
      <c r="AL37" s="377">
        <v>0</v>
      </c>
      <c r="AM37" s="377">
        <f t="shared" si="9"/>
        <v>0</v>
      </c>
      <c r="AN37" s="377">
        <v>0</v>
      </c>
      <c r="AO37" s="377">
        <v>0</v>
      </c>
      <c r="AP37" s="377">
        <f t="shared" si="11"/>
        <v>0</v>
      </c>
      <c r="AQ37" s="377">
        <v>0</v>
      </c>
      <c r="AR37" s="377">
        <v>5.44</v>
      </c>
      <c r="AS37" s="377">
        <f t="shared" si="13"/>
        <v>5.44</v>
      </c>
      <c r="AT37" s="377">
        <f t="shared" si="14"/>
        <v>843.56</v>
      </c>
      <c r="AU37" s="377">
        <v>152.82</v>
      </c>
      <c r="AV37" s="377">
        <f t="shared" si="15"/>
        <v>158.26</v>
      </c>
      <c r="AW37" s="377">
        <f t="shared" si="16"/>
        <v>690.74</v>
      </c>
      <c r="AX37" s="377">
        <v>152.82</v>
      </c>
      <c r="AY37" s="377">
        <f t="shared" si="17"/>
        <v>311.08</v>
      </c>
      <c r="AZ37" s="377">
        <f t="shared" si="18"/>
        <v>537.92000000000007</v>
      </c>
      <c r="BA37" s="377">
        <v>152.82</v>
      </c>
      <c r="BB37" s="377">
        <f t="shared" si="19"/>
        <v>463.9</v>
      </c>
      <c r="BC37" s="377">
        <f t="shared" si="20"/>
        <v>385.1</v>
      </c>
      <c r="BD37" s="377">
        <v>152.82</v>
      </c>
      <c r="BE37" s="377">
        <f t="shared" si="21"/>
        <v>616.72</v>
      </c>
      <c r="BF37" s="377">
        <f t="shared" si="22"/>
        <v>232.27999999999997</v>
      </c>
      <c r="BG37" s="377">
        <v>147.38</v>
      </c>
      <c r="BH37" s="377">
        <f t="shared" si="23"/>
        <v>764.1</v>
      </c>
      <c r="BI37" s="377">
        <f t="shared" si="37"/>
        <v>84.899999999999977</v>
      </c>
      <c r="BJ37" s="377">
        <v>0</v>
      </c>
      <c r="BK37" s="377">
        <f t="shared" si="25"/>
        <v>764.1</v>
      </c>
      <c r="BL37" s="377">
        <f t="shared" si="26"/>
        <v>84.899999999999977</v>
      </c>
      <c r="BM37" s="377">
        <v>0</v>
      </c>
      <c r="BN37" s="377">
        <f t="shared" si="27"/>
        <v>764.1</v>
      </c>
      <c r="BO37" s="377">
        <f t="shared" si="28"/>
        <v>84.899999999999977</v>
      </c>
      <c r="BP37" s="377">
        <v>0</v>
      </c>
      <c r="BQ37" s="377">
        <f t="shared" si="29"/>
        <v>764.1</v>
      </c>
      <c r="BR37" s="377">
        <f t="shared" si="30"/>
        <v>84.899999999999977</v>
      </c>
      <c r="BS37" s="498">
        <v>0</v>
      </c>
      <c r="BT37" s="498">
        <f t="shared" si="38"/>
        <v>764.1</v>
      </c>
      <c r="BU37" s="498"/>
      <c r="BV37" s="377">
        <f t="shared" si="32"/>
        <v>764.1</v>
      </c>
      <c r="BW37" s="501">
        <f t="shared" si="39"/>
        <v>84.899999999999977</v>
      </c>
    </row>
    <row r="38" spans="2:75" s="367" customFormat="1" ht="13.5">
      <c r="B38" s="496">
        <v>30</v>
      </c>
      <c r="C38" s="373" t="s">
        <v>642</v>
      </c>
      <c r="D38" s="506">
        <v>41627</v>
      </c>
      <c r="E38" s="368" t="s">
        <v>473</v>
      </c>
      <c r="F38" s="496" t="s">
        <v>474</v>
      </c>
      <c r="G38" s="369" t="s">
        <v>630</v>
      </c>
      <c r="H38" s="369" t="s">
        <v>643</v>
      </c>
      <c r="I38" s="481" t="s">
        <v>536</v>
      </c>
      <c r="J38" s="377">
        <v>849</v>
      </c>
      <c r="K38" s="505">
        <f t="shared" si="0"/>
        <v>84.9</v>
      </c>
      <c r="L38" s="377">
        <f t="shared" si="1"/>
        <v>764.1</v>
      </c>
      <c r="M38" s="377">
        <f t="shared" si="2"/>
        <v>152.82</v>
      </c>
      <c r="N38" s="377">
        <v>0</v>
      </c>
      <c r="O38" s="377">
        <f t="shared" si="3"/>
        <v>0</v>
      </c>
      <c r="P38" s="377">
        <v>0</v>
      </c>
      <c r="Q38" s="377">
        <v>0</v>
      </c>
      <c r="R38" s="377">
        <f t="shared" si="4"/>
        <v>0</v>
      </c>
      <c r="S38" s="377">
        <v>0</v>
      </c>
      <c r="T38" s="377">
        <v>0</v>
      </c>
      <c r="U38" s="377">
        <f t="shared" si="5"/>
        <v>0</v>
      </c>
      <c r="V38" s="377">
        <v>0</v>
      </c>
      <c r="W38" s="377">
        <v>0</v>
      </c>
      <c r="X38" s="377">
        <f t="shared" si="6"/>
        <v>0</v>
      </c>
      <c r="Y38" s="377">
        <v>0</v>
      </c>
      <c r="Z38" s="377">
        <v>0</v>
      </c>
      <c r="AA38" s="377">
        <f t="shared" si="34"/>
        <v>0</v>
      </c>
      <c r="AB38" s="377">
        <v>0</v>
      </c>
      <c r="AC38" s="377">
        <v>0</v>
      </c>
      <c r="AD38" s="377">
        <f t="shared" si="35"/>
        <v>0</v>
      </c>
      <c r="AE38" s="377">
        <v>0</v>
      </c>
      <c r="AF38" s="377">
        <v>0</v>
      </c>
      <c r="AG38" s="377">
        <f t="shared" si="7"/>
        <v>0</v>
      </c>
      <c r="AH38" s="377">
        <v>0</v>
      </c>
      <c r="AI38" s="377">
        <v>0</v>
      </c>
      <c r="AJ38" s="377">
        <f t="shared" si="36"/>
        <v>0</v>
      </c>
      <c r="AK38" s="377">
        <v>0</v>
      </c>
      <c r="AL38" s="377">
        <v>0</v>
      </c>
      <c r="AM38" s="377">
        <f t="shared" si="9"/>
        <v>0</v>
      </c>
      <c r="AN38" s="377">
        <v>0</v>
      </c>
      <c r="AO38" s="377">
        <v>0</v>
      </c>
      <c r="AP38" s="377">
        <f t="shared" si="11"/>
        <v>0</v>
      </c>
      <c r="AQ38" s="377">
        <v>0</v>
      </c>
      <c r="AR38" s="377">
        <v>5.44</v>
      </c>
      <c r="AS38" s="377">
        <f t="shared" si="13"/>
        <v>5.44</v>
      </c>
      <c r="AT38" s="377">
        <f t="shared" si="14"/>
        <v>843.56</v>
      </c>
      <c r="AU38" s="377">
        <v>152.82</v>
      </c>
      <c r="AV38" s="377">
        <f t="shared" si="15"/>
        <v>158.26</v>
      </c>
      <c r="AW38" s="377">
        <f t="shared" si="16"/>
        <v>690.74</v>
      </c>
      <c r="AX38" s="377">
        <v>152.82</v>
      </c>
      <c r="AY38" s="377">
        <f t="shared" si="17"/>
        <v>311.08</v>
      </c>
      <c r="AZ38" s="377">
        <f t="shared" si="18"/>
        <v>537.92000000000007</v>
      </c>
      <c r="BA38" s="377">
        <v>152.82</v>
      </c>
      <c r="BB38" s="377">
        <f t="shared" si="19"/>
        <v>463.9</v>
      </c>
      <c r="BC38" s="377">
        <f t="shared" si="20"/>
        <v>385.1</v>
      </c>
      <c r="BD38" s="377">
        <v>152.82</v>
      </c>
      <c r="BE38" s="377">
        <f t="shared" si="21"/>
        <v>616.72</v>
      </c>
      <c r="BF38" s="377">
        <f t="shared" si="22"/>
        <v>232.27999999999997</v>
      </c>
      <c r="BG38" s="377">
        <v>147.38</v>
      </c>
      <c r="BH38" s="377">
        <f t="shared" si="23"/>
        <v>764.1</v>
      </c>
      <c r="BI38" s="377">
        <f t="shared" si="37"/>
        <v>84.899999999999977</v>
      </c>
      <c r="BJ38" s="377">
        <v>0</v>
      </c>
      <c r="BK38" s="377">
        <f t="shared" si="25"/>
        <v>764.1</v>
      </c>
      <c r="BL38" s="377">
        <f t="shared" si="26"/>
        <v>84.899999999999977</v>
      </c>
      <c r="BM38" s="377">
        <v>0</v>
      </c>
      <c r="BN38" s="377">
        <f t="shared" si="27"/>
        <v>764.1</v>
      </c>
      <c r="BO38" s="377">
        <f t="shared" si="28"/>
        <v>84.899999999999977</v>
      </c>
      <c r="BP38" s="377">
        <v>0</v>
      </c>
      <c r="BQ38" s="377">
        <f t="shared" si="29"/>
        <v>764.1</v>
      </c>
      <c r="BR38" s="377">
        <f t="shared" si="30"/>
        <v>84.899999999999977</v>
      </c>
      <c r="BS38" s="498">
        <v>0</v>
      </c>
      <c r="BT38" s="498">
        <f t="shared" si="38"/>
        <v>764.1</v>
      </c>
      <c r="BU38" s="507"/>
      <c r="BV38" s="377">
        <f t="shared" si="32"/>
        <v>764.1</v>
      </c>
      <c r="BW38" s="501">
        <f t="shared" si="39"/>
        <v>84.899999999999977</v>
      </c>
    </row>
    <row r="39" spans="2:75" s="367" customFormat="1" ht="13.5">
      <c r="B39" s="496">
        <v>31</v>
      </c>
      <c r="C39" s="373" t="s">
        <v>644</v>
      </c>
      <c r="D39" s="506">
        <v>41627</v>
      </c>
      <c r="E39" s="368" t="s">
        <v>473</v>
      </c>
      <c r="F39" s="496" t="s">
        <v>474</v>
      </c>
      <c r="G39" s="369" t="s">
        <v>630</v>
      </c>
      <c r="H39" s="369" t="s">
        <v>645</v>
      </c>
      <c r="I39" s="481" t="s">
        <v>646</v>
      </c>
      <c r="J39" s="377">
        <v>849</v>
      </c>
      <c r="K39" s="505">
        <f t="shared" si="0"/>
        <v>84.9</v>
      </c>
      <c r="L39" s="377">
        <f t="shared" si="1"/>
        <v>764.1</v>
      </c>
      <c r="M39" s="377">
        <f t="shared" si="2"/>
        <v>152.82</v>
      </c>
      <c r="N39" s="377">
        <v>0</v>
      </c>
      <c r="O39" s="377">
        <f t="shared" si="3"/>
        <v>0</v>
      </c>
      <c r="P39" s="377">
        <v>0</v>
      </c>
      <c r="Q39" s="377">
        <v>0</v>
      </c>
      <c r="R39" s="377">
        <f t="shared" si="4"/>
        <v>0</v>
      </c>
      <c r="S39" s="377">
        <v>0</v>
      </c>
      <c r="T39" s="377">
        <v>0</v>
      </c>
      <c r="U39" s="377">
        <f t="shared" si="5"/>
        <v>0</v>
      </c>
      <c r="V39" s="377">
        <v>0</v>
      </c>
      <c r="W39" s="377">
        <v>0</v>
      </c>
      <c r="X39" s="377">
        <f t="shared" si="6"/>
        <v>0</v>
      </c>
      <c r="Y39" s="377">
        <v>0</v>
      </c>
      <c r="Z39" s="377">
        <v>0</v>
      </c>
      <c r="AA39" s="377">
        <f t="shared" si="34"/>
        <v>0</v>
      </c>
      <c r="AB39" s="377">
        <v>0</v>
      </c>
      <c r="AC39" s="377">
        <v>0</v>
      </c>
      <c r="AD39" s="377">
        <f t="shared" si="35"/>
        <v>0</v>
      </c>
      <c r="AE39" s="377">
        <v>0</v>
      </c>
      <c r="AF39" s="377">
        <v>0</v>
      </c>
      <c r="AG39" s="377">
        <f t="shared" si="7"/>
        <v>0</v>
      </c>
      <c r="AH39" s="377">
        <v>0</v>
      </c>
      <c r="AI39" s="377">
        <v>0</v>
      </c>
      <c r="AJ39" s="377">
        <f t="shared" si="36"/>
        <v>0</v>
      </c>
      <c r="AK39" s="377">
        <v>0</v>
      </c>
      <c r="AL39" s="377">
        <v>0</v>
      </c>
      <c r="AM39" s="377">
        <f t="shared" si="9"/>
        <v>0</v>
      </c>
      <c r="AN39" s="377">
        <v>0</v>
      </c>
      <c r="AO39" s="377">
        <v>0</v>
      </c>
      <c r="AP39" s="377">
        <f t="shared" si="11"/>
        <v>0</v>
      </c>
      <c r="AQ39" s="377">
        <v>0</v>
      </c>
      <c r="AR39" s="377">
        <v>5.44</v>
      </c>
      <c r="AS39" s="377">
        <f t="shared" si="13"/>
        <v>5.44</v>
      </c>
      <c r="AT39" s="377">
        <f t="shared" si="14"/>
        <v>843.56</v>
      </c>
      <c r="AU39" s="377">
        <v>152.82</v>
      </c>
      <c r="AV39" s="377">
        <f t="shared" si="15"/>
        <v>158.26</v>
      </c>
      <c r="AW39" s="377">
        <f t="shared" si="16"/>
        <v>690.74</v>
      </c>
      <c r="AX39" s="377">
        <v>152.82</v>
      </c>
      <c r="AY39" s="377">
        <f t="shared" si="17"/>
        <v>311.08</v>
      </c>
      <c r="AZ39" s="377">
        <f t="shared" si="18"/>
        <v>537.92000000000007</v>
      </c>
      <c r="BA39" s="377">
        <v>152.82</v>
      </c>
      <c r="BB39" s="377">
        <f t="shared" si="19"/>
        <v>463.9</v>
      </c>
      <c r="BC39" s="377">
        <f t="shared" si="20"/>
        <v>385.1</v>
      </c>
      <c r="BD39" s="377">
        <v>152.82</v>
      </c>
      <c r="BE39" s="377">
        <f t="shared" si="21"/>
        <v>616.72</v>
      </c>
      <c r="BF39" s="377">
        <f t="shared" si="22"/>
        <v>232.27999999999997</v>
      </c>
      <c r="BG39" s="377">
        <v>147.38</v>
      </c>
      <c r="BH39" s="377">
        <f t="shared" si="23"/>
        <v>764.1</v>
      </c>
      <c r="BI39" s="377">
        <f t="shared" si="37"/>
        <v>84.899999999999977</v>
      </c>
      <c r="BJ39" s="377">
        <v>0</v>
      </c>
      <c r="BK39" s="377">
        <f t="shared" si="25"/>
        <v>764.1</v>
      </c>
      <c r="BL39" s="377">
        <f t="shared" si="26"/>
        <v>84.899999999999977</v>
      </c>
      <c r="BM39" s="377">
        <v>0</v>
      </c>
      <c r="BN39" s="377">
        <f t="shared" si="27"/>
        <v>764.1</v>
      </c>
      <c r="BO39" s="377">
        <f t="shared" si="28"/>
        <v>84.899999999999977</v>
      </c>
      <c r="BP39" s="377">
        <v>0</v>
      </c>
      <c r="BQ39" s="377">
        <f t="shared" si="29"/>
        <v>764.1</v>
      </c>
      <c r="BR39" s="377">
        <f t="shared" si="30"/>
        <v>84.899999999999977</v>
      </c>
      <c r="BS39" s="498">
        <v>0</v>
      </c>
      <c r="BT39" s="498">
        <f t="shared" si="38"/>
        <v>764.1</v>
      </c>
      <c r="BU39" s="507"/>
      <c r="BV39" s="377">
        <f t="shared" si="32"/>
        <v>764.1</v>
      </c>
      <c r="BW39" s="501">
        <f t="shared" si="39"/>
        <v>84.899999999999977</v>
      </c>
    </row>
    <row r="40" spans="2:75" s="367" customFormat="1" ht="13.5">
      <c r="B40" s="496">
        <v>32</v>
      </c>
      <c r="C40" s="373" t="s">
        <v>647</v>
      </c>
      <c r="D40" s="506">
        <v>41627</v>
      </c>
      <c r="E40" s="368" t="s">
        <v>473</v>
      </c>
      <c r="F40" s="496" t="s">
        <v>474</v>
      </c>
      <c r="G40" s="369" t="s">
        <v>630</v>
      </c>
      <c r="H40" s="369" t="s">
        <v>648</v>
      </c>
      <c r="I40" s="481" t="s">
        <v>477</v>
      </c>
      <c r="J40" s="377">
        <v>849</v>
      </c>
      <c r="K40" s="505">
        <f t="shared" si="0"/>
        <v>84.9</v>
      </c>
      <c r="L40" s="377">
        <f t="shared" si="1"/>
        <v>764.1</v>
      </c>
      <c r="M40" s="377">
        <f t="shared" si="2"/>
        <v>152.82</v>
      </c>
      <c r="N40" s="377">
        <v>0</v>
      </c>
      <c r="O40" s="377">
        <f t="shared" si="3"/>
        <v>0</v>
      </c>
      <c r="P40" s="377">
        <v>0</v>
      </c>
      <c r="Q40" s="377">
        <v>0</v>
      </c>
      <c r="R40" s="377">
        <f t="shared" si="4"/>
        <v>0</v>
      </c>
      <c r="S40" s="377">
        <v>0</v>
      </c>
      <c r="T40" s="377">
        <v>0</v>
      </c>
      <c r="U40" s="377">
        <f t="shared" si="5"/>
        <v>0</v>
      </c>
      <c r="V40" s="377">
        <v>0</v>
      </c>
      <c r="W40" s="377">
        <v>0</v>
      </c>
      <c r="X40" s="377">
        <f t="shared" si="6"/>
        <v>0</v>
      </c>
      <c r="Y40" s="377">
        <v>0</v>
      </c>
      <c r="Z40" s="377">
        <v>0</v>
      </c>
      <c r="AA40" s="377">
        <f t="shared" si="34"/>
        <v>0</v>
      </c>
      <c r="AB40" s="377">
        <v>0</v>
      </c>
      <c r="AC40" s="377">
        <v>0</v>
      </c>
      <c r="AD40" s="377">
        <f t="shared" si="35"/>
        <v>0</v>
      </c>
      <c r="AE40" s="377">
        <v>0</v>
      </c>
      <c r="AF40" s="377">
        <v>0</v>
      </c>
      <c r="AG40" s="377">
        <f t="shared" si="7"/>
        <v>0</v>
      </c>
      <c r="AH40" s="377">
        <v>0</v>
      </c>
      <c r="AI40" s="377">
        <v>0</v>
      </c>
      <c r="AJ40" s="377">
        <f t="shared" si="36"/>
        <v>0</v>
      </c>
      <c r="AK40" s="377">
        <v>0</v>
      </c>
      <c r="AL40" s="377">
        <v>0</v>
      </c>
      <c r="AM40" s="377">
        <f t="shared" si="9"/>
        <v>0</v>
      </c>
      <c r="AN40" s="377">
        <v>0</v>
      </c>
      <c r="AO40" s="377">
        <v>0</v>
      </c>
      <c r="AP40" s="377">
        <f t="shared" si="11"/>
        <v>0</v>
      </c>
      <c r="AQ40" s="377">
        <v>0</v>
      </c>
      <c r="AR40" s="377">
        <v>5.44</v>
      </c>
      <c r="AS40" s="377">
        <f t="shared" si="13"/>
        <v>5.44</v>
      </c>
      <c r="AT40" s="377">
        <f t="shared" si="14"/>
        <v>843.56</v>
      </c>
      <c r="AU40" s="377">
        <v>152.82</v>
      </c>
      <c r="AV40" s="377">
        <f t="shared" si="15"/>
        <v>158.26</v>
      </c>
      <c r="AW40" s="377">
        <f t="shared" si="16"/>
        <v>690.74</v>
      </c>
      <c r="AX40" s="377">
        <v>152.82</v>
      </c>
      <c r="AY40" s="377">
        <f t="shared" si="17"/>
        <v>311.08</v>
      </c>
      <c r="AZ40" s="377">
        <f t="shared" si="18"/>
        <v>537.92000000000007</v>
      </c>
      <c r="BA40" s="377">
        <v>152.82</v>
      </c>
      <c r="BB40" s="377">
        <f t="shared" si="19"/>
        <v>463.9</v>
      </c>
      <c r="BC40" s="377">
        <f t="shared" si="20"/>
        <v>385.1</v>
      </c>
      <c r="BD40" s="377">
        <v>152.82</v>
      </c>
      <c r="BE40" s="377">
        <f t="shared" si="21"/>
        <v>616.72</v>
      </c>
      <c r="BF40" s="377">
        <f t="shared" si="22"/>
        <v>232.27999999999997</v>
      </c>
      <c r="BG40" s="377">
        <v>147.38</v>
      </c>
      <c r="BH40" s="377">
        <f t="shared" si="23"/>
        <v>764.1</v>
      </c>
      <c r="BI40" s="377">
        <f t="shared" si="37"/>
        <v>84.899999999999977</v>
      </c>
      <c r="BJ40" s="377">
        <v>0</v>
      </c>
      <c r="BK40" s="377">
        <f t="shared" si="25"/>
        <v>764.1</v>
      </c>
      <c r="BL40" s="377">
        <f t="shared" si="26"/>
        <v>84.899999999999977</v>
      </c>
      <c r="BM40" s="377">
        <v>0</v>
      </c>
      <c r="BN40" s="377">
        <f t="shared" si="27"/>
        <v>764.1</v>
      </c>
      <c r="BO40" s="377">
        <f t="shared" si="28"/>
        <v>84.899999999999977</v>
      </c>
      <c r="BP40" s="377">
        <v>0</v>
      </c>
      <c r="BQ40" s="377">
        <f t="shared" si="29"/>
        <v>764.1</v>
      </c>
      <c r="BR40" s="377">
        <f t="shared" si="30"/>
        <v>84.899999999999977</v>
      </c>
      <c r="BS40" s="498">
        <v>0</v>
      </c>
      <c r="BT40" s="498">
        <f t="shared" si="38"/>
        <v>764.1</v>
      </c>
      <c r="BU40" s="507"/>
      <c r="BV40" s="377">
        <f t="shared" si="32"/>
        <v>764.1</v>
      </c>
      <c r="BW40" s="501">
        <f t="shared" si="39"/>
        <v>84.899999999999977</v>
      </c>
    </row>
    <row r="41" spans="2:75" s="367" customFormat="1" ht="13.5">
      <c r="B41" s="496">
        <v>33</v>
      </c>
      <c r="C41" s="373" t="s">
        <v>649</v>
      </c>
      <c r="D41" s="506">
        <v>41627</v>
      </c>
      <c r="E41" s="368" t="s">
        <v>473</v>
      </c>
      <c r="F41" s="496" t="s">
        <v>474</v>
      </c>
      <c r="G41" s="369" t="s">
        <v>630</v>
      </c>
      <c r="H41" s="369" t="s">
        <v>650</v>
      </c>
      <c r="I41" s="481" t="s">
        <v>586</v>
      </c>
      <c r="J41" s="377">
        <v>849</v>
      </c>
      <c r="K41" s="505">
        <f t="shared" si="0"/>
        <v>84.9</v>
      </c>
      <c r="L41" s="377">
        <f t="shared" si="1"/>
        <v>764.1</v>
      </c>
      <c r="M41" s="377">
        <f t="shared" si="2"/>
        <v>152.82</v>
      </c>
      <c r="N41" s="377">
        <v>0</v>
      </c>
      <c r="O41" s="377">
        <f t="shared" si="3"/>
        <v>0</v>
      </c>
      <c r="P41" s="377">
        <v>0</v>
      </c>
      <c r="Q41" s="377">
        <v>0</v>
      </c>
      <c r="R41" s="377">
        <f t="shared" si="4"/>
        <v>0</v>
      </c>
      <c r="S41" s="377">
        <v>0</v>
      </c>
      <c r="T41" s="377">
        <v>0</v>
      </c>
      <c r="U41" s="377">
        <f t="shared" si="5"/>
        <v>0</v>
      </c>
      <c r="V41" s="377">
        <v>0</v>
      </c>
      <c r="W41" s="377">
        <v>0</v>
      </c>
      <c r="X41" s="377">
        <f t="shared" si="6"/>
        <v>0</v>
      </c>
      <c r="Y41" s="377">
        <v>0</v>
      </c>
      <c r="Z41" s="377">
        <v>0</v>
      </c>
      <c r="AA41" s="377">
        <f t="shared" si="34"/>
        <v>0</v>
      </c>
      <c r="AB41" s="377">
        <v>0</v>
      </c>
      <c r="AC41" s="377">
        <v>0</v>
      </c>
      <c r="AD41" s="377">
        <f t="shared" si="35"/>
        <v>0</v>
      </c>
      <c r="AE41" s="377">
        <v>0</v>
      </c>
      <c r="AF41" s="377">
        <v>0</v>
      </c>
      <c r="AG41" s="377">
        <f t="shared" si="7"/>
        <v>0</v>
      </c>
      <c r="AH41" s="377">
        <v>0</v>
      </c>
      <c r="AI41" s="377">
        <v>0</v>
      </c>
      <c r="AJ41" s="377">
        <f t="shared" si="36"/>
        <v>0</v>
      </c>
      <c r="AK41" s="377">
        <v>0</v>
      </c>
      <c r="AL41" s="377">
        <v>0</v>
      </c>
      <c r="AM41" s="377">
        <f t="shared" si="9"/>
        <v>0</v>
      </c>
      <c r="AN41" s="377">
        <v>0</v>
      </c>
      <c r="AO41" s="377">
        <v>0</v>
      </c>
      <c r="AP41" s="377">
        <f t="shared" si="11"/>
        <v>0</v>
      </c>
      <c r="AQ41" s="377">
        <v>0</v>
      </c>
      <c r="AR41" s="377">
        <v>5.44</v>
      </c>
      <c r="AS41" s="377">
        <f t="shared" si="13"/>
        <v>5.44</v>
      </c>
      <c r="AT41" s="377">
        <f t="shared" si="14"/>
        <v>843.56</v>
      </c>
      <c r="AU41" s="377">
        <v>152.82</v>
      </c>
      <c r="AV41" s="377">
        <f t="shared" si="15"/>
        <v>158.26</v>
      </c>
      <c r="AW41" s="377">
        <f t="shared" si="16"/>
        <v>690.74</v>
      </c>
      <c r="AX41" s="377">
        <v>152.82</v>
      </c>
      <c r="AY41" s="377">
        <f t="shared" si="17"/>
        <v>311.08</v>
      </c>
      <c r="AZ41" s="377">
        <f t="shared" si="18"/>
        <v>537.92000000000007</v>
      </c>
      <c r="BA41" s="377">
        <v>152.82</v>
      </c>
      <c r="BB41" s="377">
        <f t="shared" si="19"/>
        <v>463.9</v>
      </c>
      <c r="BC41" s="377">
        <f t="shared" si="20"/>
        <v>385.1</v>
      </c>
      <c r="BD41" s="377">
        <v>152.82</v>
      </c>
      <c r="BE41" s="377">
        <f t="shared" si="21"/>
        <v>616.72</v>
      </c>
      <c r="BF41" s="377">
        <f t="shared" si="22"/>
        <v>232.27999999999997</v>
      </c>
      <c r="BG41" s="377">
        <v>147.38</v>
      </c>
      <c r="BH41" s="377">
        <f t="shared" si="23"/>
        <v>764.1</v>
      </c>
      <c r="BI41" s="377">
        <f t="shared" si="37"/>
        <v>84.899999999999977</v>
      </c>
      <c r="BJ41" s="377">
        <v>0</v>
      </c>
      <c r="BK41" s="377">
        <f t="shared" si="25"/>
        <v>764.1</v>
      </c>
      <c r="BL41" s="377">
        <f t="shared" si="26"/>
        <v>84.899999999999977</v>
      </c>
      <c r="BM41" s="377">
        <v>0</v>
      </c>
      <c r="BN41" s="377">
        <f t="shared" si="27"/>
        <v>764.1</v>
      </c>
      <c r="BO41" s="377">
        <f t="shared" si="28"/>
        <v>84.899999999999977</v>
      </c>
      <c r="BP41" s="377">
        <v>0</v>
      </c>
      <c r="BQ41" s="377">
        <f t="shared" si="29"/>
        <v>764.1</v>
      </c>
      <c r="BR41" s="377">
        <f t="shared" si="30"/>
        <v>84.899999999999977</v>
      </c>
      <c r="BS41" s="498">
        <v>0</v>
      </c>
      <c r="BT41" s="498">
        <f t="shared" si="38"/>
        <v>764.1</v>
      </c>
      <c r="BU41" s="507"/>
      <c r="BV41" s="377">
        <f t="shared" si="32"/>
        <v>764.1</v>
      </c>
      <c r="BW41" s="501">
        <f t="shared" si="39"/>
        <v>84.899999999999977</v>
      </c>
    </row>
    <row r="42" spans="2:75" s="367" customFormat="1" ht="13.5">
      <c r="B42" s="496">
        <v>34</v>
      </c>
      <c r="C42" s="373" t="s">
        <v>651</v>
      </c>
      <c r="D42" s="506">
        <v>41627</v>
      </c>
      <c r="E42" s="368" t="s">
        <v>473</v>
      </c>
      <c r="F42" s="496" t="s">
        <v>474</v>
      </c>
      <c r="G42" s="369" t="s">
        <v>630</v>
      </c>
      <c r="H42" s="369" t="s">
        <v>652</v>
      </c>
      <c r="I42" s="481" t="s">
        <v>536</v>
      </c>
      <c r="J42" s="377">
        <v>849</v>
      </c>
      <c r="K42" s="505">
        <f t="shared" si="0"/>
        <v>84.9</v>
      </c>
      <c r="L42" s="377">
        <f t="shared" si="1"/>
        <v>764.1</v>
      </c>
      <c r="M42" s="377">
        <f t="shared" si="2"/>
        <v>152.82</v>
      </c>
      <c r="N42" s="377">
        <v>0</v>
      </c>
      <c r="O42" s="377">
        <f t="shared" si="3"/>
        <v>0</v>
      </c>
      <c r="P42" s="377">
        <v>0</v>
      </c>
      <c r="Q42" s="377">
        <v>0</v>
      </c>
      <c r="R42" s="377">
        <f t="shared" si="4"/>
        <v>0</v>
      </c>
      <c r="S42" s="377">
        <v>0</v>
      </c>
      <c r="T42" s="377">
        <v>0</v>
      </c>
      <c r="U42" s="377">
        <f t="shared" si="5"/>
        <v>0</v>
      </c>
      <c r="V42" s="377">
        <v>0</v>
      </c>
      <c r="W42" s="377">
        <v>0</v>
      </c>
      <c r="X42" s="377">
        <f t="shared" si="6"/>
        <v>0</v>
      </c>
      <c r="Y42" s="377">
        <v>0</v>
      </c>
      <c r="Z42" s="377">
        <v>0</v>
      </c>
      <c r="AA42" s="377">
        <f t="shared" si="34"/>
        <v>0</v>
      </c>
      <c r="AB42" s="377">
        <v>0</v>
      </c>
      <c r="AC42" s="377">
        <v>0</v>
      </c>
      <c r="AD42" s="377">
        <f t="shared" si="35"/>
        <v>0</v>
      </c>
      <c r="AE42" s="377">
        <v>0</v>
      </c>
      <c r="AF42" s="377">
        <v>0</v>
      </c>
      <c r="AG42" s="377">
        <f t="shared" si="7"/>
        <v>0</v>
      </c>
      <c r="AH42" s="377">
        <v>0</v>
      </c>
      <c r="AI42" s="377">
        <v>0</v>
      </c>
      <c r="AJ42" s="377">
        <f t="shared" si="36"/>
        <v>0</v>
      </c>
      <c r="AK42" s="377">
        <v>0</v>
      </c>
      <c r="AL42" s="377">
        <v>0</v>
      </c>
      <c r="AM42" s="377">
        <f t="shared" si="9"/>
        <v>0</v>
      </c>
      <c r="AN42" s="377">
        <v>0</v>
      </c>
      <c r="AO42" s="377">
        <v>0</v>
      </c>
      <c r="AP42" s="377">
        <f t="shared" si="11"/>
        <v>0</v>
      </c>
      <c r="AQ42" s="377">
        <v>0</v>
      </c>
      <c r="AR42" s="377">
        <v>5.44</v>
      </c>
      <c r="AS42" s="377">
        <f t="shared" si="13"/>
        <v>5.44</v>
      </c>
      <c r="AT42" s="377">
        <f t="shared" si="14"/>
        <v>843.56</v>
      </c>
      <c r="AU42" s="377">
        <v>152.82</v>
      </c>
      <c r="AV42" s="377">
        <f t="shared" si="15"/>
        <v>158.26</v>
      </c>
      <c r="AW42" s="377">
        <f t="shared" si="16"/>
        <v>690.74</v>
      </c>
      <c r="AX42" s="377">
        <v>152.82</v>
      </c>
      <c r="AY42" s="377">
        <f t="shared" si="17"/>
        <v>311.08</v>
      </c>
      <c r="AZ42" s="377">
        <f t="shared" si="18"/>
        <v>537.92000000000007</v>
      </c>
      <c r="BA42" s="377">
        <v>152.82</v>
      </c>
      <c r="BB42" s="377">
        <f t="shared" si="19"/>
        <v>463.9</v>
      </c>
      <c r="BC42" s="377">
        <f t="shared" si="20"/>
        <v>385.1</v>
      </c>
      <c r="BD42" s="377">
        <v>152.82</v>
      </c>
      <c r="BE42" s="377">
        <f t="shared" si="21"/>
        <v>616.72</v>
      </c>
      <c r="BF42" s="377">
        <f t="shared" si="22"/>
        <v>232.27999999999997</v>
      </c>
      <c r="BG42" s="377">
        <v>147.38</v>
      </c>
      <c r="BH42" s="377">
        <f t="shared" si="23"/>
        <v>764.1</v>
      </c>
      <c r="BI42" s="377">
        <f t="shared" si="37"/>
        <v>84.899999999999977</v>
      </c>
      <c r="BJ42" s="377">
        <v>0</v>
      </c>
      <c r="BK42" s="377">
        <f t="shared" si="25"/>
        <v>764.1</v>
      </c>
      <c r="BL42" s="377">
        <f t="shared" si="26"/>
        <v>84.899999999999977</v>
      </c>
      <c r="BM42" s="377">
        <v>0</v>
      </c>
      <c r="BN42" s="377">
        <f t="shared" si="27"/>
        <v>764.1</v>
      </c>
      <c r="BO42" s="377">
        <f t="shared" si="28"/>
        <v>84.899999999999977</v>
      </c>
      <c r="BP42" s="377">
        <v>0</v>
      </c>
      <c r="BQ42" s="377">
        <f t="shared" si="29"/>
        <v>764.1</v>
      </c>
      <c r="BR42" s="377">
        <f t="shared" si="30"/>
        <v>84.899999999999977</v>
      </c>
      <c r="BS42" s="498">
        <v>0</v>
      </c>
      <c r="BT42" s="498">
        <f t="shared" si="38"/>
        <v>764.1</v>
      </c>
      <c r="BU42" s="507"/>
      <c r="BV42" s="377">
        <f t="shared" si="32"/>
        <v>764.1</v>
      </c>
      <c r="BW42" s="501">
        <f t="shared" si="39"/>
        <v>84.899999999999977</v>
      </c>
    </row>
    <row r="43" spans="2:75" s="367" customFormat="1" ht="13.5">
      <c r="B43" s="496">
        <v>35</v>
      </c>
      <c r="C43" s="373" t="s">
        <v>655</v>
      </c>
      <c r="D43" s="506">
        <v>41627</v>
      </c>
      <c r="E43" s="368" t="s">
        <v>473</v>
      </c>
      <c r="F43" s="496" t="s">
        <v>474</v>
      </c>
      <c r="G43" s="369" t="s">
        <v>608</v>
      </c>
      <c r="H43" s="369" t="s">
        <v>656</v>
      </c>
      <c r="I43" s="481" t="s">
        <v>285</v>
      </c>
      <c r="J43" s="377">
        <v>1840</v>
      </c>
      <c r="K43" s="505">
        <f t="shared" si="0"/>
        <v>184</v>
      </c>
      <c r="L43" s="377">
        <f t="shared" si="1"/>
        <v>1656</v>
      </c>
      <c r="M43" s="377">
        <f t="shared" si="2"/>
        <v>331.2</v>
      </c>
      <c r="N43" s="377">
        <v>0</v>
      </c>
      <c r="O43" s="377">
        <f t="shared" si="3"/>
        <v>0</v>
      </c>
      <c r="P43" s="377">
        <v>0</v>
      </c>
      <c r="Q43" s="377">
        <v>0</v>
      </c>
      <c r="R43" s="377">
        <f t="shared" si="4"/>
        <v>0</v>
      </c>
      <c r="S43" s="377">
        <v>0</v>
      </c>
      <c r="T43" s="377">
        <v>0</v>
      </c>
      <c r="U43" s="377">
        <f t="shared" si="5"/>
        <v>0</v>
      </c>
      <c r="V43" s="377">
        <v>0</v>
      </c>
      <c r="W43" s="377">
        <v>0</v>
      </c>
      <c r="X43" s="377">
        <f t="shared" si="6"/>
        <v>0</v>
      </c>
      <c r="Y43" s="377">
        <v>0</v>
      </c>
      <c r="Z43" s="377">
        <v>0</v>
      </c>
      <c r="AA43" s="377">
        <f t="shared" si="34"/>
        <v>0</v>
      </c>
      <c r="AB43" s="377">
        <v>0</v>
      </c>
      <c r="AC43" s="377">
        <v>0</v>
      </c>
      <c r="AD43" s="377">
        <f t="shared" si="35"/>
        <v>0</v>
      </c>
      <c r="AE43" s="377">
        <v>0</v>
      </c>
      <c r="AF43" s="377">
        <v>0</v>
      </c>
      <c r="AG43" s="377">
        <f t="shared" si="7"/>
        <v>0</v>
      </c>
      <c r="AH43" s="377">
        <v>0</v>
      </c>
      <c r="AI43" s="377">
        <v>0</v>
      </c>
      <c r="AJ43" s="377">
        <f t="shared" si="36"/>
        <v>0</v>
      </c>
      <c r="AK43" s="377">
        <v>0</v>
      </c>
      <c r="AL43" s="377">
        <v>0</v>
      </c>
      <c r="AM43" s="377">
        <f t="shared" si="9"/>
        <v>0</v>
      </c>
      <c r="AN43" s="377">
        <v>0</v>
      </c>
      <c r="AO43" s="377">
        <v>0</v>
      </c>
      <c r="AP43" s="377">
        <f t="shared" si="11"/>
        <v>0</v>
      </c>
      <c r="AQ43" s="377">
        <v>0</v>
      </c>
      <c r="AR43" s="377">
        <v>11.8</v>
      </c>
      <c r="AS43" s="377">
        <f t="shared" si="13"/>
        <v>11.8</v>
      </c>
      <c r="AT43" s="377">
        <f t="shared" si="14"/>
        <v>1828.2</v>
      </c>
      <c r="AU43" s="377">
        <v>331.2</v>
      </c>
      <c r="AV43" s="377">
        <f t="shared" si="15"/>
        <v>343</v>
      </c>
      <c r="AW43" s="377">
        <f t="shared" si="16"/>
        <v>1497</v>
      </c>
      <c r="AX43" s="377">
        <v>331.2</v>
      </c>
      <c r="AY43" s="377">
        <f t="shared" si="17"/>
        <v>674.2</v>
      </c>
      <c r="AZ43" s="377">
        <f t="shared" si="18"/>
        <v>1165.8</v>
      </c>
      <c r="BA43" s="377">
        <v>331.2</v>
      </c>
      <c r="BB43" s="377">
        <f t="shared" si="19"/>
        <v>1005.4000000000001</v>
      </c>
      <c r="BC43" s="377">
        <f t="shared" si="20"/>
        <v>834.59999999999991</v>
      </c>
      <c r="BD43" s="377">
        <v>331.2</v>
      </c>
      <c r="BE43" s="377">
        <f t="shared" si="21"/>
        <v>1336.6000000000001</v>
      </c>
      <c r="BF43" s="377">
        <f t="shared" si="22"/>
        <v>503.39999999999986</v>
      </c>
      <c r="BG43" s="377">
        <v>319.39999999999998</v>
      </c>
      <c r="BH43" s="377">
        <f t="shared" si="23"/>
        <v>1656</v>
      </c>
      <c r="BI43" s="377">
        <f t="shared" si="37"/>
        <v>184</v>
      </c>
      <c r="BJ43" s="377">
        <v>0</v>
      </c>
      <c r="BK43" s="377">
        <f t="shared" si="25"/>
        <v>1656</v>
      </c>
      <c r="BL43" s="377">
        <f t="shared" si="26"/>
        <v>184</v>
      </c>
      <c r="BM43" s="377">
        <v>0</v>
      </c>
      <c r="BN43" s="377">
        <f t="shared" si="27"/>
        <v>1656</v>
      </c>
      <c r="BO43" s="377">
        <f t="shared" si="28"/>
        <v>184</v>
      </c>
      <c r="BP43" s="377">
        <v>0</v>
      </c>
      <c r="BQ43" s="377">
        <f t="shared" si="29"/>
        <v>1656</v>
      </c>
      <c r="BR43" s="377">
        <f t="shared" si="30"/>
        <v>184</v>
      </c>
      <c r="BS43" s="498">
        <v>0</v>
      </c>
      <c r="BT43" s="498">
        <f t="shared" si="38"/>
        <v>1656</v>
      </c>
      <c r="BU43" s="507"/>
      <c r="BV43" s="377">
        <f t="shared" si="32"/>
        <v>1656</v>
      </c>
      <c r="BW43" s="501">
        <f t="shared" si="39"/>
        <v>184</v>
      </c>
    </row>
    <row r="44" spans="2:75" s="367" customFormat="1" ht="13.5">
      <c r="B44" s="496">
        <v>36</v>
      </c>
      <c r="C44" s="508" t="s">
        <v>657</v>
      </c>
      <c r="D44" s="506">
        <v>41802</v>
      </c>
      <c r="E44" s="368" t="s">
        <v>473</v>
      </c>
      <c r="F44" s="496" t="s">
        <v>474</v>
      </c>
      <c r="G44" s="369" t="s">
        <v>658</v>
      </c>
      <c r="H44" s="369" t="s">
        <v>659</v>
      </c>
      <c r="I44" s="481" t="s">
        <v>285</v>
      </c>
      <c r="J44" s="377">
        <v>1135</v>
      </c>
      <c r="K44" s="505">
        <f t="shared" si="0"/>
        <v>113.5</v>
      </c>
      <c r="L44" s="377">
        <f t="shared" si="1"/>
        <v>1021.5</v>
      </c>
      <c r="M44" s="377">
        <f t="shared" si="2"/>
        <v>204.3</v>
      </c>
      <c r="N44" s="377">
        <v>0</v>
      </c>
      <c r="O44" s="377">
        <f t="shared" si="3"/>
        <v>0</v>
      </c>
      <c r="P44" s="377">
        <v>0</v>
      </c>
      <c r="Q44" s="377">
        <v>0</v>
      </c>
      <c r="R44" s="377">
        <f t="shared" si="4"/>
        <v>0</v>
      </c>
      <c r="S44" s="377">
        <v>0</v>
      </c>
      <c r="T44" s="377">
        <v>0</v>
      </c>
      <c r="U44" s="377">
        <f t="shared" si="5"/>
        <v>0</v>
      </c>
      <c r="V44" s="377">
        <v>0</v>
      </c>
      <c r="W44" s="377">
        <v>0</v>
      </c>
      <c r="X44" s="377">
        <f t="shared" si="6"/>
        <v>0</v>
      </c>
      <c r="Y44" s="377">
        <v>0</v>
      </c>
      <c r="Z44" s="377">
        <v>0</v>
      </c>
      <c r="AA44" s="377">
        <f t="shared" si="34"/>
        <v>0</v>
      </c>
      <c r="AB44" s="377">
        <v>0</v>
      </c>
      <c r="AC44" s="377">
        <v>0</v>
      </c>
      <c r="AD44" s="377">
        <f t="shared" si="35"/>
        <v>0</v>
      </c>
      <c r="AE44" s="377">
        <v>0</v>
      </c>
      <c r="AF44" s="377">
        <v>0</v>
      </c>
      <c r="AG44" s="377">
        <f t="shared" si="7"/>
        <v>0</v>
      </c>
      <c r="AH44" s="377">
        <v>0</v>
      </c>
      <c r="AI44" s="377">
        <v>0</v>
      </c>
      <c r="AJ44" s="377">
        <f t="shared" si="36"/>
        <v>0</v>
      </c>
      <c r="AK44" s="377">
        <v>0</v>
      </c>
      <c r="AL44" s="377">
        <v>0</v>
      </c>
      <c r="AM44" s="377">
        <f t="shared" si="9"/>
        <v>0</v>
      </c>
      <c r="AN44" s="377">
        <v>0</v>
      </c>
      <c r="AO44" s="377">
        <v>0</v>
      </c>
      <c r="AP44" s="377">
        <f t="shared" si="11"/>
        <v>0</v>
      </c>
      <c r="AQ44" s="377">
        <v>0</v>
      </c>
      <c r="AR44" s="377">
        <v>0</v>
      </c>
      <c r="AS44" s="377">
        <f t="shared" si="13"/>
        <v>0</v>
      </c>
      <c r="AT44" s="377">
        <v>0</v>
      </c>
      <c r="AU44" s="377">
        <v>112.93</v>
      </c>
      <c r="AV44" s="377">
        <f t="shared" si="15"/>
        <v>112.93</v>
      </c>
      <c r="AW44" s="377">
        <f t="shared" si="16"/>
        <v>1022.0699999999999</v>
      </c>
      <c r="AX44" s="377">
        <v>204.3</v>
      </c>
      <c r="AY44" s="377">
        <f t="shared" si="17"/>
        <v>317.23</v>
      </c>
      <c r="AZ44" s="377">
        <f t="shared" si="18"/>
        <v>817.77</v>
      </c>
      <c r="BA44" s="377">
        <v>204.3</v>
      </c>
      <c r="BB44" s="377">
        <f t="shared" si="19"/>
        <v>521.53</v>
      </c>
      <c r="BC44" s="377">
        <f t="shared" si="20"/>
        <v>613.47</v>
      </c>
      <c r="BD44" s="377">
        <v>204.3</v>
      </c>
      <c r="BE44" s="377">
        <f t="shared" si="21"/>
        <v>725.82999999999993</v>
      </c>
      <c r="BF44" s="377">
        <f t="shared" si="22"/>
        <v>409.17000000000007</v>
      </c>
      <c r="BG44" s="377">
        <v>204.3</v>
      </c>
      <c r="BH44" s="377">
        <f t="shared" si="23"/>
        <v>930.12999999999988</v>
      </c>
      <c r="BI44" s="377">
        <f t="shared" si="37"/>
        <v>204.87000000000012</v>
      </c>
      <c r="BJ44" s="377">
        <v>91.37</v>
      </c>
      <c r="BK44" s="377">
        <f t="shared" si="25"/>
        <v>1021.4999999999999</v>
      </c>
      <c r="BL44" s="377">
        <f t="shared" si="26"/>
        <v>113.50000000000011</v>
      </c>
      <c r="BM44" s="377">
        <v>0</v>
      </c>
      <c r="BN44" s="377">
        <f t="shared" si="27"/>
        <v>1021.4999999999999</v>
      </c>
      <c r="BO44" s="377">
        <f t="shared" si="28"/>
        <v>113.50000000000011</v>
      </c>
      <c r="BP44" s="377">
        <v>0</v>
      </c>
      <c r="BQ44" s="377">
        <f t="shared" si="29"/>
        <v>1021.4999999999999</v>
      </c>
      <c r="BR44" s="377">
        <f t="shared" si="30"/>
        <v>113.50000000000011</v>
      </c>
      <c r="BS44" s="498">
        <v>0</v>
      </c>
      <c r="BT44" s="498">
        <f t="shared" si="38"/>
        <v>1021.4999999999999</v>
      </c>
      <c r="BU44" s="507"/>
      <c r="BV44" s="377">
        <f t="shared" si="32"/>
        <v>1021.4999999999999</v>
      </c>
      <c r="BW44" s="501">
        <f t="shared" si="39"/>
        <v>113.50000000000011</v>
      </c>
    </row>
    <row r="45" spans="2:75" s="367" customFormat="1" ht="13.5">
      <c r="B45" s="496">
        <v>37</v>
      </c>
      <c r="C45" s="500" t="s">
        <v>660</v>
      </c>
      <c r="D45" s="506">
        <v>41887</v>
      </c>
      <c r="E45" s="368" t="s">
        <v>473</v>
      </c>
      <c r="F45" s="496" t="s">
        <v>474</v>
      </c>
      <c r="G45" s="369" t="s">
        <v>658</v>
      </c>
      <c r="H45" s="369" t="s">
        <v>661</v>
      </c>
      <c r="I45" s="484" t="s">
        <v>586</v>
      </c>
      <c r="J45" s="377">
        <v>1099</v>
      </c>
      <c r="K45" s="505">
        <f t="shared" si="0"/>
        <v>109.9</v>
      </c>
      <c r="L45" s="377">
        <f t="shared" si="1"/>
        <v>989.1</v>
      </c>
      <c r="M45" s="377">
        <f t="shared" si="2"/>
        <v>197.82</v>
      </c>
      <c r="N45" s="377">
        <v>0</v>
      </c>
      <c r="O45" s="377">
        <f t="shared" si="3"/>
        <v>0</v>
      </c>
      <c r="P45" s="377">
        <v>0</v>
      </c>
      <c r="Q45" s="377">
        <v>0</v>
      </c>
      <c r="R45" s="377">
        <f t="shared" si="4"/>
        <v>0</v>
      </c>
      <c r="S45" s="377">
        <v>0</v>
      </c>
      <c r="T45" s="377">
        <v>0</v>
      </c>
      <c r="U45" s="377">
        <f t="shared" si="5"/>
        <v>0</v>
      </c>
      <c r="V45" s="377">
        <v>0</v>
      </c>
      <c r="W45" s="377">
        <v>0</v>
      </c>
      <c r="X45" s="377">
        <f t="shared" si="6"/>
        <v>0</v>
      </c>
      <c r="Y45" s="377">
        <v>0</v>
      </c>
      <c r="Z45" s="377">
        <v>0</v>
      </c>
      <c r="AA45" s="377">
        <f t="shared" si="34"/>
        <v>0</v>
      </c>
      <c r="AB45" s="377">
        <v>0</v>
      </c>
      <c r="AC45" s="377">
        <v>0</v>
      </c>
      <c r="AD45" s="377">
        <f t="shared" si="35"/>
        <v>0</v>
      </c>
      <c r="AE45" s="377">
        <v>0</v>
      </c>
      <c r="AF45" s="377">
        <v>0</v>
      </c>
      <c r="AG45" s="377">
        <f t="shared" si="7"/>
        <v>0</v>
      </c>
      <c r="AH45" s="377">
        <v>0</v>
      </c>
      <c r="AI45" s="377">
        <v>0</v>
      </c>
      <c r="AJ45" s="377">
        <f t="shared" si="36"/>
        <v>0</v>
      </c>
      <c r="AK45" s="377">
        <v>0</v>
      </c>
      <c r="AL45" s="377">
        <v>0</v>
      </c>
      <c r="AM45" s="377">
        <f t="shared" si="9"/>
        <v>0</v>
      </c>
      <c r="AN45" s="377">
        <v>0</v>
      </c>
      <c r="AO45" s="377">
        <v>0</v>
      </c>
      <c r="AP45" s="377">
        <f t="shared" si="11"/>
        <v>0</v>
      </c>
      <c r="AQ45" s="377">
        <v>0</v>
      </c>
      <c r="AR45" s="377">
        <v>0</v>
      </c>
      <c r="AS45" s="377">
        <f t="shared" si="13"/>
        <v>0</v>
      </c>
      <c r="AT45" s="377">
        <v>0</v>
      </c>
      <c r="AU45" s="377">
        <v>63.19</v>
      </c>
      <c r="AV45" s="377">
        <f t="shared" si="15"/>
        <v>63.19</v>
      </c>
      <c r="AW45" s="377">
        <f t="shared" si="16"/>
        <v>1035.81</v>
      </c>
      <c r="AX45" s="377">
        <v>197.82</v>
      </c>
      <c r="AY45" s="377">
        <f t="shared" si="17"/>
        <v>261.01</v>
      </c>
      <c r="AZ45" s="377">
        <f t="shared" si="18"/>
        <v>837.99</v>
      </c>
      <c r="BA45" s="377">
        <v>197.82</v>
      </c>
      <c r="BB45" s="377">
        <f t="shared" si="19"/>
        <v>458.83</v>
      </c>
      <c r="BC45" s="377">
        <f t="shared" si="20"/>
        <v>640.17000000000007</v>
      </c>
      <c r="BD45" s="377">
        <v>197.82</v>
      </c>
      <c r="BE45" s="377">
        <f t="shared" si="21"/>
        <v>656.65</v>
      </c>
      <c r="BF45" s="377">
        <f t="shared" si="22"/>
        <v>442.35</v>
      </c>
      <c r="BG45" s="377">
        <v>197.82</v>
      </c>
      <c r="BH45" s="377">
        <f t="shared" si="23"/>
        <v>854.47</v>
      </c>
      <c r="BI45" s="377">
        <f t="shared" si="37"/>
        <v>244.52999999999997</v>
      </c>
      <c r="BJ45" s="377">
        <v>134.63</v>
      </c>
      <c r="BK45" s="377">
        <f t="shared" si="25"/>
        <v>989.1</v>
      </c>
      <c r="BL45" s="377">
        <f t="shared" si="26"/>
        <v>109.89999999999998</v>
      </c>
      <c r="BM45" s="377">
        <v>0</v>
      </c>
      <c r="BN45" s="377">
        <f t="shared" si="27"/>
        <v>989.1</v>
      </c>
      <c r="BO45" s="377">
        <f t="shared" si="28"/>
        <v>109.89999999999998</v>
      </c>
      <c r="BP45" s="377">
        <v>0</v>
      </c>
      <c r="BQ45" s="377">
        <f t="shared" si="29"/>
        <v>989.1</v>
      </c>
      <c r="BR45" s="377">
        <f t="shared" si="30"/>
        <v>109.89999999999998</v>
      </c>
      <c r="BS45" s="498">
        <v>0</v>
      </c>
      <c r="BT45" s="498">
        <f t="shared" si="38"/>
        <v>989.1</v>
      </c>
      <c r="BU45" s="507"/>
      <c r="BV45" s="377">
        <f t="shared" si="32"/>
        <v>989.1</v>
      </c>
      <c r="BW45" s="501">
        <f t="shared" si="39"/>
        <v>109.89999999999998</v>
      </c>
    </row>
    <row r="46" spans="2:75" s="367" customFormat="1" ht="13.5">
      <c r="B46" s="496">
        <v>38</v>
      </c>
      <c r="C46" s="500" t="s">
        <v>662</v>
      </c>
      <c r="D46" s="506">
        <v>41887</v>
      </c>
      <c r="E46" s="368" t="s">
        <v>473</v>
      </c>
      <c r="F46" s="496" t="s">
        <v>474</v>
      </c>
      <c r="G46" s="369" t="s">
        <v>658</v>
      </c>
      <c r="H46" s="379" t="s">
        <v>663</v>
      </c>
      <c r="I46" s="484" t="s">
        <v>524</v>
      </c>
      <c r="J46" s="377">
        <v>1099</v>
      </c>
      <c r="K46" s="505">
        <f t="shared" si="0"/>
        <v>109.9</v>
      </c>
      <c r="L46" s="377">
        <f t="shared" si="1"/>
        <v>989.1</v>
      </c>
      <c r="M46" s="377">
        <f t="shared" si="2"/>
        <v>197.82</v>
      </c>
      <c r="N46" s="377">
        <v>0</v>
      </c>
      <c r="O46" s="377">
        <f t="shared" si="3"/>
        <v>0</v>
      </c>
      <c r="P46" s="377">
        <v>0</v>
      </c>
      <c r="Q46" s="377">
        <v>0</v>
      </c>
      <c r="R46" s="377">
        <f t="shared" si="4"/>
        <v>0</v>
      </c>
      <c r="S46" s="377">
        <v>0</v>
      </c>
      <c r="T46" s="377">
        <v>0</v>
      </c>
      <c r="U46" s="377">
        <f t="shared" si="5"/>
        <v>0</v>
      </c>
      <c r="V46" s="377">
        <v>0</v>
      </c>
      <c r="W46" s="377">
        <v>0</v>
      </c>
      <c r="X46" s="377">
        <f t="shared" si="6"/>
        <v>0</v>
      </c>
      <c r="Y46" s="377">
        <v>0</v>
      </c>
      <c r="Z46" s="377">
        <v>0</v>
      </c>
      <c r="AA46" s="377">
        <f t="shared" si="34"/>
        <v>0</v>
      </c>
      <c r="AB46" s="377">
        <v>0</v>
      </c>
      <c r="AC46" s="377">
        <v>0</v>
      </c>
      <c r="AD46" s="377">
        <f t="shared" si="35"/>
        <v>0</v>
      </c>
      <c r="AE46" s="377">
        <v>0</v>
      </c>
      <c r="AF46" s="377">
        <v>0</v>
      </c>
      <c r="AG46" s="377">
        <f t="shared" si="7"/>
        <v>0</v>
      </c>
      <c r="AH46" s="377">
        <v>0</v>
      </c>
      <c r="AI46" s="377">
        <v>0</v>
      </c>
      <c r="AJ46" s="377">
        <f t="shared" si="36"/>
        <v>0</v>
      </c>
      <c r="AK46" s="377">
        <v>0</v>
      </c>
      <c r="AL46" s="377">
        <v>0</v>
      </c>
      <c r="AM46" s="377">
        <f t="shared" si="9"/>
        <v>0</v>
      </c>
      <c r="AN46" s="377">
        <v>0</v>
      </c>
      <c r="AO46" s="377">
        <v>0</v>
      </c>
      <c r="AP46" s="377">
        <f t="shared" si="11"/>
        <v>0</v>
      </c>
      <c r="AQ46" s="377">
        <v>0</v>
      </c>
      <c r="AR46" s="377">
        <v>0</v>
      </c>
      <c r="AS46" s="377">
        <f t="shared" si="13"/>
        <v>0</v>
      </c>
      <c r="AT46" s="377">
        <v>0</v>
      </c>
      <c r="AU46" s="377">
        <v>63.19</v>
      </c>
      <c r="AV46" s="377">
        <f t="shared" si="15"/>
        <v>63.19</v>
      </c>
      <c r="AW46" s="377">
        <f t="shared" si="16"/>
        <v>1035.81</v>
      </c>
      <c r="AX46" s="377">
        <v>197.82</v>
      </c>
      <c r="AY46" s="377">
        <f t="shared" si="17"/>
        <v>261.01</v>
      </c>
      <c r="AZ46" s="377">
        <f t="shared" si="18"/>
        <v>837.99</v>
      </c>
      <c r="BA46" s="377">
        <v>197.82</v>
      </c>
      <c r="BB46" s="377">
        <f t="shared" si="19"/>
        <v>458.83</v>
      </c>
      <c r="BC46" s="377">
        <f t="shared" si="20"/>
        <v>640.17000000000007</v>
      </c>
      <c r="BD46" s="377">
        <v>197.82</v>
      </c>
      <c r="BE46" s="377">
        <f t="shared" si="21"/>
        <v>656.65</v>
      </c>
      <c r="BF46" s="377">
        <f t="shared" si="22"/>
        <v>442.35</v>
      </c>
      <c r="BG46" s="377">
        <v>197.82</v>
      </c>
      <c r="BH46" s="377">
        <f t="shared" si="23"/>
        <v>854.47</v>
      </c>
      <c r="BI46" s="377">
        <f t="shared" si="37"/>
        <v>244.52999999999997</v>
      </c>
      <c r="BJ46" s="377">
        <v>134.63</v>
      </c>
      <c r="BK46" s="377">
        <f t="shared" si="25"/>
        <v>989.1</v>
      </c>
      <c r="BL46" s="377">
        <f t="shared" si="26"/>
        <v>109.89999999999998</v>
      </c>
      <c r="BM46" s="377">
        <v>0</v>
      </c>
      <c r="BN46" s="377">
        <f t="shared" si="27"/>
        <v>989.1</v>
      </c>
      <c r="BO46" s="377">
        <f t="shared" si="28"/>
        <v>109.89999999999998</v>
      </c>
      <c r="BP46" s="377">
        <v>0</v>
      </c>
      <c r="BQ46" s="377">
        <f t="shared" si="29"/>
        <v>989.1</v>
      </c>
      <c r="BR46" s="377">
        <f t="shared" si="30"/>
        <v>109.89999999999998</v>
      </c>
      <c r="BS46" s="498">
        <v>0</v>
      </c>
      <c r="BT46" s="498">
        <f t="shared" si="38"/>
        <v>989.1</v>
      </c>
      <c r="BU46" s="507"/>
      <c r="BV46" s="377">
        <f t="shared" si="32"/>
        <v>989.1</v>
      </c>
      <c r="BW46" s="501">
        <f t="shared" si="39"/>
        <v>109.89999999999998</v>
      </c>
    </row>
    <row r="47" spans="2:75" s="367" customFormat="1" ht="13.5">
      <c r="B47" s="496">
        <v>39</v>
      </c>
      <c r="C47" s="500" t="s">
        <v>664</v>
      </c>
      <c r="D47" s="506">
        <v>41989</v>
      </c>
      <c r="E47" s="368" t="s">
        <v>473</v>
      </c>
      <c r="F47" s="496" t="s">
        <v>474</v>
      </c>
      <c r="G47" s="369" t="s">
        <v>658</v>
      </c>
      <c r="H47" s="369" t="s">
        <v>665</v>
      </c>
      <c r="I47" s="484" t="s">
        <v>500</v>
      </c>
      <c r="J47" s="377">
        <v>1099</v>
      </c>
      <c r="K47" s="505">
        <f t="shared" si="0"/>
        <v>109.9</v>
      </c>
      <c r="L47" s="377">
        <f t="shared" si="1"/>
        <v>989.1</v>
      </c>
      <c r="M47" s="377">
        <f t="shared" si="2"/>
        <v>197.82</v>
      </c>
      <c r="N47" s="377">
        <v>0</v>
      </c>
      <c r="O47" s="377">
        <f t="shared" si="3"/>
        <v>0</v>
      </c>
      <c r="P47" s="377">
        <v>0</v>
      </c>
      <c r="Q47" s="377">
        <v>0</v>
      </c>
      <c r="R47" s="377">
        <f t="shared" si="4"/>
        <v>0</v>
      </c>
      <c r="S47" s="377">
        <v>0</v>
      </c>
      <c r="T47" s="377">
        <v>0</v>
      </c>
      <c r="U47" s="377">
        <f t="shared" si="5"/>
        <v>0</v>
      </c>
      <c r="V47" s="377">
        <v>0</v>
      </c>
      <c r="W47" s="377">
        <v>0</v>
      </c>
      <c r="X47" s="377">
        <f t="shared" si="6"/>
        <v>0</v>
      </c>
      <c r="Y47" s="377">
        <v>0</v>
      </c>
      <c r="Z47" s="377">
        <v>0</v>
      </c>
      <c r="AA47" s="377">
        <f t="shared" si="34"/>
        <v>0</v>
      </c>
      <c r="AB47" s="377">
        <v>0</v>
      </c>
      <c r="AC47" s="377">
        <v>0</v>
      </c>
      <c r="AD47" s="377">
        <f t="shared" si="35"/>
        <v>0</v>
      </c>
      <c r="AE47" s="377">
        <v>0</v>
      </c>
      <c r="AF47" s="377">
        <v>0</v>
      </c>
      <c r="AG47" s="377">
        <f t="shared" si="7"/>
        <v>0</v>
      </c>
      <c r="AH47" s="377">
        <v>0</v>
      </c>
      <c r="AI47" s="377">
        <v>0</v>
      </c>
      <c r="AJ47" s="377">
        <f t="shared" si="36"/>
        <v>0</v>
      </c>
      <c r="AK47" s="377">
        <v>0</v>
      </c>
      <c r="AL47" s="377">
        <v>0</v>
      </c>
      <c r="AM47" s="377">
        <f t="shared" si="9"/>
        <v>0</v>
      </c>
      <c r="AN47" s="377">
        <v>0</v>
      </c>
      <c r="AO47" s="377">
        <v>0</v>
      </c>
      <c r="AP47" s="377">
        <f t="shared" si="11"/>
        <v>0</v>
      </c>
      <c r="AQ47" s="377">
        <v>0</v>
      </c>
      <c r="AR47" s="377">
        <v>0</v>
      </c>
      <c r="AS47" s="377">
        <f t="shared" si="13"/>
        <v>0</v>
      </c>
      <c r="AT47" s="377">
        <v>0</v>
      </c>
      <c r="AU47" s="377">
        <v>8.67</v>
      </c>
      <c r="AV47" s="377">
        <f t="shared" si="15"/>
        <v>8.67</v>
      </c>
      <c r="AW47" s="377">
        <f t="shared" si="16"/>
        <v>1090.33</v>
      </c>
      <c r="AX47" s="377">
        <v>197.82</v>
      </c>
      <c r="AY47" s="377">
        <f t="shared" si="17"/>
        <v>206.48999999999998</v>
      </c>
      <c r="AZ47" s="377">
        <f t="shared" si="18"/>
        <v>892.51</v>
      </c>
      <c r="BA47" s="377">
        <v>197.82</v>
      </c>
      <c r="BB47" s="377">
        <f t="shared" si="19"/>
        <v>404.30999999999995</v>
      </c>
      <c r="BC47" s="377">
        <f t="shared" si="20"/>
        <v>694.69</v>
      </c>
      <c r="BD47" s="377">
        <v>197.82</v>
      </c>
      <c r="BE47" s="377">
        <f t="shared" si="21"/>
        <v>602.12999999999988</v>
      </c>
      <c r="BF47" s="377">
        <f>J47-BE47</f>
        <v>496.87000000000012</v>
      </c>
      <c r="BG47" s="377">
        <v>197.82</v>
      </c>
      <c r="BH47" s="377">
        <f t="shared" si="23"/>
        <v>799.94999999999982</v>
      </c>
      <c r="BI47" s="377">
        <f t="shared" si="37"/>
        <v>299.05000000000018</v>
      </c>
      <c r="BJ47" s="377">
        <v>189.15</v>
      </c>
      <c r="BK47" s="377">
        <f t="shared" si="25"/>
        <v>989.0999999999998</v>
      </c>
      <c r="BL47" s="377">
        <f t="shared" si="26"/>
        <v>109.9000000000002</v>
      </c>
      <c r="BM47" s="377">
        <v>0</v>
      </c>
      <c r="BN47" s="377">
        <f t="shared" si="27"/>
        <v>989.0999999999998</v>
      </c>
      <c r="BO47" s="377">
        <f t="shared" si="28"/>
        <v>109.9000000000002</v>
      </c>
      <c r="BP47" s="377">
        <v>0</v>
      </c>
      <c r="BQ47" s="377">
        <f t="shared" si="29"/>
        <v>989.0999999999998</v>
      </c>
      <c r="BR47" s="377">
        <f t="shared" si="30"/>
        <v>109.9000000000002</v>
      </c>
      <c r="BS47" s="498">
        <v>0</v>
      </c>
      <c r="BT47" s="498">
        <f t="shared" si="38"/>
        <v>989.0999999999998</v>
      </c>
      <c r="BU47" s="507"/>
      <c r="BV47" s="377">
        <f t="shared" si="32"/>
        <v>989.0999999999998</v>
      </c>
      <c r="BW47" s="501">
        <f t="shared" si="39"/>
        <v>109.9000000000002</v>
      </c>
    </row>
    <row r="48" spans="2:75" s="367" customFormat="1" ht="13.5">
      <c r="B48" s="496">
        <v>40</v>
      </c>
      <c r="C48" s="500" t="s">
        <v>666</v>
      </c>
      <c r="D48" s="506">
        <v>41989</v>
      </c>
      <c r="E48" s="368" t="s">
        <v>473</v>
      </c>
      <c r="F48" s="496" t="s">
        <v>474</v>
      </c>
      <c r="G48" s="369" t="s">
        <v>658</v>
      </c>
      <c r="H48" s="369" t="s">
        <v>667</v>
      </c>
      <c r="I48" s="484" t="s">
        <v>500</v>
      </c>
      <c r="J48" s="377">
        <v>1099</v>
      </c>
      <c r="K48" s="505">
        <f t="shared" si="0"/>
        <v>109.9</v>
      </c>
      <c r="L48" s="377">
        <f t="shared" si="1"/>
        <v>989.1</v>
      </c>
      <c r="M48" s="377">
        <f t="shared" si="2"/>
        <v>197.82</v>
      </c>
      <c r="N48" s="377">
        <v>0</v>
      </c>
      <c r="O48" s="377">
        <v>0</v>
      </c>
      <c r="P48" s="377">
        <v>0</v>
      </c>
      <c r="Q48" s="377">
        <v>0</v>
      </c>
      <c r="R48" s="377">
        <f>Q48</f>
        <v>0</v>
      </c>
      <c r="S48" s="377">
        <v>0</v>
      </c>
      <c r="T48" s="377">
        <v>0</v>
      </c>
      <c r="U48" s="377">
        <f t="shared" si="5"/>
        <v>0</v>
      </c>
      <c r="V48" s="377">
        <v>0</v>
      </c>
      <c r="W48" s="377">
        <v>0</v>
      </c>
      <c r="X48" s="377">
        <f t="shared" si="6"/>
        <v>0</v>
      </c>
      <c r="Y48" s="377"/>
      <c r="Z48" s="377">
        <v>0</v>
      </c>
      <c r="AA48" s="377">
        <f t="shared" si="34"/>
        <v>0</v>
      </c>
      <c r="AB48" s="377">
        <v>0</v>
      </c>
      <c r="AC48" s="377">
        <v>0</v>
      </c>
      <c r="AD48" s="377">
        <f t="shared" si="35"/>
        <v>0</v>
      </c>
      <c r="AE48" s="377">
        <v>0</v>
      </c>
      <c r="AF48" s="377">
        <v>0</v>
      </c>
      <c r="AG48" s="377">
        <f t="shared" si="7"/>
        <v>0</v>
      </c>
      <c r="AH48" s="377">
        <v>0</v>
      </c>
      <c r="AI48" s="377">
        <v>0</v>
      </c>
      <c r="AJ48" s="377">
        <f t="shared" si="36"/>
        <v>0</v>
      </c>
      <c r="AK48" s="377">
        <v>0</v>
      </c>
      <c r="AL48" s="377"/>
      <c r="AM48" s="377">
        <f t="shared" si="9"/>
        <v>0</v>
      </c>
      <c r="AN48" s="377">
        <v>0</v>
      </c>
      <c r="AO48" s="377">
        <v>0</v>
      </c>
      <c r="AP48" s="377">
        <f t="shared" si="11"/>
        <v>0</v>
      </c>
      <c r="AQ48" s="377">
        <v>0</v>
      </c>
      <c r="AR48" s="377">
        <v>0</v>
      </c>
      <c r="AS48" s="377">
        <f t="shared" si="13"/>
        <v>0</v>
      </c>
      <c r="AT48" s="377">
        <v>0</v>
      </c>
      <c r="AU48" s="377">
        <v>8.67</v>
      </c>
      <c r="AV48" s="377">
        <f t="shared" si="15"/>
        <v>8.67</v>
      </c>
      <c r="AW48" s="377">
        <f t="shared" si="16"/>
        <v>1090.33</v>
      </c>
      <c r="AX48" s="377">
        <v>197.82</v>
      </c>
      <c r="AY48" s="377">
        <f t="shared" si="17"/>
        <v>206.48999999999998</v>
      </c>
      <c r="AZ48" s="377">
        <f t="shared" si="18"/>
        <v>892.51</v>
      </c>
      <c r="BA48" s="377">
        <v>197.82</v>
      </c>
      <c r="BB48" s="377">
        <f t="shared" si="19"/>
        <v>404.30999999999995</v>
      </c>
      <c r="BC48" s="377">
        <f t="shared" si="20"/>
        <v>694.69</v>
      </c>
      <c r="BD48" s="377">
        <v>197.82</v>
      </c>
      <c r="BE48" s="377">
        <f t="shared" si="21"/>
        <v>602.12999999999988</v>
      </c>
      <c r="BF48" s="377">
        <f>J48-BE48</f>
        <v>496.87000000000012</v>
      </c>
      <c r="BG48" s="377">
        <v>197.82</v>
      </c>
      <c r="BH48" s="377">
        <f t="shared" si="23"/>
        <v>799.94999999999982</v>
      </c>
      <c r="BI48" s="377">
        <f t="shared" si="37"/>
        <v>299.05000000000018</v>
      </c>
      <c r="BJ48" s="377">
        <v>189.15</v>
      </c>
      <c r="BK48" s="377">
        <f t="shared" si="25"/>
        <v>989.0999999999998</v>
      </c>
      <c r="BL48" s="377">
        <f t="shared" si="26"/>
        <v>109.9000000000002</v>
      </c>
      <c r="BM48" s="377">
        <v>0</v>
      </c>
      <c r="BN48" s="377">
        <f t="shared" si="27"/>
        <v>989.0999999999998</v>
      </c>
      <c r="BO48" s="377">
        <f t="shared" si="28"/>
        <v>109.9000000000002</v>
      </c>
      <c r="BP48" s="377">
        <v>0</v>
      </c>
      <c r="BQ48" s="377">
        <f t="shared" si="29"/>
        <v>989.0999999999998</v>
      </c>
      <c r="BR48" s="377">
        <f t="shared" si="30"/>
        <v>109.9000000000002</v>
      </c>
      <c r="BS48" s="498">
        <v>0</v>
      </c>
      <c r="BT48" s="498">
        <f t="shared" si="38"/>
        <v>989.0999999999998</v>
      </c>
      <c r="BU48" s="507"/>
      <c r="BV48" s="377">
        <f t="shared" si="32"/>
        <v>989.0999999999998</v>
      </c>
      <c r="BW48" s="501">
        <f t="shared" si="39"/>
        <v>109.9000000000002</v>
      </c>
    </row>
    <row r="49" spans="2:75" s="367" customFormat="1" ht="13.5">
      <c r="B49" s="496">
        <v>41</v>
      </c>
      <c r="C49" s="500" t="s">
        <v>668</v>
      </c>
      <c r="D49" s="506">
        <v>41989</v>
      </c>
      <c r="E49" s="368" t="s">
        <v>473</v>
      </c>
      <c r="F49" s="496" t="s">
        <v>474</v>
      </c>
      <c r="G49" s="369" t="s">
        <v>658</v>
      </c>
      <c r="H49" s="369" t="s">
        <v>669</v>
      </c>
      <c r="I49" s="484" t="s">
        <v>285</v>
      </c>
      <c r="J49" s="377">
        <v>1099</v>
      </c>
      <c r="K49" s="505">
        <f t="shared" si="0"/>
        <v>109.9</v>
      </c>
      <c r="L49" s="377">
        <f t="shared" si="1"/>
        <v>989.1</v>
      </c>
      <c r="M49" s="377">
        <f t="shared" si="2"/>
        <v>197.82</v>
      </c>
      <c r="N49" s="377">
        <v>0</v>
      </c>
      <c r="O49" s="377">
        <f t="shared" si="3"/>
        <v>0</v>
      </c>
      <c r="P49" s="377">
        <v>0</v>
      </c>
      <c r="Q49" s="377">
        <v>0</v>
      </c>
      <c r="R49" s="377">
        <f t="shared" ref="R49:R98" si="40">O49+Q49</f>
        <v>0</v>
      </c>
      <c r="S49" s="377">
        <v>0</v>
      </c>
      <c r="T49" s="377">
        <v>0</v>
      </c>
      <c r="U49" s="377">
        <f t="shared" si="5"/>
        <v>0</v>
      </c>
      <c r="V49" s="377">
        <v>0</v>
      </c>
      <c r="W49" s="377">
        <v>0</v>
      </c>
      <c r="X49" s="377">
        <f t="shared" si="6"/>
        <v>0</v>
      </c>
      <c r="Y49" s="377">
        <v>0</v>
      </c>
      <c r="Z49" s="377">
        <v>0</v>
      </c>
      <c r="AA49" s="377">
        <f t="shared" si="34"/>
        <v>0</v>
      </c>
      <c r="AB49" s="377">
        <v>0</v>
      </c>
      <c r="AC49" s="377">
        <v>0</v>
      </c>
      <c r="AD49" s="377">
        <f t="shared" si="35"/>
        <v>0</v>
      </c>
      <c r="AE49" s="377">
        <v>0</v>
      </c>
      <c r="AF49" s="377">
        <v>0</v>
      </c>
      <c r="AG49" s="377">
        <f t="shared" si="7"/>
        <v>0</v>
      </c>
      <c r="AH49" s="377">
        <v>0</v>
      </c>
      <c r="AI49" s="377">
        <v>0</v>
      </c>
      <c r="AJ49" s="377">
        <f t="shared" si="36"/>
        <v>0</v>
      </c>
      <c r="AK49" s="377">
        <v>0</v>
      </c>
      <c r="AL49" s="377">
        <v>0</v>
      </c>
      <c r="AM49" s="377">
        <f t="shared" si="9"/>
        <v>0</v>
      </c>
      <c r="AN49" s="377">
        <v>0</v>
      </c>
      <c r="AO49" s="377">
        <v>0</v>
      </c>
      <c r="AP49" s="377">
        <f t="shared" si="11"/>
        <v>0</v>
      </c>
      <c r="AQ49" s="377">
        <v>0</v>
      </c>
      <c r="AR49" s="377">
        <v>0</v>
      </c>
      <c r="AS49" s="377">
        <f t="shared" si="13"/>
        <v>0</v>
      </c>
      <c r="AT49" s="377">
        <v>0</v>
      </c>
      <c r="AU49" s="377">
        <v>8.67</v>
      </c>
      <c r="AV49" s="377">
        <f t="shared" si="15"/>
        <v>8.67</v>
      </c>
      <c r="AW49" s="377">
        <f t="shared" si="16"/>
        <v>1090.33</v>
      </c>
      <c r="AX49" s="377">
        <v>197.82</v>
      </c>
      <c r="AY49" s="377">
        <f t="shared" si="17"/>
        <v>206.48999999999998</v>
      </c>
      <c r="AZ49" s="377">
        <f t="shared" si="18"/>
        <v>892.51</v>
      </c>
      <c r="BA49" s="377">
        <v>197.82</v>
      </c>
      <c r="BB49" s="377">
        <f t="shared" si="19"/>
        <v>404.30999999999995</v>
      </c>
      <c r="BC49" s="377">
        <f t="shared" si="20"/>
        <v>694.69</v>
      </c>
      <c r="BD49" s="377">
        <v>197.82</v>
      </c>
      <c r="BE49" s="377">
        <f t="shared" si="21"/>
        <v>602.12999999999988</v>
      </c>
      <c r="BF49" s="377">
        <f t="shared" ref="BF49:BF86" si="41">J49-BE49</f>
        <v>496.87000000000012</v>
      </c>
      <c r="BG49" s="377">
        <v>197.82</v>
      </c>
      <c r="BH49" s="377">
        <f t="shared" si="23"/>
        <v>799.94999999999982</v>
      </c>
      <c r="BI49" s="377">
        <f t="shared" si="37"/>
        <v>299.05000000000018</v>
      </c>
      <c r="BJ49" s="377">
        <v>189.15</v>
      </c>
      <c r="BK49" s="377">
        <f t="shared" si="25"/>
        <v>989.0999999999998</v>
      </c>
      <c r="BL49" s="377">
        <f t="shared" si="26"/>
        <v>109.9000000000002</v>
      </c>
      <c r="BM49" s="377">
        <v>0</v>
      </c>
      <c r="BN49" s="377">
        <f t="shared" si="27"/>
        <v>989.0999999999998</v>
      </c>
      <c r="BO49" s="377">
        <f t="shared" si="28"/>
        <v>109.9000000000002</v>
      </c>
      <c r="BP49" s="377">
        <v>0</v>
      </c>
      <c r="BQ49" s="377">
        <f t="shared" si="29"/>
        <v>989.0999999999998</v>
      </c>
      <c r="BR49" s="377">
        <f t="shared" si="30"/>
        <v>109.9000000000002</v>
      </c>
      <c r="BS49" s="498">
        <v>0</v>
      </c>
      <c r="BT49" s="498">
        <f t="shared" si="38"/>
        <v>989.0999999999998</v>
      </c>
      <c r="BU49" s="507"/>
      <c r="BV49" s="377">
        <f t="shared" si="32"/>
        <v>989.0999999999998</v>
      </c>
      <c r="BW49" s="501">
        <f t="shared" si="39"/>
        <v>109.9000000000002</v>
      </c>
    </row>
    <row r="50" spans="2:75" s="367" customFormat="1" ht="13.5">
      <c r="B50" s="496">
        <v>42</v>
      </c>
      <c r="C50" s="500" t="s">
        <v>670</v>
      </c>
      <c r="D50" s="506">
        <v>41989</v>
      </c>
      <c r="E50" s="368" t="s">
        <v>473</v>
      </c>
      <c r="F50" s="496" t="s">
        <v>474</v>
      </c>
      <c r="G50" s="369" t="s">
        <v>658</v>
      </c>
      <c r="H50" s="369" t="s">
        <v>671</v>
      </c>
      <c r="I50" s="484" t="s">
        <v>536</v>
      </c>
      <c r="J50" s="377">
        <v>1099</v>
      </c>
      <c r="K50" s="505">
        <f t="shared" si="0"/>
        <v>109.9</v>
      </c>
      <c r="L50" s="377">
        <f t="shared" si="1"/>
        <v>989.1</v>
      </c>
      <c r="M50" s="377">
        <f t="shared" si="2"/>
        <v>197.82</v>
      </c>
      <c r="N50" s="377">
        <v>0</v>
      </c>
      <c r="O50" s="377">
        <f t="shared" si="3"/>
        <v>0</v>
      </c>
      <c r="P50" s="377">
        <v>0</v>
      </c>
      <c r="Q50" s="377">
        <v>0</v>
      </c>
      <c r="R50" s="377">
        <f t="shared" si="40"/>
        <v>0</v>
      </c>
      <c r="S50" s="377">
        <v>0</v>
      </c>
      <c r="T50" s="377">
        <v>0</v>
      </c>
      <c r="U50" s="377">
        <f t="shared" si="5"/>
        <v>0</v>
      </c>
      <c r="V50" s="377">
        <v>0</v>
      </c>
      <c r="W50" s="377">
        <v>0</v>
      </c>
      <c r="X50" s="377">
        <f t="shared" si="6"/>
        <v>0</v>
      </c>
      <c r="Y50" s="377">
        <v>0</v>
      </c>
      <c r="Z50" s="377">
        <v>0</v>
      </c>
      <c r="AA50" s="377">
        <f t="shared" si="34"/>
        <v>0</v>
      </c>
      <c r="AB50" s="377">
        <v>0</v>
      </c>
      <c r="AC50" s="377">
        <v>0</v>
      </c>
      <c r="AD50" s="377">
        <f t="shared" si="35"/>
        <v>0</v>
      </c>
      <c r="AE50" s="377">
        <v>0</v>
      </c>
      <c r="AF50" s="377">
        <v>0</v>
      </c>
      <c r="AG50" s="377">
        <f t="shared" si="7"/>
        <v>0</v>
      </c>
      <c r="AH50" s="377">
        <v>0</v>
      </c>
      <c r="AI50" s="377">
        <v>0</v>
      </c>
      <c r="AJ50" s="377">
        <f t="shared" si="36"/>
        <v>0</v>
      </c>
      <c r="AK50" s="377">
        <v>0</v>
      </c>
      <c r="AL50" s="377">
        <v>0</v>
      </c>
      <c r="AM50" s="377">
        <f t="shared" si="9"/>
        <v>0</v>
      </c>
      <c r="AN50" s="377">
        <v>0</v>
      </c>
      <c r="AO50" s="377">
        <v>0</v>
      </c>
      <c r="AP50" s="377">
        <f t="shared" si="11"/>
        <v>0</v>
      </c>
      <c r="AQ50" s="377">
        <v>0</v>
      </c>
      <c r="AR50" s="377">
        <v>0</v>
      </c>
      <c r="AS50" s="377">
        <f t="shared" si="13"/>
        <v>0</v>
      </c>
      <c r="AT50" s="377">
        <v>0</v>
      </c>
      <c r="AU50" s="377">
        <v>8.67</v>
      </c>
      <c r="AV50" s="377">
        <f t="shared" si="15"/>
        <v>8.67</v>
      </c>
      <c r="AW50" s="377">
        <f t="shared" si="16"/>
        <v>1090.33</v>
      </c>
      <c r="AX50" s="377">
        <v>197.82</v>
      </c>
      <c r="AY50" s="377">
        <f t="shared" si="17"/>
        <v>206.48999999999998</v>
      </c>
      <c r="AZ50" s="377">
        <f t="shared" si="18"/>
        <v>892.51</v>
      </c>
      <c r="BA50" s="377">
        <v>197.82</v>
      </c>
      <c r="BB50" s="377">
        <f t="shared" si="19"/>
        <v>404.30999999999995</v>
      </c>
      <c r="BC50" s="377">
        <f t="shared" si="20"/>
        <v>694.69</v>
      </c>
      <c r="BD50" s="377">
        <v>197.82</v>
      </c>
      <c r="BE50" s="377">
        <f t="shared" si="21"/>
        <v>602.12999999999988</v>
      </c>
      <c r="BF50" s="377">
        <f t="shared" si="41"/>
        <v>496.87000000000012</v>
      </c>
      <c r="BG50" s="377">
        <v>197.82</v>
      </c>
      <c r="BH50" s="377">
        <f t="shared" si="23"/>
        <v>799.94999999999982</v>
      </c>
      <c r="BI50" s="377">
        <f t="shared" si="37"/>
        <v>299.05000000000018</v>
      </c>
      <c r="BJ50" s="377">
        <v>189.15</v>
      </c>
      <c r="BK50" s="377">
        <f t="shared" si="25"/>
        <v>989.0999999999998</v>
      </c>
      <c r="BL50" s="377">
        <f t="shared" si="26"/>
        <v>109.9000000000002</v>
      </c>
      <c r="BM50" s="377">
        <v>0</v>
      </c>
      <c r="BN50" s="377">
        <f t="shared" si="27"/>
        <v>989.0999999999998</v>
      </c>
      <c r="BO50" s="377">
        <f t="shared" si="28"/>
        <v>109.9000000000002</v>
      </c>
      <c r="BP50" s="377">
        <v>0</v>
      </c>
      <c r="BQ50" s="377">
        <f t="shared" si="29"/>
        <v>989.0999999999998</v>
      </c>
      <c r="BR50" s="377">
        <f t="shared" si="30"/>
        <v>109.9000000000002</v>
      </c>
      <c r="BS50" s="498">
        <v>0</v>
      </c>
      <c r="BT50" s="498">
        <f t="shared" si="38"/>
        <v>989.0999999999998</v>
      </c>
      <c r="BU50" s="507"/>
      <c r="BV50" s="377">
        <f t="shared" ref="BV50:BV109" si="42">SUM(BT50+BU50)</f>
        <v>989.0999999999998</v>
      </c>
      <c r="BW50" s="501">
        <f t="shared" si="39"/>
        <v>109.9000000000002</v>
      </c>
    </row>
    <row r="51" spans="2:75" s="367" customFormat="1" ht="13.5">
      <c r="B51" s="496">
        <v>43</v>
      </c>
      <c r="C51" s="500" t="s">
        <v>672</v>
      </c>
      <c r="D51" s="506">
        <v>41989</v>
      </c>
      <c r="E51" s="368" t="s">
        <v>473</v>
      </c>
      <c r="F51" s="496" t="s">
        <v>474</v>
      </c>
      <c r="G51" s="369" t="s">
        <v>658</v>
      </c>
      <c r="H51" s="369" t="s">
        <v>673</v>
      </c>
      <c r="I51" s="484" t="s">
        <v>497</v>
      </c>
      <c r="J51" s="377">
        <v>1099</v>
      </c>
      <c r="K51" s="505">
        <f t="shared" si="0"/>
        <v>109.9</v>
      </c>
      <c r="L51" s="377">
        <f t="shared" si="1"/>
        <v>989.1</v>
      </c>
      <c r="M51" s="377">
        <f t="shared" si="2"/>
        <v>197.82</v>
      </c>
      <c r="N51" s="377">
        <v>0</v>
      </c>
      <c r="O51" s="377">
        <f t="shared" si="3"/>
        <v>0</v>
      </c>
      <c r="P51" s="377">
        <v>0</v>
      </c>
      <c r="Q51" s="377">
        <v>0</v>
      </c>
      <c r="R51" s="377">
        <f t="shared" si="40"/>
        <v>0</v>
      </c>
      <c r="S51" s="377">
        <v>0</v>
      </c>
      <c r="T51" s="377">
        <v>0</v>
      </c>
      <c r="U51" s="377">
        <f t="shared" si="5"/>
        <v>0</v>
      </c>
      <c r="V51" s="377">
        <v>0</v>
      </c>
      <c r="W51" s="377">
        <v>0</v>
      </c>
      <c r="X51" s="377">
        <f t="shared" si="6"/>
        <v>0</v>
      </c>
      <c r="Y51" s="377">
        <v>0</v>
      </c>
      <c r="Z51" s="377">
        <v>0</v>
      </c>
      <c r="AA51" s="377">
        <f t="shared" si="34"/>
        <v>0</v>
      </c>
      <c r="AB51" s="377">
        <v>0</v>
      </c>
      <c r="AC51" s="377">
        <v>0</v>
      </c>
      <c r="AD51" s="377">
        <f t="shared" si="35"/>
        <v>0</v>
      </c>
      <c r="AE51" s="377">
        <v>0</v>
      </c>
      <c r="AF51" s="377">
        <v>0</v>
      </c>
      <c r="AG51" s="377">
        <f t="shared" si="7"/>
        <v>0</v>
      </c>
      <c r="AH51" s="377">
        <v>0</v>
      </c>
      <c r="AI51" s="377">
        <v>0</v>
      </c>
      <c r="AJ51" s="377">
        <f t="shared" si="36"/>
        <v>0</v>
      </c>
      <c r="AK51" s="377">
        <v>0</v>
      </c>
      <c r="AL51" s="377">
        <v>0</v>
      </c>
      <c r="AM51" s="377">
        <f t="shared" si="9"/>
        <v>0</v>
      </c>
      <c r="AN51" s="377">
        <v>0</v>
      </c>
      <c r="AO51" s="377">
        <v>0</v>
      </c>
      <c r="AP51" s="377">
        <f t="shared" si="11"/>
        <v>0</v>
      </c>
      <c r="AQ51" s="377">
        <v>0</v>
      </c>
      <c r="AR51" s="377">
        <v>0</v>
      </c>
      <c r="AS51" s="377">
        <f t="shared" si="13"/>
        <v>0</v>
      </c>
      <c r="AT51" s="377">
        <v>0</v>
      </c>
      <c r="AU51" s="377">
        <v>8.67</v>
      </c>
      <c r="AV51" s="377">
        <f t="shared" si="15"/>
        <v>8.67</v>
      </c>
      <c r="AW51" s="377">
        <f t="shared" si="16"/>
        <v>1090.33</v>
      </c>
      <c r="AX51" s="377">
        <v>197.82</v>
      </c>
      <c r="AY51" s="377">
        <f t="shared" si="17"/>
        <v>206.48999999999998</v>
      </c>
      <c r="AZ51" s="377">
        <f t="shared" si="18"/>
        <v>892.51</v>
      </c>
      <c r="BA51" s="377">
        <v>197.82</v>
      </c>
      <c r="BB51" s="377">
        <f t="shared" si="19"/>
        <v>404.30999999999995</v>
      </c>
      <c r="BC51" s="377">
        <f t="shared" si="20"/>
        <v>694.69</v>
      </c>
      <c r="BD51" s="377">
        <v>197.82</v>
      </c>
      <c r="BE51" s="377">
        <f t="shared" si="21"/>
        <v>602.12999999999988</v>
      </c>
      <c r="BF51" s="377">
        <f t="shared" si="41"/>
        <v>496.87000000000012</v>
      </c>
      <c r="BG51" s="377">
        <v>197.82</v>
      </c>
      <c r="BH51" s="377">
        <f t="shared" si="23"/>
        <v>799.94999999999982</v>
      </c>
      <c r="BI51" s="377">
        <f t="shared" si="37"/>
        <v>299.05000000000018</v>
      </c>
      <c r="BJ51" s="377">
        <v>189.15</v>
      </c>
      <c r="BK51" s="377">
        <f t="shared" si="25"/>
        <v>989.0999999999998</v>
      </c>
      <c r="BL51" s="377">
        <f t="shared" si="26"/>
        <v>109.9000000000002</v>
      </c>
      <c r="BM51" s="377">
        <v>0</v>
      </c>
      <c r="BN51" s="377">
        <f t="shared" si="27"/>
        <v>989.0999999999998</v>
      </c>
      <c r="BO51" s="377">
        <f t="shared" si="28"/>
        <v>109.9000000000002</v>
      </c>
      <c r="BP51" s="377">
        <v>0</v>
      </c>
      <c r="BQ51" s="377">
        <f t="shared" si="29"/>
        <v>989.0999999999998</v>
      </c>
      <c r="BR51" s="377">
        <f t="shared" si="30"/>
        <v>109.9000000000002</v>
      </c>
      <c r="BS51" s="498">
        <v>0</v>
      </c>
      <c r="BT51" s="498">
        <f t="shared" si="38"/>
        <v>989.0999999999998</v>
      </c>
      <c r="BU51" s="507"/>
      <c r="BV51" s="377">
        <f t="shared" si="42"/>
        <v>989.0999999999998</v>
      </c>
      <c r="BW51" s="501">
        <f t="shared" si="39"/>
        <v>109.9000000000002</v>
      </c>
    </row>
    <row r="52" spans="2:75" s="367" customFormat="1" ht="13.5">
      <c r="B52" s="496">
        <v>44</v>
      </c>
      <c r="C52" s="500" t="s">
        <v>675</v>
      </c>
      <c r="D52" s="506">
        <v>41989</v>
      </c>
      <c r="E52" s="368" t="s">
        <v>473</v>
      </c>
      <c r="F52" s="496" t="s">
        <v>474</v>
      </c>
      <c r="G52" s="369" t="s">
        <v>658</v>
      </c>
      <c r="H52" s="369" t="s">
        <v>676</v>
      </c>
      <c r="I52" s="484" t="s">
        <v>477</v>
      </c>
      <c r="J52" s="377">
        <v>1099</v>
      </c>
      <c r="K52" s="505">
        <f t="shared" si="0"/>
        <v>109.9</v>
      </c>
      <c r="L52" s="377">
        <f t="shared" si="1"/>
        <v>989.1</v>
      </c>
      <c r="M52" s="377">
        <f t="shared" si="2"/>
        <v>197.82</v>
      </c>
      <c r="N52" s="377">
        <v>0</v>
      </c>
      <c r="O52" s="377">
        <f t="shared" si="3"/>
        <v>0</v>
      </c>
      <c r="P52" s="377">
        <v>0</v>
      </c>
      <c r="Q52" s="377">
        <v>0</v>
      </c>
      <c r="R52" s="377">
        <f t="shared" si="40"/>
        <v>0</v>
      </c>
      <c r="S52" s="377">
        <v>0</v>
      </c>
      <c r="T52" s="377">
        <v>0</v>
      </c>
      <c r="U52" s="377">
        <f t="shared" si="5"/>
        <v>0</v>
      </c>
      <c r="V52" s="377">
        <v>0</v>
      </c>
      <c r="W52" s="377">
        <v>0</v>
      </c>
      <c r="X52" s="377">
        <f t="shared" si="6"/>
        <v>0</v>
      </c>
      <c r="Y52" s="377">
        <v>0</v>
      </c>
      <c r="Z52" s="377">
        <v>0</v>
      </c>
      <c r="AA52" s="377">
        <f t="shared" si="34"/>
        <v>0</v>
      </c>
      <c r="AB52" s="377">
        <v>0</v>
      </c>
      <c r="AC52" s="377">
        <v>0</v>
      </c>
      <c r="AD52" s="377">
        <f t="shared" si="35"/>
        <v>0</v>
      </c>
      <c r="AE52" s="377">
        <v>0</v>
      </c>
      <c r="AF52" s="377">
        <v>0</v>
      </c>
      <c r="AG52" s="377">
        <f t="shared" si="7"/>
        <v>0</v>
      </c>
      <c r="AH52" s="377">
        <v>0</v>
      </c>
      <c r="AI52" s="377">
        <v>0</v>
      </c>
      <c r="AJ52" s="377">
        <f t="shared" si="36"/>
        <v>0</v>
      </c>
      <c r="AK52" s="377">
        <v>0</v>
      </c>
      <c r="AL52" s="377">
        <v>0</v>
      </c>
      <c r="AM52" s="377">
        <f t="shared" si="9"/>
        <v>0</v>
      </c>
      <c r="AN52" s="377">
        <v>0</v>
      </c>
      <c r="AO52" s="377">
        <v>0</v>
      </c>
      <c r="AP52" s="377">
        <f t="shared" si="11"/>
        <v>0</v>
      </c>
      <c r="AQ52" s="377">
        <v>0</v>
      </c>
      <c r="AR52" s="377">
        <v>0</v>
      </c>
      <c r="AS52" s="377">
        <f t="shared" si="13"/>
        <v>0</v>
      </c>
      <c r="AT52" s="377">
        <v>0</v>
      </c>
      <c r="AU52" s="377">
        <v>8.67</v>
      </c>
      <c r="AV52" s="377">
        <f t="shared" si="15"/>
        <v>8.67</v>
      </c>
      <c r="AW52" s="377">
        <f t="shared" si="16"/>
        <v>1090.33</v>
      </c>
      <c r="AX52" s="377">
        <v>197.82</v>
      </c>
      <c r="AY52" s="377">
        <f t="shared" si="17"/>
        <v>206.48999999999998</v>
      </c>
      <c r="AZ52" s="377">
        <f t="shared" si="18"/>
        <v>892.51</v>
      </c>
      <c r="BA52" s="377">
        <v>197.82</v>
      </c>
      <c r="BB52" s="377">
        <f t="shared" si="19"/>
        <v>404.30999999999995</v>
      </c>
      <c r="BC52" s="377">
        <f t="shared" si="20"/>
        <v>694.69</v>
      </c>
      <c r="BD52" s="377">
        <v>197.82</v>
      </c>
      <c r="BE52" s="377">
        <f t="shared" si="21"/>
        <v>602.12999999999988</v>
      </c>
      <c r="BF52" s="377">
        <f t="shared" si="41"/>
        <v>496.87000000000012</v>
      </c>
      <c r="BG52" s="377">
        <v>197.82</v>
      </c>
      <c r="BH52" s="377">
        <f t="shared" si="23"/>
        <v>799.94999999999982</v>
      </c>
      <c r="BI52" s="377">
        <f t="shared" si="37"/>
        <v>299.05000000000018</v>
      </c>
      <c r="BJ52" s="377">
        <v>189.15</v>
      </c>
      <c r="BK52" s="377">
        <f t="shared" si="25"/>
        <v>989.0999999999998</v>
      </c>
      <c r="BL52" s="377">
        <f t="shared" si="26"/>
        <v>109.9000000000002</v>
      </c>
      <c r="BM52" s="377">
        <v>0</v>
      </c>
      <c r="BN52" s="377">
        <f t="shared" si="27"/>
        <v>989.0999999999998</v>
      </c>
      <c r="BO52" s="377">
        <f t="shared" si="28"/>
        <v>109.9000000000002</v>
      </c>
      <c r="BP52" s="377">
        <v>0</v>
      </c>
      <c r="BQ52" s="377">
        <f t="shared" si="29"/>
        <v>989.0999999999998</v>
      </c>
      <c r="BR52" s="377">
        <f t="shared" si="30"/>
        <v>109.9000000000002</v>
      </c>
      <c r="BS52" s="498">
        <v>0</v>
      </c>
      <c r="BT52" s="498">
        <f t="shared" si="38"/>
        <v>989.0999999999998</v>
      </c>
      <c r="BU52" s="507"/>
      <c r="BV52" s="377">
        <f t="shared" si="42"/>
        <v>989.0999999999998</v>
      </c>
      <c r="BW52" s="501">
        <f t="shared" si="39"/>
        <v>109.9000000000002</v>
      </c>
    </row>
    <row r="53" spans="2:75" s="367" customFormat="1" ht="13.5">
      <c r="B53" s="496">
        <v>45</v>
      </c>
      <c r="C53" s="500" t="s">
        <v>677</v>
      </c>
      <c r="D53" s="506">
        <v>41989</v>
      </c>
      <c r="E53" s="368" t="s">
        <v>473</v>
      </c>
      <c r="F53" s="496" t="s">
        <v>474</v>
      </c>
      <c r="G53" s="369" t="s">
        <v>658</v>
      </c>
      <c r="H53" s="369" t="s">
        <v>678</v>
      </c>
      <c r="I53" s="484" t="s">
        <v>497</v>
      </c>
      <c r="J53" s="377">
        <v>1099</v>
      </c>
      <c r="K53" s="505">
        <f t="shared" si="0"/>
        <v>109.9</v>
      </c>
      <c r="L53" s="377">
        <f t="shared" si="1"/>
        <v>989.1</v>
      </c>
      <c r="M53" s="377">
        <f t="shared" si="2"/>
        <v>197.82</v>
      </c>
      <c r="N53" s="377">
        <v>0</v>
      </c>
      <c r="O53" s="377">
        <f t="shared" si="3"/>
        <v>0</v>
      </c>
      <c r="P53" s="377">
        <v>0</v>
      </c>
      <c r="Q53" s="377">
        <v>0</v>
      </c>
      <c r="R53" s="377">
        <f t="shared" si="40"/>
        <v>0</v>
      </c>
      <c r="S53" s="377">
        <v>0</v>
      </c>
      <c r="T53" s="377">
        <v>0</v>
      </c>
      <c r="U53" s="377">
        <f t="shared" si="5"/>
        <v>0</v>
      </c>
      <c r="V53" s="377">
        <v>0</v>
      </c>
      <c r="W53" s="377">
        <v>0</v>
      </c>
      <c r="X53" s="377">
        <f t="shared" si="6"/>
        <v>0</v>
      </c>
      <c r="Y53" s="377">
        <v>0</v>
      </c>
      <c r="Z53" s="377">
        <v>0</v>
      </c>
      <c r="AA53" s="377">
        <f t="shared" si="34"/>
        <v>0</v>
      </c>
      <c r="AB53" s="377">
        <v>0</v>
      </c>
      <c r="AC53" s="377">
        <v>0</v>
      </c>
      <c r="AD53" s="377">
        <f t="shared" si="35"/>
        <v>0</v>
      </c>
      <c r="AE53" s="377">
        <v>0</v>
      </c>
      <c r="AF53" s="377">
        <v>0</v>
      </c>
      <c r="AG53" s="377">
        <f t="shared" si="7"/>
        <v>0</v>
      </c>
      <c r="AH53" s="377">
        <v>0</v>
      </c>
      <c r="AI53" s="377">
        <v>0</v>
      </c>
      <c r="AJ53" s="377">
        <f t="shared" si="36"/>
        <v>0</v>
      </c>
      <c r="AK53" s="377">
        <v>0</v>
      </c>
      <c r="AL53" s="377">
        <v>0</v>
      </c>
      <c r="AM53" s="377">
        <f t="shared" si="9"/>
        <v>0</v>
      </c>
      <c r="AN53" s="377">
        <v>0</v>
      </c>
      <c r="AO53" s="377">
        <v>0</v>
      </c>
      <c r="AP53" s="377">
        <f t="shared" si="11"/>
        <v>0</v>
      </c>
      <c r="AQ53" s="377">
        <v>0</v>
      </c>
      <c r="AR53" s="377">
        <v>0</v>
      </c>
      <c r="AS53" s="377">
        <f t="shared" si="13"/>
        <v>0</v>
      </c>
      <c r="AT53" s="377">
        <v>0</v>
      </c>
      <c r="AU53" s="377">
        <v>8.67</v>
      </c>
      <c r="AV53" s="377">
        <f t="shared" si="15"/>
        <v>8.67</v>
      </c>
      <c r="AW53" s="377">
        <f t="shared" si="16"/>
        <v>1090.33</v>
      </c>
      <c r="AX53" s="377">
        <v>197.82</v>
      </c>
      <c r="AY53" s="377">
        <f t="shared" si="17"/>
        <v>206.48999999999998</v>
      </c>
      <c r="AZ53" s="377">
        <f t="shared" si="18"/>
        <v>892.51</v>
      </c>
      <c r="BA53" s="377">
        <v>197.82</v>
      </c>
      <c r="BB53" s="377">
        <f t="shared" si="19"/>
        <v>404.30999999999995</v>
      </c>
      <c r="BC53" s="377">
        <f t="shared" si="20"/>
        <v>694.69</v>
      </c>
      <c r="BD53" s="377">
        <v>197.82</v>
      </c>
      <c r="BE53" s="377">
        <f t="shared" si="21"/>
        <v>602.12999999999988</v>
      </c>
      <c r="BF53" s="377">
        <f t="shared" si="41"/>
        <v>496.87000000000012</v>
      </c>
      <c r="BG53" s="377">
        <v>197.82</v>
      </c>
      <c r="BH53" s="377">
        <f t="shared" si="23"/>
        <v>799.94999999999982</v>
      </c>
      <c r="BI53" s="377">
        <f t="shared" si="37"/>
        <v>299.05000000000018</v>
      </c>
      <c r="BJ53" s="377">
        <v>189.15</v>
      </c>
      <c r="BK53" s="377">
        <f t="shared" si="25"/>
        <v>989.0999999999998</v>
      </c>
      <c r="BL53" s="377">
        <f t="shared" si="26"/>
        <v>109.9000000000002</v>
      </c>
      <c r="BM53" s="377">
        <v>0</v>
      </c>
      <c r="BN53" s="377">
        <f t="shared" si="27"/>
        <v>989.0999999999998</v>
      </c>
      <c r="BO53" s="377">
        <f t="shared" si="28"/>
        <v>109.9000000000002</v>
      </c>
      <c r="BP53" s="377">
        <v>0</v>
      </c>
      <c r="BQ53" s="377">
        <f t="shared" si="29"/>
        <v>989.0999999999998</v>
      </c>
      <c r="BR53" s="377">
        <f t="shared" si="30"/>
        <v>109.9000000000002</v>
      </c>
      <c r="BS53" s="498">
        <v>0</v>
      </c>
      <c r="BT53" s="498">
        <f t="shared" si="38"/>
        <v>989.0999999999998</v>
      </c>
      <c r="BU53" s="507"/>
      <c r="BV53" s="377">
        <f t="shared" si="42"/>
        <v>989.0999999999998</v>
      </c>
      <c r="BW53" s="501">
        <f t="shared" si="39"/>
        <v>109.9000000000002</v>
      </c>
    </row>
    <row r="54" spans="2:75" s="367" customFormat="1" ht="15" customHeight="1">
      <c r="B54" s="496">
        <v>46</v>
      </c>
      <c r="C54" s="500" t="s">
        <v>681</v>
      </c>
      <c r="D54" s="506">
        <v>42188</v>
      </c>
      <c r="E54" s="368" t="s">
        <v>473</v>
      </c>
      <c r="F54" s="496" t="s">
        <v>518</v>
      </c>
      <c r="G54" s="369" t="s">
        <v>682</v>
      </c>
      <c r="H54" s="369" t="s">
        <v>683</v>
      </c>
      <c r="I54" s="484" t="s">
        <v>482</v>
      </c>
      <c r="J54" s="377">
        <v>1450</v>
      </c>
      <c r="K54" s="505">
        <f t="shared" si="0"/>
        <v>145</v>
      </c>
      <c r="L54" s="377">
        <f t="shared" si="1"/>
        <v>1305</v>
      </c>
      <c r="M54" s="377">
        <f t="shared" si="2"/>
        <v>261</v>
      </c>
      <c r="N54" s="377">
        <v>0</v>
      </c>
      <c r="O54" s="377">
        <f t="shared" si="3"/>
        <v>0</v>
      </c>
      <c r="P54" s="377">
        <v>0</v>
      </c>
      <c r="Q54" s="377">
        <v>0</v>
      </c>
      <c r="R54" s="377">
        <f t="shared" si="40"/>
        <v>0</v>
      </c>
      <c r="S54" s="377">
        <v>0</v>
      </c>
      <c r="T54" s="377">
        <v>0</v>
      </c>
      <c r="U54" s="377">
        <f t="shared" si="5"/>
        <v>0</v>
      </c>
      <c r="V54" s="377">
        <v>0</v>
      </c>
      <c r="W54" s="377">
        <v>0</v>
      </c>
      <c r="X54" s="377">
        <f t="shared" si="6"/>
        <v>0</v>
      </c>
      <c r="Y54" s="377">
        <v>0</v>
      </c>
      <c r="Z54" s="377">
        <v>0</v>
      </c>
      <c r="AA54" s="377">
        <f t="shared" si="34"/>
        <v>0</v>
      </c>
      <c r="AB54" s="377">
        <v>0</v>
      </c>
      <c r="AC54" s="377">
        <v>0</v>
      </c>
      <c r="AD54" s="377">
        <f t="shared" si="35"/>
        <v>0</v>
      </c>
      <c r="AE54" s="377">
        <v>0</v>
      </c>
      <c r="AF54" s="377">
        <v>0</v>
      </c>
      <c r="AG54" s="377">
        <f t="shared" si="7"/>
        <v>0</v>
      </c>
      <c r="AH54" s="377">
        <v>0</v>
      </c>
      <c r="AI54" s="377">
        <v>0</v>
      </c>
      <c r="AJ54" s="377">
        <f t="shared" si="36"/>
        <v>0</v>
      </c>
      <c r="AK54" s="377">
        <v>0</v>
      </c>
      <c r="AL54" s="377">
        <v>0</v>
      </c>
      <c r="AM54" s="377">
        <f t="shared" si="9"/>
        <v>0</v>
      </c>
      <c r="AN54" s="377">
        <v>0</v>
      </c>
      <c r="AO54" s="377">
        <v>0</v>
      </c>
      <c r="AP54" s="377">
        <f t="shared" si="11"/>
        <v>0</v>
      </c>
      <c r="AQ54" s="377">
        <v>0</v>
      </c>
      <c r="AR54" s="377">
        <v>0</v>
      </c>
      <c r="AS54" s="377">
        <f t="shared" si="13"/>
        <v>0</v>
      </c>
      <c r="AT54" s="377">
        <v>0</v>
      </c>
      <c r="AU54" s="377">
        <v>0</v>
      </c>
      <c r="AV54" s="377">
        <v>0</v>
      </c>
      <c r="AW54" s="377">
        <v>0</v>
      </c>
      <c r="AX54" s="377">
        <v>130.13999999999999</v>
      </c>
      <c r="AY54" s="377">
        <f t="shared" si="17"/>
        <v>130.13999999999999</v>
      </c>
      <c r="AZ54" s="377">
        <f t="shared" si="18"/>
        <v>1319.8600000000001</v>
      </c>
      <c r="BA54" s="377">
        <v>261</v>
      </c>
      <c r="BB54" s="377">
        <f t="shared" si="19"/>
        <v>391.14</v>
      </c>
      <c r="BC54" s="377">
        <f t="shared" si="20"/>
        <v>1058.8600000000001</v>
      </c>
      <c r="BD54" s="377">
        <v>261</v>
      </c>
      <c r="BE54" s="377">
        <f t="shared" si="21"/>
        <v>652.14</v>
      </c>
      <c r="BF54" s="377">
        <f t="shared" si="41"/>
        <v>797.86</v>
      </c>
      <c r="BG54" s="377">
        <v>261</v>
      </c>
      <c r="BH54" s="377">
        <f t="shared" si="23"/>
        <v>913.14</v>
      </c>
      <c r="BI54" s="377">
        <f t="shared" si="37"/>
        <v>536.86</v>
      </c>
      <c r="BJ54" s="377">
        <v>261</v>
      </c>
      <c r="BK54" s="377">
        <f t="shared" si="25"/>
        <v>1174.1399999999999</v>
      </c>
      <c r="BL54" s="377">
        <f t="shared" si="26"/>
        <v>275.86000000000013</v>
      </c>
      <c r="BM54" s="377">
        <v>130.86000000000001</v>
      </c>
      <c r="BN54" s="377">
        <f t="shared" si="27"/>
        <v>1305</v>
      </c>
      <c r="BO54" s="377">
        <f t="shared" si="28"/>
        <v>145</v>
      </c>
      <c r="BP54" s="377">
        <v>0</v>
      </c>
      <c r="BQ54" s="377">
        <f t="shared" si="29"/>
        <v>1305</v>
      </c>
      <c r="BR54" s="377">
        <f t="shared" si="30"/>
        <v>145</v>
      </c>
      <c r="BS54" s="377">
        <v>0</v>
      </c>
      <c r="BT54" s="377">
        <f t="shared" si="38"/>
        <v>1305</v>
      </c>
      <c r="BU54" s="509"/>
      <c r="BV54" s="377">
        <f t="shared" si="42"/>
        <v>1305</v>
      </c>
      <c r="BW54" s="499">
        <f t="shared" si="39"/>
        <v>145</v>
      </c>
    </row>
    <row r="55" spans="2:75" s="367" customFormat="1" ht="15" customHeight="1">
      <c r="B55" s="496">
        <v>47</v>
      </c>
      <c r="C55" s="500" t="s">
        <v>684</v>
      </c>
      <c r="D55" s="506">
        <v>42188</v>
      </c>
      <c r="E55" s="368" t="s">
        <v>473</v>
      </c>
      <c r="F55" s="496" t="s">
        <v>518</v>
      </c>
      <c r="G55" s="369" t="s">
        <v>682</v>
      </c>
      <c r="H55" s="369" t="s">
        <v>685</v>
      </c>
      <c r="I55" s="484" t="s">
        <v>646</v>
      </c>
      <c r="J55" s="377">
        <v>1450</v>
      </c>
      <c r="K55" s="505">
        <f t="shared" si="0"/>
        <v>145</v>
      </c>
      <c r="L55" s="377">
        <f t="shared" si="1"/>
        <v>1305</v>
      </c>
      <c r="M55" s="377">
        <f t="shared" si="2"/>
        <v>261</v>
      </c>
      <c r="N55" s="377">
        <v>0</v>
      </c>
      <c r="O55" s="377">
        <f t="shared" si="3"/>
        <v>0</v>
      </c>
      <c r="P55" s="377">
        <v>0</v>
      </c>
      <c r="Q55" s="377">
        <v>0</v>
      </c>
      <c r="R55" s="377">
        <f t="shared" si="40"/>
        <v>0</v>
      </c>
      <c r="S55" s="377">
        <v>0</v>
      </c>
      <c r="T55" s="377">
        <v>0</v>
      </c>
      <c r="U55" s="377">
        <f t="shared" si="5"/>
        <v>0</v>
      </c>
      <c r="V55" s="377">
        <v>0</v>
      </c>
      <c r="W55" s="377">
        <v>0</v>
      </c>
      <c r="X55" s="377">
        <f t="shared" si="6"/>
        <v>0</v>
      </c>
      <c r="Y55" s="377">
        <v>0</v>
      </c>
      <c r="Z55" s="377">
        <v>0</v>
      </c>
      <c r="AA55" s="377">
        <f t="shared" si="34"/>
        <v>0</v>
      </c>
      <c r="AB55" s="377">
        <v>0</v>
      </c>
      <c r="AC55" s="377">
        <v>0</v>
      </c>
      <c r="AD55" s="377">
        <f t="shared" si="35"/>
        <v>0</v>
      </c>
      <c r="AE55" s="377">
        <v>0</v>
      </c>
      <c r="AF55" s="377">
        <v>0</v>
      </c>
      <c r="AG55" s="377">
        <f t="shared" si="7"/>
        <v>0</v>
      </c>
      <c r="AH55" s="377">
        <v>0</v>
      </c>
      <c r="AI55" s="377">
        <v>0</v>
      </c>
      <c r="AJ55" s="377">
        <f t="shared" si="36"/>
        <v>0</v>
      </c>
      <c r="AK55" s="377">
        <v>0</v>
      </c>
      <c r="AL55" s="377">
        <v>0</v>
      </c>
      <c r="AM55" s="377">
        <f t="shared" si="9"/>
        <v>0</v>
      </c>
      <c r="AN55" s="377">
        <v>0</v>
      </c>
      <c r="AO55" s="377">
        <v>0</v>
      </c>
      <c r="AP55" s="377">
        <f t="shared" si="11"/>
        <v>0</v>
      </c>
      <c r="AQ55" s="377">
        <v>0</v>
      </c>
      <c r="AR55" s="377">
        <v>0</v>
      </c>
      <c r="AS55" s="377">
        <f t="shared" si="13"/>
        <v>0</v>
      </c>
      <c r="AT55" s="377">
        <v>0</v>
      </c>
      <c r="AU55" s="377">
        <v>0</v>
      </c>
      <c r="AV55" s="377">
        <v>0</v>
      </c>
      <c r="AW55" s="377">
        <v>0</v>
      </c>
      <c r="AX55" s="377">
        <v>130.13999999999999</v>
      </c>
      <c r="AY55" s="377">
        <f t="shared" si="17"/>
        <v>130.13999999999999</v>
      </c>
      <c r="AZ55" s="377">
        <f t="shared" si="18"/>
        <v>1319.8600000000001</v>
      </c>
      <c r="BA55" s="377">
        <v>261</v>
      </c>
      <c r="BB55" s="377">
        <f t="shared" si="19"/>
        <v>391.14</v>
      </c>
      <c r="BC55" s="377">
        <f t="shared" si="20"/>
        <v>1058.8600000000001</v>
      </c>
      <c r="BD55" s="377">
        <v>261</v>
      </c>
      <c r="BE55" s="377">
        <f t="shared" si="21"/>
        <v>652.14</v>
      </c>
      <c r="BF55" s="377">
        <f t="shared" si="41"/>
        <v>797.86</v>
      </c>
      <c r="BG55" s="377">
        <v>261</v>
      </c>
      <c r="BH55" s="377">
        <f t="shared" si="23"/>
        <v>913.14</v>
      </c>
      <c r="BI55" s="377">
        <f t="shared" si="37"/>
        <v>536.86</v>
      </c>
      <c r="BJ55" s="377">
        <v>261</v>
      </c>
      <c r="BK55" s="377">
        <f t="shared" si="25"/>
        <v>1174.1399999999999</v>
      </c>
      <c r="BL55" s="377">
        <f t="shared" si="26"/>
        <v>275.86000000000013</v>
      </c>
      <c r="BM55" s="377">
        <v>130.86000000000001</v>
      </c>
      <c r="BN55" s="377">
        <f t="shared" si="27"/>
        <v>1305</v>
      </c>
      <c r="BO55" s="377">
        <f t="shared" si="28"/>
        <v>145</v>
      </c>
      <c r="BP55" s="377">
        <v>0</v>
      </c>
      <c r="BQ55" s="377">
        <f t="shared" si="29"/>
        <v>1305</v>
      </c>
      <c r="BR55" s="377">
        <f t="shared" si="30"/>
        <v>145</v>
      </c>
      <c r="BS55" s="377">
        <v>0</v>
      </c>
      <c r="BT55" s="377">
        <f t="shared" si="38"/>
        <v>1305</v>
      </c>
      <c r="BU55" s="509"/>
      <c r="BV55" s="377">
        <f t="shared" si="42"/>
        <v>1305</v>
      </c>
      <c r="BW55" s="499">
        <f t="shared" si="39"/>
        <v>145</v>
      </c>
    </row>
    <row r="56" spans="2:75" s="367" customFormat="1" ht="25.5">
      <c r="B56" s="496">
        <v>48</v>
      </c>
      <c r="C56" s="510" t="s">
        <v>687</v>
      </c>
      <c r="D56" s="506">
        <v>42188</v>
      </c>
      <c r="E56" s="368" t="s">
        <v>590</v>
      </c>
      <c r="F56" s="496" t="s">
        <v>518</v>
      </c>
      <c r="G56" s="368" t="s">
        <v>686</v>
      </c>
      <c r="H56" s="368" t="s">
        <v>688</v>
      </c>
      <c r="I56" s="482" t="s">
        <v>536</v>
      </c>
      <c r="J56" s="377">
        <v>600</v>
      </c>
      <c r="K56" s="505">
        <f t="shared" si="0"/>
        <v>60</v>
      </c>
      <c r="L56" s="377">
        <f t="shared" si="1"/>
        <v>540</v>
      </c>
      <c r="M56" s="377">
        <f t="shared" si="2"/>
        <v>108</v>
      </c>
      <c r="N56" s="377">
        <v>0</v>
      </c>
      <c r="O56" s="377">
        <f t="shared" si="3"/>
        <v>0</v>
      </c>
      <c r="P56" s="377">
        <v>0</v>
      </c>
      <c r="Q56" s="377">
        <v>0</v>
      </c>
      <c r="R56" s="377">
        <f t="shared" si="40"/>
        <v>0</v>
      </c>
      <c r="S56" s="377">
        <v>0</v>
      </c>
      <c r="T56" s="377">
        <v>0</v>
      </c>
      <c r="U56" s="377">
        <f t="shared" si="5"/>
        <v>0</v>
      </c>
      <c r="V56" s="377">
        <v>0</v>
      </c>
      <c r="W56" s="377">
        <v>0</v>
      </c>
      <c r="X56" s="377">
        <f t="shared" si="6"/>
        <v>0</v>
      </c>
      <c r="Y56" s="377">
        <v>0</v>
      </c>
      <c r="Z56" s="377">
        <v>0</v>
      </c>
      <c r="AA56" s="377">
        <f t="shared" si="34"/>
        <v>0</v>
      </c>
      <c r="AB56" s="377">
        <v>0</v>
      </c>
      <c r="AC56" s="377">
        <v>0</v>
      </c>
      <c r="AD56" s="377">
        <f t="shared" si="35"/>
        <v>0</v>
      </c>
      <c r="AE56" s="377">
        <v>0</v>
      </c>
      <c r="AF56" s="377">
        <v>0</v>
      </c>
      <c r="AG56" s="377">
        <f t="shared" si="7"/>
        <v>0</v>
      </c>
      <c r="AH56" s="377">
        <v>0</v>
      </c>
      <c r="AI56" s="377">
        <v>0</v>
      </c>
      <c r="AJ56" s="377">
        <f t="shared" si="36"/>
        <v>0</v>
      </c>
      <c r="AK56" s="377">
        <v>0</v>
      </c>
      <c r="AL56" s="377">
        <v>0</v>
      </c>
      <c r="AM56" s="377">
        <f t="shared" si="9"/>
        <v>0</v>
      </c>
      <c r="AN56" s="377">
        <v>0</v>
      </c>
      <c r="AO56" s="377">
        <v>0</v>
      </c>
      <c r="AP56" s="377">
        <f t="shared" si="11"/>
        <v>0</v>
      </c>
      <c r="AQ56" s="377">
        <v>0</v>
      </c>
      <c r="AR56" s="377">
        <v>0</v>
      </c>
      <c r="AS56" s="377">
        <f t="shared" si="13"/>
        <v>0</v>
      </c>
      <c r="AT56" s="377">
        <v>0</v>
      </c>
      <c r="AU56" s="377">
        <v>0</v>
      </c>
      <c r="AV56" s="377">
        <v>0</v>
      </c>
      <c r="AW56" s="377">
        <v>0</v>
      </c>
      <c r="AX56" s="377">
        <v>53.85</v>
      </c>
      <c r="AY56" s="377">
        <f t="shared" si="17"/>
        <v>53.85</v>
      </c>
      <c r="AZ56" s="377">
        <f t="shared" si="18"/>
        <v>546.15</v>
      </c>
      <c r="BA56" s="377">
        <v>108</v>
      </c>
      <c r="BB56" s="377">
        <f t="shared" si="19"/>
        <v>161.85</v>
      </c>
      <c r="BC56" s="377">
        <f t="shared" si="20"/>
        <v>438.15</v>
      </c>
      <c r="BD56" s="377">
        <v>108</v>
      </c>
      <c r="BE56" s="377">
        <f t="shared" si="21"/>
        <v>269.85000000000002</v>
      </c>
      <c r="BF56" s="377">
        <f t="shared" si="41"/>
        <v>330.15</v>
      </c>
      <c r="BG56" s="377">
        <v>108</v>
      </c>
      <c r="BH56" s="377">
        <f t="shared" si="23"/>
        <v>377.85</v>
      </c>
      <c r="BI56" s="377">
        <f t="shared" si="37"/>
        <v>222.14999999999998</v>
      </c>
      <c r="BJ56" s="377">
        <v>108</v>
      </c>
      <c r="BK56" s="377">
        <f t="shared" si="25"/>
        <v>485.85</v>
      </c>
      <c r="BL56" s="377">
        <f t="shared" si="26"/>
        <v>114.14999999999998</v>
      </c>
      <c r="BM56" s="377">
        <v>54.15</v>
      </c>
      <c r="BN56" s="377">
        <f t="shared" si="27"/>
        <v>540</v>
      </c>
      <c r="BO56" s="377">
        <f t="shared" si="28"/>
        <v>60</v>
      </c>
      <c r="BP56" s="377">
        <v>0</v>
      </c>
      <c r="BQ56" s="377">
        <f t="shared" si="29"/>
        <v>540</v>
      </c>
      <c r="BR56" s="377">
        <f t="shared" si="30"/>
        <v>60</v>
      </c>
      <c r="BS56" s="377">
        <v>0</v>
      </c>
      <c r="BT56" s="377">
        <f t="shared" si="38"/>
        <v>540</v>
      </c>
      <c r="BU56" s="509"/>
      <c r="BV56" s="377">
        <f t="shared" si="42"/>
        <v>540</v>
      </c>
      <c r="BW56" s="499">
        <f t="shared" si="39"/>
        <v>60</v>
      </c>
    </row>
    <row r="57" spans="2:75" s="367" customFormat="1" ht="25.5">
      <c r="B57" s="496">
        <v>49</v>
      </c>
      <c r="C57" s="510" t="s">
        <v>689</v>
      </c>
      <c r="D57" s="506">
        <v>42188</v>
      </c>
      <c r="E57" s="368" t="s">
        <v>590</v>
      </c>
      <c r="F57" s="496" t="s">
        <v>518</v>
      </c>
      <c r="G57" s="368" t="s">
        <v>686</v>
      </c>
      <c r="H57" s="368" t="s">
        <v>690</v>
      </c>
      <c r="I57" s="482" t="s">
        <v>584</v>
      </c>
      <c r="J57" s="377">
        <v>600</v>
      </c>
      <c r="K57" s="505">
        <f t="shared" si="0"/>
        <v>60</v>
      </c>
      <c r="L57" s="377">
        <f t="shared" si="1"/>
        <v>540</v>
      </c>
      <c r="M57" s="377">
        <f t="shared" si="2"/>
        <v>108</v>
      </c>
      <c r="N57" s="377">
        <v>0</v>
      </c>
      <c r="O57" s="377">
        <f t="shared" si="3"/>
        <v>0</v>
      </c>
      <c r="P57" s="377">
        <v>0</v>
      </c>
      <c r="Q57" s="377">
        <v>0</v>
      </c>
      <c r="R57" s="377">
        <f t="shared" si="40"/>
        <v>0</v>
      </c>
      <c r="S57" s="377">
        <v>0</v>
      </c>
      <c r="T57" s="377">
        <v>0</v>
      </c>
      <c r="U57" s="377">
        <f t="shared" si="5"/>
        <v>0</v>
      </c>
      <c r="V57" s="377">
        <v>0</v>
      </c>
      <c r="W57" s="377">
        <v>0</v>
      </c>
      <c r="X57" s="377">
        <f t="shared" si="6"/>
        <v>0</v>
      </c>
      <c r="Y57" s="377">
        <v>0</v>
      </c>
      <c r="Z57" s="377">
        <v>0</v>
      </c>
      <c r="AA57" s="377">
        <f t="shared" si="34"/>
        <v>0</v>
      </c>
      <c r="AB57" s="377">
        <v>0</v>
      </c>
      <c r="AC57" s="377">
        <v>0</v>
      </c>
      <c r="AD57" s="377">
        <f t="shared" si="35"/>
        <v>0</v>
      </c>
      <c r="AE57" s="377">
        <v>0</v>
      </c>
      <c r="AF57" s="377">
        <v>0</v>
      </c>
      <c r="AG57" s="377">
        <f t="shared" si="7"/>
        <v>0</v>
      </c>
      <c r="AH57" s="377">
        <v>0</v>
      </c>
      <c r="AI57" s="377">
        <v>0</v>
      </c>
      <c r="AJ57" s="377">
        <f t="shared" si="36"/>
        <v>0</v>
      </c>
      <c r="AK57" s="377">
        <v>0</v>
      </c>
      <c r="AL57" s="377">
        <v>0</v>
      </c>
      <c r="AM57" s="377">
        <f t="shared" si="9"/>
        <v>0</v>
      </c>
      <c r="AN57" s="377">
        <v>0</v>
      </c>
      <c r="AO57" s="377">
        <v>0</v>
      </c>
      <c r="AP57" s="377">
        <f t="shared" si="11"/>
        <v>0</v>
      </c>
      <c r="AQ57" s="377">
        <v>0</v>
      </c>
      <c r="AR57" s="377">
        <v>0</v>
      </c>
      <c r="AS57" s="377">
        <f t="shared" si="13"/>
        <v>0</v>
      </c>
      <c r="AT57" s="377">
        <v>0</v>
      </c>
      <c r="AU57" s="377">
        <v>0</v>
      </c>
      <c r="AV57" s="377">
        <v>0</v>
      </c>
      <c r="AW57" s="377">
        <v>0</v>
      </c>
      <c r="AX57" s="377">
        <v>53.85</v>
      </c>
      <c r="AY57" s="377">
        <f t="shared" si="17"/>
        <v>53.85</v>
      </c>
      <c r="AZ57" s="377">
        <f t="shared" si="18"/>
        <v>546.15</v>
      </c>
      <c r="BA57" s="377">
        <v>108</v>
      </c>
      <c r="BB57" s="377">
        <f t="shared" si="19"/>
        <v>161.85</v>
      </c>
      <c r="BC57" s="377">
        <f t="shared" si="20"/>
        <v>438.15</v>
      </c>
      <c r="BD57" s="377">
        <v>108</v>
      </c>
      <c r="BE57" s="377">
        <f t="shared" si="21"/>
        <v>269.85000000000002</v>
      </c>
      <c r="BF57" s="377">
        <f t="shared" si="41"/>
        <v>330.15</v>
      </c>
      <c r="BG57" s="377">
        <v>108</v>
      </c>
      <c r="BH57" s="377">
        <f t="shared" si="23"/>
        <v>377.85</v>
      </c>
      <c r="BI57" s="377">
        <f t="shared" si="37"/>
        <v>222.14999999999998</v>
      </c>
      <c r="BJ57" s="377">
        <v>108</v>
      </c>
      <c r="BK57" s="377">
        <f t="shared" si="25"/>
        <v>485.85</v>
      </c>
      <c r="BL57" s="377">
        <f t="shared" si="26"/>
        <v>114.14999999999998</v>
      </c>
      <c r="BM57" s="377">
        <v>54.15</v>
      </c>
      <c r="BN57" s="377">
        <f t="shared" si="27"/>
        <v>540</v>
      </c>
      <c r="BO57" s="377">
        <f t="shared" si="28"/>
        <v>60</v>
      </c>
      <c r="BP57" s="377">
        <v>0</v>
      </c>
      <c r="BQ57" s="377">
        <f t="shared" si="29"/>
        <v>540</v>
      </c>
      <c r="BR57" s="377">
        <f t="shared" si="30"/>
        <v>60</v>
      </c>
      <c r="BS57" s="377">
        <v>0</v>
      </c>
      <c r="BT57" s="377">
        <f t="shared" si="38"/>
        <v>540</v>
      </c>
      <c r="BU57" s="509"/>
      <c r="BV57" s="377">
        <f t="shared" si="42"/>
        <v>540</v>
      </c>
      <c r="BW57" s="499">
        <f t="shared" si="39"/>
        <v>60</v>
      </c>
    </row>
    <row r="58" spans="2:75" s="367" customFormat="1" ht="25.5">
      <c r="B58" s="496">
        <v>50</v>
      </c>
      <c r="C58" s="510" t="s">
        <v>691</v>
      </c>
      <c r="D58" s="506">
        <v>42188</v>
      </c>
      <c r="E58" s="368" t="s">
        <v>590</v>
      </c>
      <c r="F58" s="496" t="s">
        <v>518</v>
      </c>
      <c r="G58" s="368" t="s">
        <v>686</v>
      </c>
      <c r="H58" s="368" t="s">
        <v>692</v>
      </c>
      <c r="I58" s="482" t="s">
        <v>285</v>
      </c>
      <c r="J58" s="377">
        <v>600</v>
      </c>
      <c r="K58" s="505">
        <f t="shared" ref="K58:K120" si="43">J58*10%</f>
        <v>60</v>
      </c>
      <c r="L58" s="377">
        <f t="shared" ref="L58:L120" si="44">J58-K58</f>
        <v>540</v>
      </c>
      <c r="M58" s="377">
        <f t="shared" ref="M58:M120" si="45">L58/5</f>
        <v>108</v>
      </c>
      <c r="N58" s="377">
        <v>0</v>
      </c>
      <c r="O58" s="377">
        <f t="shared" ref="O58:O103" si="46">N58</f>
        <v>0</v>
      </c>
      <c r="P58" s="377">
        <v>0</v>
      </c>
      <c r="Q58" s="377">
        <v>0</v>
      </c>
      <c r="R58" s="377">
        <f t="shared" si="40"/>
        <v>0</v>
      </c>
      <c r="S58" s="377">
        <v>0</v>
      </c>
      <c r="T58" s="377">
        <v>0</v>
      </c>
      <c r="U58" s="377">
        <f t="shared" ref="U58:U120" si="47">R58+T58</f>
        <v>0</v>
      </c>
      <c r="V58" s="377">
        <v>0</v>
      </c>
      <c r="W58" s="377">
        <v>0</v>
      </c>
      <c r="X58" s="377">
        <f t="shared" si="6"/>
        <v>0</v>
      </c>
      <c r="Y58" s="377">
        <v>0</v>
      </c>
      <c r="Z58" s="377">
        <v>0</v>
      </c>
      <c r="AA58" s="377">
        <f t="shared" si="34"/>
        <v>0</v>
      </c>
      <c r="AB58" s="377">
        <v>0</v>
      </c>
      <c r="AC58" s="377">
        <v>0</v>
      </c>
      <c r="AD58" s="377">
        <f t="shared" si="35"/>
        <v>0</v>
      </c>
      <c r="AE58" s="377">
        <v>0</v>
      </c>
      <c r="AF58" s="377">
        <v>0</v>
      </c>
      <c r="AG58" s="377">
        <f t="shared" ref="AG58:AG120" si="48">AD58+AF58</f>
        <v>0</v>
      </c>
      <c r="AH58" s="377">
        <v>0</v>
      </c>
      <c r="AI58" s="377">
        <v>0</v>
      </c>
      <c r="AJ58" s="377">
        <f t="shared" si="36"/>
        <v>0</v>
      </c>
      <c r="AK58" s="377">
        <v>0</v>
      </c>
      <c r="AL58" s="377">
        <v>0</v>
      </c>
      <c r="AM58" s="377">
        <f t="shared" ref="AM58:AM120" si="49">AJ58+AL58</f>
        <v>0</v>
      </c>
      <c r="AN58" s="377">
        <v>0</v>
      </c>
      <c r="AO58" s="377">
        <v>0</v>
      </c>
      <c r="AP58" s="377">
        <f t="shared" ref="AP58:AP120" si="50">AM58+AO58</f>
        <v>0</v>
      </c>
      <c r="AQ58" s="377">
        <v>0</v>
      </c>
      <c r="AR58" s="377">
        <v>0</v>
      </c>
      <c r="AS58" s="377">
        <f t="shared" ref="AS58:AS120" si="51">AP58+AR58</f>
        <v>0</v>
      </c>
      <c r="AT58" s="377">
        <v>0</v>
      </c>
      <c r="AU58" s="377">
        <v>0</v>
      </c>
      <c r="AV58" s="377">
        <v>0</v>
      </c>
      <c r="AW58" s="377">
        <v>0</v>
      </c>
      <c r="AX58" s="377">
        <v>53.85</v>
      </c>
      <c r="AY58" s="377">
        <f t="shared" ref="AY58:AY64" si="52">AV58+AX58</f>
        <v>53.85</v>
      </c>
      <c r="AZ58" s="377">
        <f t="shared" ref="AZ58:AZ64" si="53">J58-AY58</f>
        <v>546.15</v>
      </c>
      <c r="BA58" s="377">
        <v>108</v>
      </c>
      <c r="BB58" s="377">
        <f t="shared" ref="BB58:BB120" si="54">AY58+BA58</f>
        <v>161.85</v>
      </c>
      <c r="BC58" s="377">
        <f t="shared" ref="BC58:BC72" si="55">J58-BB58</f>
        <v>438.15</v>
      </c>
      <c r="BD58" s="377">
        <v>108</v>
      </c>
      <c r="BE58" s="377">
        <f t="shared" ref="BE58:BE120" si="56">BB58+BD58</f>
        <v>269.85000000000002</v>
      </c>
      <c r="BF58" s="377">
        <f t="shared" si="41"/>
        <v>330.15</v>
      </c>
      <c r="BG58" s="377">
        <v>108</v>
      </c>
      <c r="BH58" s="377">
        <f t="shared" ref="BH58:BH94" si="57">BE58+BG58</f>
        <v>377.85</v>
      </c>
      <c r="BI58" s="377">
        <f t="shared" si="37"/>
        <v>222.14999999999998</v>
      </c>
      <c r="BJ58" s="377">
        <v>108</v>
      </c>
      <c r="BK58" s="377">
        <f t="shared" ref="BK58:BK120" si="58">BH58+BJ58</f>
        <v>485.85</v>
      </c>
      <c r="BL58" s="377">
        <f t="shared" ref="BL58:BL118" si="59">J58-BK58</f>
        <v>114.14999999999998</v>
      </c>
      <c r="BM58" s="377">
        <v>54.15</v>
      </c>
      <c r="BN58" s="377">
        <f t="shared" ref="BN58:BN120" si="60">BK58+BM58</f>
        <v>540</v>
      </c>
      <c r="BO58" s="377">
        <f t="shared" ref="BO58:BO120" si="61">J58-BN58</f>
        <v>60</v>
      </c>
      <c r="BP58" s="377">
        <v>0</v>
      </c>
      <c r="BQ58" s="377">
        <f t="shared" ref="BQ58:BQ120" si="62">BN58+BP58</f>
        <v>540</v>
      </c>
      <c r="BR58" s="377">
        <f t="shared" ref="BR58:BR120" si="63">J58-BQ58</f>
        <v>60</v>
      </c>
      <c r="BS58" s="377">
        <v>0</v>
      </c>
      <c r="BT58" s="377">
        <f t="shared" si="38"/>
        <v>540</v>
      </c>
      <c r="BU58" s="509"/>
      <c r="BV58" s="377">
        <f t="shared" si="42"/>
        <v>540</v>
      </c>
      <c r="BW58" s="499">
        <f t="shared" si="39"/>
        <v>60</v>
      </c>
    </row>
    <row r="59" spans="2:75" s="367" customFormat="1" ht="25.5">
      <c r="B59" s="496">
        <v>51</v>
      </c>
      <c r="C59" s="510" t="s">
        <v>693</v>
      </c>
      <c r="D59" s="506">
        <v>42188</v>
      </c>
      <c r="E59" s="368" t="s">
        <v>590</v>
      </c>
      <c r="F59" s="496" t="s">
        <v>518</v>
      </c>
      <c r="G59" s="368" t="s">
        <v>686</v>
      </c>
      <c r="H59" s="368" t="s">
        <v>694</v>
      </c>
      <c r="I59" s="482" t="s">
        <v>285</v>
      </c>
      <c r="J59" s="377">
        <v>600</v>
      </c>
      <c r="K59" s="505">
        <f t="shared" si="43"/>
        <v>60</v>
      </c>
      <c r="L59" s="377">
        <f t="shared" si="44"/>
        <v>540</v>
      </c>
      <c r="M59" s="377">
        <f t="shared" si="45"/>
        <v>108</v>
      </c>
      <c r="N59" s="377">
        <v>0</v>
      </c>
      <c r="O59" s="377">
        <f t="shared" si="46"/>
        <v>0</v>
      </c>
      <c r="P59" s="377">
        <v>0</v>
      </c>
      <c r="Q59" s="377">
        <v>0</v>
      </c>
      <c r="R59" s="377">
        <f t="shared" si="40"/>
        <v>0</v>
      </c>
      <c r="S59" s="377">
        <v>0</v>
      </c>
      <c r="T59" s="377">
        <v>0</v>
      </c>
      <c r="U59" s="377">
        <f t="shared" si="47"/>
        <v>0</v>
      </c>
      <c r="V59" s="377">
        <v>0</v>
      </c>
      <c r="W59" s="377">
        <v>0</v>
      </c>
      <c r="X59" s="377">
        <f t="shared" ref="X59:X121" si="64">U59+W59</f>
        <v>0</v>
      </c>
      <c r="Y59" s="377">
        <v>0</v>
      </c>
      <c r="Z59" s="377">
        <v>0</v>
      </c>
      <c r="AA59" s="377">
        <f t="shared" si="34"/>
        <v>0</v>
      </c>
      <c r="AB59" s="377">
        <v>0</v>
      </c>
      <c r="AC59" s="377">
        <v>0</v>
      </c>
      <c r="AD59" s="377">
        <f t="shared" si="35"/>
        <v>0</v>
      </c>
      <c r="AE59" s="377">
        <v>0</v>
      </c>
      <c r="AF59" s="377">
        <v>0</v>
      </c>
      <c r="AG59" s="377">
        <f t="shared" si="48"/>
        <v>0</v>
      </c>
      <c r="AH59" s="377">
        <v>0</v>
      </c>
      <c r="AI59" s="377">
        <v>0</v>
      </c>
      <c r="AJ59" s="377">
        <f t="shared" si="36"/>
        <v>0</v>
      </c>
      <c r="AK59" s="377">
        <v>0</v>
      </c>
      <c r="AL59" s="377">
        <v>0</v>
      </c>
      <c r="AM59" s="377">
        <f t="shared" si="49"/>
        <v>0</v>
      </c>
      <c r="AN59" s="377">
        <v>0</v>
      </c>
      <c r="AO59" s="377">
        <v>0</v>
      </c>
      <c r="AP59" s="377">
        <f t="shared" si="50"/>
        <v>0</v>
      </c>
      <c r="AQ59" s="377">
        <v>0</v>
      </c>
      <c r="AR59" s="377">
        <v>0</v>
      </c>
      <c r="AS59" s="377">
        <f t="shared" si="51"/>
        <v>0</v>
      </c>
      <c r="AT59" s="377">
        <v>0</v>
      </c>
      <c r="AU59" s="377">
        <v>0</v>
      </c>
      <c r="AV59" s="377">
        <v>0</v>
      </c>
      <c r="AW59" s="377">
        <v>0</v>
      </c>
      <c r="AX59" s="377">
        <v>53.85</v>
      </c>
      <c r="AY59" s="377">
        <f t="shared" si="52"/>
        <v>53.85</v>
      </c>
      <c r="AZ59" s="377">
        <f t="shared" si="53"/>
        <v>546.15</v>
      </c>
      <c r="BA59" s="377">
        <v>108</v>
      </c>
      <c r="BB59" s="377">
        <f t="shared" si="54"/>
        <v>161.85</v>
      </c>
      <c r="BC59" s="377">
        <f t="shared" si="55"/>
        <v>438.15</v>
      </c>
      <c r="BD59" s="377">
        <v>108</v>
      </c>
      <c r="BE59" s="377">
        <f t="shared" si="56"/>
        <v>269.85000000000002</v>
      </c>
      <c r="BF59" s="377">
        <f t="shared" si="41"/>
        <v>330.15</v>
      </c>
      <c r="BG59" s="377">
        <v>108</v>
      </c>
      <c r="BH59" s="377">
        <f t="shared" si="57"/>
        <v>377.85</v>
      </c>
      <c r="BI59" s="377">
        <f t="shared" si="37"/>
        <v>222.14999999999998</v>
      </c>
      <c r="BJ59" s="377">
        <v>108</v>
      </c>
      <c r="BK59" s="377">
        <f t="shared" si="58"/>
        <v>485.85</v>
      </c>
      <c r="BL59" s="377">
        <f t="shared" si="59"/>
        <v>114.14999999999998</v>
      </c>
      <c r="BM59" s="377">
        <v>54.15</v>
      </c>
      <c r="BN59" s="377">
        <f t="shared" si="60"/>
        <v>540</v>
      </c>
      <c r="BO59" s="377">
        <f t="shared" si="61"/>
        <v>60</v>
      </c>
      <c r="BP59" s="377">
        <v>0</v>
      </c>
      <c r="BQ59" s="377">
        <f t="shared" si="62"/>
        <v>540</v>
      </c>
      <c r="BR59" s="377">
        <f t="shared" si="63"/>
        <v>60</v>
      </c>
      <c r="BS59" s="377">
        <v>0</v>
      </c>
      <c r="BT59" s="377">
        <f t="shared" si="38"/>
        <v>540</v>
      </c>
      <c r="BU59" s="509"/>
      <c r="BV59" s="377">
        <f t="shared" si="42"/>
        <v>540</v>
      </c>
      <c r="BW59" s="499">
        <f t="shared" si="39"/>
        <v>60</v>
      </c>
    </row>
    <row r="60" spans="2:75" s="367" customFormat="1" ht="25.5">
      <c r="B60" s="496">
        <v>52</v>
      </c>
      <c r="C60" s="510" t="s">
        <v>695</v>
      </c>
      <c r="D60" s="506">
        <v>42188</v>
      </c>
      <c r="E60" s="368" t="s">
        <v>590</v>
      </c>
      <c r="F60" s="496" t="s">
        <v>518</v>
      </c>
      <c r="G60" s="368" t="s">
        <v>686</v>
      </c>
      <c r="H60" s="368" t="s">
        <v>696</v>
      </c>
      <c r="I60" s="482" t="s">
        <v>497</v>
      </c>
      <c r="J60" s="377">
        <v>600</v>
      </c>
      <c r="K60" s="505">
        <f t="shared" si="43"/>
        <v>60</v>
      </c>
      <c r="L60" s="377">
        <f t="shared" si="44"/>
        <v>540</v>
      </c>
      <c r="M60" s="377">
        <f t="shared" si="45"/>
        <v>108</v>
      </c>
      <c r="N60" s="377">
        <v>0</v>
      </c>
      <c r="O60" s="377">
        <f t="shared" si="46"/>
        <v>0</v>
      </c>
      <c r="P60" s="377">
        <v>0</v>
      </c>
      <c r="Q60" s="377">
        <v>0</v>
      </c>
      <c r="R60" s="377">
        <f t="shared" si="40"/>
        <v>0</v>
      </c>
      <c r="S60" s="377">
        <v>0</v>
      </c>
      <c r="T60" s="377">
        <v>0</v>
      </c>
      <c r="U60" s="377">
        <f t="shared" si="47"/>
        <v>0</v>
      </c>
      <c r="V60" s="377">
        <v>0</v>
      </c>
      <c r="W60" s="377">
        <v>0</v>
      </c>
      <c r="X60" s="377">
        <f t="shared" si="64"/>
        <v>0</v>
      </c>
      <c r="Y60" s="377">
        <v>0</v>
      </c>
      <c r="Z60" s="377">
        <v>0</v>
      </c>
      <c r="AA60" s="377">
        <f t="shared" si="34"/>
        <v>0</v>
      </c>
      <c r="AB60" s="377">
        <v>0</v>
      </c>
      <c r="AC60" s="377">
        <v>0</v>
      </c>
      <c r="AD60" s="377">
        <f t="shared" si="35"/>
        <v>0</v>
      </c>
      <c r="AE60" s="377">
        <v>0</v>
      </c>
      <c r="AF60" s="377">
        <v>0</v>
      </c>
      <c r="AG60" s="377">
        <f t="shared" si="48"/>
        <v>0</v>
      </c>
      <c r="AH60" s="377">
        <v>0</v>
      </c>
      <c r="AI60" s="377">
        <v>0</v>
      </c>
      <c r="AJ60" s="377">
        <f t="shared" si="36"/>
        <v>0</v>
      </c>
      <c r="AK60" s="377">
        <v>0</v>
      </c>
      <c r="AL60" s="377">
        <v>0</v>
      </c>
      <c r="AM60" s="377">
        <f t="shared" si="49"/>
        <v>0</v>
      </c>
      <c r="AN60" s="377">
        <v>0</v>
      </c>
      <c r="AO60" s="377">
        <v>0</v>
      </c>
      <c r="AP60" s="377">
        <f t="shared" si="50"/>
        <v>0</v>
      </c>
      <c r="AQ60" s="377">
        <v>0</v>
      </c>
      <c r="AR60" s="377">
        <v>0</v>
      </c>
      <c r="AS60" s="377">
        <f t="shared" si="51"/>
        <v>0</v>
      </c>
      <c r="AT60" s="377">
        <v>0</v>
      </c>
      <c r="AU60" s="377">
        <v>0</v>
      </c>
      <c r="AV60" s="377">
        <v>0</v>
      </c>
      <c r="AW60" s="377">
        <v>0</v>
      </c>
      <c r="AX60" s="377">
        <v>53.85</v>
      </c>
      <c r="AY60" s="377">
        <f t="shared" si="52"/>
        <v>53.85</v>
      </c>
      <c r="AZ60" s="377">
        <f t="shared" si="53"/>
        <v>546.15</v>
      </c>
      <c r="BA60" s="377">
        <v>108</v>
      </c>
      <c r="BB60" s="377">
        <f t="shared" si="54"/>
        <v>161.85</v>
      </c>
      <c r="BC60" s="377">
        <f t="shared" si="55"/>
        <v>438.15</v>
      </c>
      <c r="BD60" s="377">
        <v>108</v>
      </c>
      <c r="BE60" s="377">
        <f t="shared" si="56"/>
        <v>269.85000000000002</v>
      </c>
      <c r="BF60" s="377">
        <f t="shared" si="41"/>
        <v>330.15</v>
      </c>
      <c r="BG60" s="377">
        <v>108</v>
      </c>
      <c r="BH60" s="377">
        <f t="shared" si="57"/>
        <v>377.85</v>
      </c>
      <c r="BI60" s="377">
        <f t="shared" si="37"/>
        <v>222.14999999999998</v>
      </c>
      <c r="BJ60" s="377">
        <v>108</v>
      </c>
      <c r="BK60" s="377">
        <f t="shared" si="58"/>
        <v>485.85</v>
      </c>
      <c r="BL60" s="377">
        <f t="shared" si="59"/>
        <v>114.14999999999998</v>
      </c>
      <c r="BM60" s="377">
        <v>54.15</v>
      </c>
      <c r="BN60" s="377">
        <f t="shared" si="60"/>
        <v>540</v>
      </c>
      <c r="BO60" s="377">
        <f t="shared" si="61"/>
        <v>60</v>
      </c>
      <c r="BP60" s="377">
        <v>0</v>
      </c>
      <c r="BQ60" s="377">
        <f t="shared" si="62"/>
        <v>540</v>
      </c>
      <c r="BR60" s="377">
        <f t="shared" si="63"/>
        <v>60</v>
      </c>
      <c r="BS60" s="377">
        <v>0</v>
      </c>
      <c r="BT60" s="377">
        <f t="shared" si="38"/>
        <v>540</v>
      </c>
      <c r="BU60" s="509"/>
      <c r="BV60" s="377">
        <f t="shared" si="42"/>
        <v>540</v>
      </c>
      <c r="BW60" s="499">
        <f t="shared" si="39"/>
        <v>60</v>
      </c>
    </row>
    <row r="61" spans="2:75" s="367" customFormat="1" ht="25.5">
      <c r="B61" s="496">
        <v>53</v>
      </c>
      <c r="C61" s="510" t="s">
        <v>697</v>
      </c>
      <c r="D61" s="506">
        <v>42188</v>
      </c>
      <c r="E61" s="368" t="s">
        <v>590</v>
      </c>
      <c r="F61" s="496" t="s">
        <v>518</v>
      </c>
      <c r="G61" s="368" t="s">
        <v>686</v>
      </c>
      <c r="H61" s="368" t="s">
        <v>698</v>
      </c>
      <c r="I61" s="482" t="s">
        <v>285</v>
      </c>
      <c r="J61" s="377">
        <v>600</v>
      </c>
      <c r="K61" s="505">
        <f t="shared" si="43"/>
        <v>60</v>
      </c>
      <c r="L61" s="377">
        <f t="shared" si="44"/>
        <v>540</v>
      </c>
      <c r="M61" s="377">
        <f t="shared" si="45"/>
        <v>108</v>
      </c>
      <c r="N61" s="377">
        <v>0</v>
      </c>
      <c r="O61" s="377">
        <f t="shared" si="46"/>
        <v>0</v>
      </c>
      <c r="P61" s="377">
        <v>0</v>
      </c>
      <c r="Q61" s="377">
        <v>0</v>
      </c>
      <c r="R61" s="377">
        <f t="shared" si="40"/>
        <v>0</v>
      </c>
      <c r="S61" s="377">
        <v>0</v>
      </c>
      <c r="T61" s="377">
        <v>0</v>
      </c>
      <c r="U61" s="377">
        <f t="shared" si="47"/>
        <v>0</v>
      </c>
      <c r="V61" s="377">
        <v>0</v>
      </c>
      <c r="W61" s="377">
        <v>0</v>
      </c>
      <c r="X61" s="377">
        <f t="shared" si="64"/>
        <v>0</v>
      </c>
      <c r="Y61" s="377">
        <v>0</v>
      </c>
      <c r="Z61" s="377">
        <v>0</v>
      </c>
      <c r="AA61" s="377">
        <f t="shared" si="34"/>
        <v>0</v>
      </c>
      <c r="AB61" s="377">
        <v>0</v>
      </c>
      <c r="AC61" s="377">
        <v>0</v>
      </c>
      <c r="AD61" s="377">
        <f t="shared" si="35"/>
        <v>0</v>
      </c>
      <c r="AE61" s="377">
        <v>0</v>
      </c>
      <c r="AF61" s="377">
        <v>0</v>
      </c>
      <c r="AG61" s="377">
        <f t="shared" si="48"/>
        <v>0</v>
      </c>
      <c r="AH61" s="377">
        <v>0</v>
      </c>
      <c r="AI61" s="377">
        <v>0</v>
      </c>
      <c r="AJ61" s="377">
        <f t="shared" si="36"/>
        <v>0</v>
      </c>
      <c r="AK61" s="377">
        <v>0</v>
      </c>
      <c r="AL61" s="377">
        <v>0</v>
      </c>
      <c r="AM61" s="377">
        <f t="shared" si="49"/>
        <v>0</v>
      </c>
      <c r="AN61" s="377">
        <v>0</v>
      </c>
      <c r="AO61" s="377">
        <v>0</v>
      </c>
      <c r="AP61" s="377">
        <f t="shared" si="50"/>
        <v>0</v>
      </c>
      <c r="AQ61" s="377">
        <v>0</v>
      </c>
      <c r="AR61" s="377">
        <v>0</v>
      </c>
      <c r="AS61" s="377">
        <f t="shared" si="51"/>
        <v>0</v>
      </c>
      <c r="AT61" s="377">
        <v>0</v>
      </c>
      <c r="AU61" s="377">
        <v>0</v>
      </c>
      <c r="AV61" s="377">
        <v>0</v>
      </c>
      <c r="AW61" s="377">
        <v>0</v>
      </c>
      <c r="AX61" s="377">
        <v>53.85</v>
      </c>
      <c r="AY61" s="377">
        <f t="shared" si="52"/>
        <v>53.85</v>
      </c>
      <c r="AZ61" s="377">
        <f t="shared" si="53"/>
        <v>546.15</v>
      </c>
      <c r="BA61" s="377">
        <v>108</v>
      </c>
      <c r="BB61" s="377">
        <f t="shared" si="54"/>
        <v>161.85</v>
      </c>
      <c r="BC61" s="377">
        <f t="shared" si="55"/>
        <v>438.15</v>
      </c>
      <c r="BD61" s="377">
        <v>108</v>
      </c>
      <c r="BE61" s="377">
        <f t="shared" si="56"/>
        <v>269.85000000000002</v>
      </c>
      <c r="BF61" s="377">
        <f t="shared" si="41"/>
        <v>330.15</v>
      </c>
      <c r="BG61" s="377">
        <v>108</v>
      </c>
      <c r="BH61" s="377">
        <f t="shared" si="57"/>
        <v>377.85</v>
      </c>
      <c r="BI61" s="377">
        <f t="shared" si="37"/>
        <v>222.14999999999998</v>
      </c>
      <c r="BJ61" s="377">
        <v>108</v>
      </c>
      <c r="BK61" s="377">
        <f t="shared" si="58"/>
        <v>485.85</v>
      </c>
      <c r="BL61" s="377">
        <f t="shared" si="59"/>
        <v>114.14999999999998</v>
      </c>
      <c r="BM61" s="377">
        <v>54.15</v>
      </c>
      <c r="BN61" s="377">
        <f t="shared" si="60"/>
        <v>540</v>
      </c>
      <c r="BO61" s="377">
        <f t="shared" si="61"/>
        <v>60</v>
      </c>
      <c r="BP61" s="377">
        <v>0</v>
      </c>
      <c r="BQ61" s="377">
        <f t="shared" si="62"/>
        <v>540</v>
      </c>
      <c r="BR61" s="377">
        <f t="shared" si="63"/>
        <v>60</v>
      </c>
      <c r="BS61" s="377">
        <v>0</v>
      </c>
      <c r="BT61" s="377">
        <f t="shared" si="38"/>
        <v>540</v>
      </c>
      <c r="BU61" s="509"/>
      <c r="BV61" s="377">
        <f t="shared" si="42"/>
        <v>540</v>
      </c>
      <c r="BW61" s="499">
        <f t="shared" si="39"/>
        <v>60</v>
      </c>
    </row>
    <row r="62" spans="2:75" s="367" customFormat="1" ht="17.25" customHeight="1">
      <c r="B62" s="496">
        <v>54</v>
      </c>
      <c r="C62" s="510" t="s">
        <v>699</v>
      </c>
      <c r="D62" s="506">
        <v>42188</v>
      </c>
      <c r="E62" s="368" t="s">
        <v>590</v>
      </c>
      <c r="F62" s="496" t="s">
        <v>518</v>
      </c>
      <c r="G62" s="368" t="s">
        <v>686</v>
      </c>
      <c r="H62" s="368" t="s">
        <v>700</v>
      </c>
      <c r="I62" s="482" t="s">
        <v>261</v>
      </c>
      <c r="J62" s="377">
        <v>600</v>
      </c>
      <c r="K62" s="505">
        <f t="shared" si="43"/>
        <v>60</v>
      </c>
      <c r="L62" s="377">
        <f t="shared" si="44"/>
        <v>540</v>
      </c>
      <c r="M62" s="377">
        <f t="shared" si="45"/>
        <v>108</v>
      </c>
      <c r="N62" s="377">
        <v>0</v>
      </c>
      <c r="O62" s="377">
        <f t="shared" si="46"/>
        <v>0</v>
      </c>
      <c r="P62" s="377">
        <v>0</v>
      </c>
      <c r="Q62" s="377">
        <v>0</v>
      </c>
      <c r="R62" s="377">
        <f t="shared" si="40"/>
        <v>0</v>
      </c>
      <c r="S62" s="377">
        <v>0</v>
      </c>
      <c r="T62" s="377">
        <v>0</v>
      </c>
      <c r="U62" s="377">
        <f t="shared" si="47"/>
        <v>0</v>
      </c>
      <c r="V62" s="377">
        <v>0</v>
      </c>
      <c r="W62" s="377">
        <v>0</v>
      </c>
      <c r="X62" s="377">
        <f t="shared" si="64"/>
        <v>0</v>
      </c>
      <c r="Y62" s="377">
        <v>0</v>
      </c>
      <c r="Z62" s="377">
        <v>0</v>
      </c>
      <c r="AA62" s="377">
        <f t="shared" si="34"/>
        <v>0</v>
      </c>
      <c r="AB62" s="377">
        <v>0</v>
      </c>
      <c r="AC62" s="377">
        <v>0</v>
      </c>
      <c r="AD62" s="377">
        <f t="shared" si="35"/>
        <v>0</v>
      </c>
      <c r="AE62" s="377">
        <v>0</v>
      </c>
      <c r="AF62" s="377">
        <v>0</v>
      </c>
      <c r="AG62" s="377">
        <f t="shared" si="48"/>
        <v>0</v>
      </c>
      <c r="AH62" s="377">
        <v>0</v>
      </c>
      <c r="AI62" s="377">
        <v>0</v>
      </c>
      <c r="AJ62" s="377">
        <f t="shared" si="36"/>
        <v>0</v>
      </c>
      <c r="AK62" s="377">
        <v>0</v>
      </c>
      <c r="AL62" s="377">
        <v>0</v>
      </c>
      <c r="AM62" s="377">
        <f t="shared" si="49"/>
        <v>0</v>
      </c>
      <c r="AN62" s="377">
        <v>0</v>
      </c>
      <c r="AO62" s="377">
        <v>0</v>
      </c>
      <c r="AP62" s="377">
        <f t="shared" si="50"/>
        <v>0</v>
      </c>
      <c r="AQ62" s="377">
        <v>0</v>
      </c>
      <c r="AR62" s="377">
        <v>0</v>
      </c>
      <c r="AS62" s="377">
        <f t="shared" si="51"/>
        <v>0</v>
      </c>
      <c r="AT62" s="377">
        <v>0</v>
      </c>
      <c r="AU62" s="377">
        <v>0</v>
      </c>
      <c r="AV62" s="377">
        <v>0</v>
      </c>
      <c r="AW62" s="377">
        <v>0</v>
      </c>
      <c r="AX62" s="377">
        <v>53.85</v>
      </c>
      <c r="AY62" s="377">
        <f t="shared" si="52"/>
        <v>53.85</v>
      </c>
      <c r="AZ62" s="377">
        <f t="shared" si="53"/>
        <v>546.15</v>
      </c>
      <c r="BA62" s="377">
        <v>108</v>
      </c>
      <c r="BB62" s="377">
        <f t="shared" si="54"/>
        <v>161.85</v>
      </c>
      <c r="BC62" s="377">
        <f t="shared" si="55"/>
        <v>438.15</v>
      </c>
      <c r="BD62" s="377">
        <v>108</v>
      </c>
      <c r="BE62" s="377">
        <f t="shared" si="56"/>
        <v>269.85000000000002</v>
      </c>
      <c r="BF62" s="377">
        <f t="shared" si="41"/>
        <v>330.15</v>
      </c>
      <c r="BG62" s="377">
        <v>108</v>
      </c>
      <c r="BH62" s="377">
        <f t="shared" si="57"/>
        <v>377.85</v>
      </c>
      <c r="BI62" s="377">
        <f t="shared" si="37"/>
        <v>222.14999999999998</v>
      </c>
      <c r="BJ62" s="377">
        <v>108</v>
      </c>
      <c r="BK62" s="377">
        <f t="shared" si="58"/>
        <v>485.85</v>
      </c>
      <c r="BL62" s="377">
        <f t="shared" si="59"/>
        <v>114.14999999999998</v>
      </c>
      <c r="BM62" s="377">
        <v>54.15</v>
      </c>
      <c r="BN62" s="377">
        <f t="shared" si="60"/>
        <v>540</v>
      </c>
      <c r="BO62" s="377">
        <f t="shared" si="61"/>
        <v>60</v>
      </c>
      <c r="BP62" s="377">
        <v>0</v>
      </c>
      <c r="BQ62" s="377">
        <f t="shared" si="62"/>
        <v>540</v>
      </c>
      <c r="BR62" s="377">
        <f t="shared" si="63"/>
        <v>60</v>
      </c>
      <c r="BS62" s="377">
        <v>0</v>
      </c>
      <c r="BT62" s="377">
        <f t="shared" si="38"/>
        <v>540</v>
      </c>
      <c r="BU62" s="509"/>
      <c r="BV62" s="377">
        <f t="shared" si="42"/>
        <v>540</v>
      </c>
      <c r="BW62" s="499">
        <f t="shared" si="39"/>
        <v>60</v>
      </c>
    </row>
    <row r="63" spans="2:75" s="367" customFormat="1" ht="13.5">
      <c r="B63" s="496">
        <v>55</v>
      </c>
      <c r="C63" s="372" t="s">
        <v>701</v>
      </c>
      <c r="D63" s="506">
        <v>42227</v>
      </c>
      <c r="E63" s="368" t="s">
        <v>508</v>
      </c>
      <c r="F63" s="496" t="s">
        <v>702</v>
      </c>
      <c r="G63" s="368" t="s">
        <v>703</v>
      </c>
      <c r="H63" s="369" t="s">
        <v>704</v>
      </c>
      <c r="I63" s="482" t="s">
        <v>610</v>
      </c>
      <c r="J63" s="377">
        <v>1435.1</v>
      </c>
      <c r="K63" s="505">
        <f t="shared" si="43"/>
        <v>143.51</v>
      </c>
      <c r="L63" s="377">
        <f t="shared" si="44"/>
        <v>1291.5899999999999</v>
      </c>
      <c r="M63" s="377">
        <f t="shared" si="45"/>
        <v>258.31799999999998</v>
      </c>
      <c r="N63" s="377">
        <v>0</v>
      </c>
      <c r="O63" s="377">
        <f t="shared" si="46"/>
        <v>0</v>
      </c>
      <c r="P63" s="377">
        <v>0</v>
      </c>
      <c r="Q63" s="377">
        <v>0</v>
      </c>
      <c r="R63" s="377">
        <f t="shared" si="40"/>
        <v>0</v>
      </c>
      <c r="S63" s="377">
        <v>0</v>
      </c>
      <c r="T63" s="377">
        <v>0</v>
      </c>
      <c r="U63" s="377">
        <f t="shared" si="47"/>
        <v>0</v>
      </c>
      <c r="V63" s="377">
        <v>0</v>
      </c>
      <c r="W63" s="377">
        <v>0</v>
      </c>
      <c r="X63" s="377">
        <f t="shared" si="64"/>
        <v>0</v>
      </c>
      <c r="Y63" s="377">
        <v>0</v>
      </c>
      <c r="Z63" s="377">
        <v>0</v>
      </c>
      <c r="AA63" s="377">
        <f t="shared" ref="AA63:AA125" si="65">X63+Z63</f>
        <v>0</v>
      </c>
      <c r="AB63" s="377">
        <v>0</v>
      </c>
      <c r="AC63" s="377">
        <v>0</v>
      </c>
      <c r="AD63" s="377">
        <f t="shared" si="35"/>
        <v>0</v>
      </c>
      <c r="AE63" s="377">
        <v>0</v>
      </c>
      <c r="AF63" s="377">
        <v>0</v>
      </c>
      <c r="AG63" s="377">
        <f t="shared" si="48"/>
        <v>0</v>
      </c>
      <c r="AH63" s="377">
        <v>0</v>
      </c>
      <c r="AI63" s="377">
        <v>0</v>
      </c>
      <c r="AJ63" s="377">
        <f t="shared" si="36"/>
        <v>0</v>
      </c>
      <c r="AK63" s="377">
        <v>0</v>
      </c>
      <c r="AL63" s="377">
        <v>0</v>
      </c>
      <c r="AM63" s="377">
        <f t="shared" si="49"/>
        <v>0</v>
      </c>
      <c r="AN63" s="377">
        <v>0</v>
      </c>
      <c r="AO63" s="377">
        <v>0</v>
      </c>
      <c r="AP63" s="377">
        <f t="shared" si="50"/>
        <v>0</v>
      </c>
      <c r="AQ63" s="377">
        <v>0</v>
      </c>
      <c r="AR63" s="377">
        <v>0</v>
      </c>
      <c r="AS63" s="377">
        <f t="shared" si="51"/>
        <v>0</v>
      </c>
      <c r="AT63" s="377">
        <v>0</v>
      </c>
      <c r="AU63" s="377">
        <v>0</v>
      </c>
      <c r="AV63" s="377">
        <v>0</v>
      </c>
      <c r="AW63" s="377">
        <v>0</v>
      </c>
      <c r="AX63" s="377">
        <v>101.2</v>
      </c>
      <c r="AY63" s="377">
        <f t="shared" si="52"/>
        <v>101.2</v>
      </c>
      <c r="AZ63" s="377">
        <f t="shared" si="53"/>
        <v>1333.8999999999999</v>
      </c>
      <c r="BA63" s="377">
        <v>258.32</v>
      </c>
      <c r="BB63" s="377">
        <f t="shared" si="54"/>
        <v>359.52</v>
      </c>
      <c r="BC63" s="377">
        <f t="shared" si="55"/>
        <v>1075.58</v>
      </c>
      <c r="BD63" s="377">
        <v>258.32</v>
      </c>
      <c r="BE63" s="377">
        <f t="shared" si="56"/>
        <v>617.83999999999992</v>
      </c>
      <c r="BF63" s="377">
        <f t="shared" si="41"/>
        <v>817.26</v>
      </c>
      <c r="BG63" s="377">
        <v>258.32</v>
      </c>
      <c r="BH63" s="377">
        <f t="shared" si="57"/>
        <v>876.15999999999985</v>
      </c>
      <c r="BI63" s="377">
        <f t="shared" si="37"/>
        <v>558.94000000000005</v>
      </c>
      <c r="BJ63" s="377">
        <v>258.32</v>
      </c>
      <c r="BK63" s="377">
        <f t="shared" si="58"/>
        <v>1134.4799999999998</v>
      </c>
      <c r="BL63" s="377">
        <f t="shared" si="59"/>
        <v>300.62000000000012</v>
      </c>
      <c r="BM63" s="377">
        <v>157.11000000000001</v>
      </c>
      <c r="BN63" s="377">
        <f t="shared" si="60"/>
        <v>1291.5899999999997</v>
      </c>
      <c r="BO63" s="377">
        <f t="shared" si="61"/>
        <v>143.51000000000022</v>
      </c>
      <c r="BP63" s="377">
        <v>0</v>
      </c>
      <c r="BQ63" s="377">
        <f t="shared" si="62"/>
        <v>1291.5899999999997</v>
      </c>
      <c r="BR63" s="377">
        <f t="shared" si="63"/>
        <v>143.51000000000022</v>
      </c>
      <c r="BS63" s="377">
        <v>0</v>
      </c>
      <c r="BT63" s="377">
        <f t="shared" si="38"/>
        <v>1291.5899999999997</v>
      </c>
      <c r="BU63" s="509"/>
      <c r="BV63" s="377">
        <f t="shared" si="42"/>
        <v>1291.5899999999997</v>
      </c>
      <c r="BW63" s="499">
        <f t="shared" si="39"/>
        <v>143.51000000000022</v>
      </c>
    </row>
    <row r="64" spans="2:75" s="367" customFormat="1" ht="13.5">
      <c r="B64" s="496">
        <v>56</v>
      </c>
      <c r="C64" s="372" t="s">
        <v>705</v>
      </c>
      <c r="D64" s="506">
        <v>42227</v>
      </c>
      <c r="E64" s="368" t="s">
        <v>508</v>
      </c>
      <c r="F64" s="496" t="s">
        <v>702</v>
      </c>
      <c r="G64" s="368" t="s">
        <v>703</v>
      </c>
      <c r="H64" s="369" t="s">
        <v>706</v>
      </c>
      <c r="I64" s="482" t="s">
        <v>610</v>
      </c>
      <c r="J64" s="377">
        <v>1435.1</v>
      </c>
      <c r="K64" s="505">
        <f t="shared" si="43"/>
        <v>143.51</v>
      </c>
      <c r="L64" s="377">
        <f t="shared" si="44"/>
        <v>1291.5899999999999</v>
      </c>
      <c r="M64" s="377">
        <f t="shared" si="45"/>
        <v>258.31799999999998</v>
      </c>
      <c r="N64" s="377">
        <v>0</v>
      </c>
      <c r="O64" s="377">
        <f t="shared" si="46"/>
        <v>0</v>
      </c>
      <c r="P64" s="377">
        <v>0</v>
      </c>
      <c r="Q64" s="377">
        <v>0</v>
      </c>
      <c r="R64" s="377">
        <f t="shared" si="40"/>
        <v>0</v>
      </c>
      <c r="S64" s="377">
        <v>0</v>
      </c>
      <c r="T64" s="377">
        <v>0</v>
      </c>
      <c r="U64" s="377">
        <f t="shared" si="47"/>
        <v>0</v>
      </c>
      <c r="V64" s="377">
        <v>0</v>
      </c>
      <c r="W64" s="377">
        <v>0</v>
      </c>
      <c r="X64" s="377">
        <f t="shared" si="64"/>
        <v>0</v>
      </c>
      <c r="Y64" s="377">
        <v>0</v>
      </c>
      <c r="Z64" s="377">
        <v>0</v>
      </c>
      <c r="AA64" s="377">
        <f t="shared" si="65"/>
        <v>0</v>
      </c>
      <c r="AB64" s="377">
        <v>0</v>
      </c>
      <c r="AC64" s="377">
        <v>0</v>
      </c>
      <c r="AD64" s="377">
        <f t="shared" si="35"/>
        <v>0</v>
      </c>
      <c r="AE64" s="377">
        <v>0</v>
      </c>
      <c r="AF64" s="377">
        <v>0</v>
      </c>
      <c r="AG64" s="377">
        <f t="shared" si="48"/>
        <v>0</v>
      </c>
      <c r="AH64" s="377">
        <v>0</v>
      </c>
      <c r="AI64" s="377">
        <v>0</v>
      </c>
      <c r="AJ64" s="377">
        <f t="shared" si="36"/>
        <v>0</v>
      </c>
      <c r="AK64" s="377">
        <v>0</v>
      </c>
      <c r="AL64" s="377">
        <v>0</v>
      </c>
      <c r="AM64" s="377">
        <f t="shared" si="49"/>
        <v>0</v>
      </c>
      <c r="AN64" s="377">
        <v>0</v>
      </c>
      <c r="AO64" s="377">
        <v>0</v>
      </c>
      <c r="AP64" s="377">
        <f t="shared" si="50"/>
        <v>0</v>
      </c>
      <c r="AQ64" s="377">
        <v>0</v>
      </c>
      <c r="AR64" s="377">
        <v>0</v>
      </c>
      <c r="AS64" s="377">
        <f t="shared" si="51"/>
        <v>0</v>
      </c>
      <c r="AT64" s="377">
        <v>0</v>
      </c>
      <c r="AU64" s="377">
        <v>0</v>
      </c>
      <c r="AV64" s="377">
        <v>0</v>
      </c>
      <c r="AW64" s="377">
        <v>0</v>
      </c>
      <c r="AX64" s="377">
        <v>101.2</v>
      </c>
      <c r="AY64" s="377">
        <f t="shared" si="52"/>
        <v>101.2</v>
      </c>
      <c r="AZ64" s="377">
        <f t="shared" si="53"/>
        <v>1333.8999999999999</v>
      </c>
      <c r="BA64" s="377">
        <v>258.32</v>
      </c>
      <c r="BB64" s="377">
        <f t="shared" si="54"/>
        <v>359.52</v>
      </c>
      <c r="BC64" s="377">
        <f t="shared" si="55"/>
        <v>1075.58</v>
      </c>
      <c r="BD64" s="377">
        <v>258.32</v>
      </c>
      <c r="BE64" s="377">
        <f t="shared" si="56"/>
        <v>617.83999999999992</v>
      </c>
      <c r="BF64" s="377">
        <f t="shared" si="41"/>
        <v>817.26</v>
      </c>
      <c r="BG64" s="377">
        <v>258.32</v>
      </c>
      <c r="BH64" s="377">
        <f t="shared" si="57"/>
        <v>876.15999999999985</v>
      </c>
      <c r="BI64" s="377">
        <f t="shared" si="37"/>
        <v>558.94000000000005</v>
      </c>
      <c r="BJ64" s="377">
        <v>258.32</v>
      </c>
      <c r="BK64" s="377">
        <f t="shared" si="58"/>
        <v>1134.4799999999998</v>
      </c>
      <c r="BL64" s="377">
        <f t="shared" si="59"/>
        <v>300.62000000000012</v>
      </c>
      <c r="BM64" s="377">
        <v>157.11000000000001</v>
      </c>
      <c r="BN64" s="377">
        <f t="shared" si="60"/>
        <v>1291.5899999999997</v>
      </c>
      <c r="BO64" s="377">
        <f t="shared" si="61"/>
        <v>143.51000000000022</v>
      </c>
      <c r="BP64" s="377">
        <v>0</v>
      </c>
      <c r="BQ64" s="377">
        <f t="shared" si="62"/>
        <v>1291.5899999999997</v>
      </c>
      <c r="BR64" s="377">
        <f t="shared" si="63"/>
        <v>143.51000000000022</v>
      </c>
      <c r="BS64" s="377">
        <v>0</v>
      </c>
      <c r="BT64" s="377">
        <f t="shared" si="38"/>
        <v>1291.5899999999997</v>
      </c>
      <c r="BU64" s="509"/>
      <c r="BV64" s="377">
        <f t="shared" si="42"/>
        <v>1291.5899999999997</v>
      </c>
      <c r="BW64" s="499">
        <f t="shared" si="39"/>
        <v>143.51000000000022</v>
      </c>
    </row>
    <row r="65" spans="1:75" s="367" customFormat="1" ht="13.5">
      <c r="B65" s="496">
        <v>57</v>
      </c>
      <c r="C65" s="376" t="s">
        <v>707</v>
      </c>
      <c r="D65" s="511">
        <v>42528</v>
      </c>
      <c r="E65" s="368" t="s">
        <v>473</v>
      </c>
      <c r="F65" s="496" t="s">
        <v>474</v>
      </c>
      <c r="G65" s="369" t="s">
        <v>708</v>
      </c>
      <c r="H65" s="375" t="s">
        <v>709</v>
      </c>
      <c r="I65" s="482" t="s">
        <v>285</v>
      </c>
      <c r="J65" s="377">
        <v>1150</v>
      </c>
      <c r="K65" s="505">
        <f t="shared" si="43"/>
        <v>115</v>
      </c>
      <c r="L65" s="377">
        <f t="shared" si="44"/>
        <v>1035</v>
      </c>
      <c r="M65" s="377">
        <f t="shared" si="45"/>
        <v>207</v>
      </c>
      <c r="N65" s="377">
        <v>0</v>
      </c>
      <c r="O65" s="377">
        <f t="shared" si="46"/>
        <v>0</v>
      </c>
      <c r="P65" s="377">
        <v>0</v>
      </c>
      <c r="Q65" s="377">
        <v>0</v>
      </c>
      <c r="R65" s="377">
        <f t="shared" si="40"/>
        <v>0</v>
      </c>
      <c r="S65" s="377">
        <v>0</v>
      </c>
      <c r="T65" s="377">
        <v>0</v>
      </c>
      <c r="U65" s="377">
        <f t="shared" si="47"/>
        <v>0</v>
      </c>
      <c r="V65" s="377">
        <v>0</v>
      </c>
      <c r="W65" s="377">
        <v>0</v>
      </c>
      <c r="X65" s="377">
        <f t="shared" si="64"/>
        <v>0</v>
      </c>
      <c r="Y65" s="377">
        <v>0</v>
      </c>
      <c r="Z65" s="377">
        <v>0</v>
      </c>
      <c r="AA65" s="377">
        <f t="shared" si="65"/>
        <v>0</v>
      </c>
      <c r="AB65" s="377">
        <v>0</v>
      </c>
      <c r="AC65" s="377">
        <v>0</v>
      </c>
      <c r="AD65" s="377">
        <f t="shared" si="35"/>
        <v>0</v>
      </c>
      <c r="AE65" s="377">
        <v>0</v>
      </c>
      <c r="AF65" s="377">
        <v>0</v>
      </c>
      <c r="AG65" s="377">
        <f t="shared" si="48"/>
        <v>0</v>
      </c>
      <c r="AH65" s="377">
        <v>0</v>
      </c>
      <c r="AI65" s="377">
        <v>0</v>
      </c>
      <c r="AJ65" s="377">
        <f t="shared" si="36"/>
        <v>0</v>
      </c>
      <c r="AK65" s="377">
        <v>0</v>
      </c>
      <c r="AL65" s="377">
        <v>0</v>
      </c>
      <c r="AM65" s="377">
        <f t="shared" si="49"/>
        <v>0</v>
      </c>
      <c r="AN65" s="377">
        <v>0</v>
      </c>
      <c r="AO65" s="377">
        <v>0</v>
      </c>
      <c r="AP65" s="377">
        <f t="shared" si="50"/>
        <v>0</v>
      </c>
      <c r="AQ65" s="377">
        <v>0</v>
      </c>
      <c r="AR65" s="377">
        <v>0</v>
      </c>
      <c r="AS65" s="377">
        <f t="shared" si="51"/>
        <v>0</v>
      </c>
      <c r="AT65" s="377">
        <v>0</v>
      </c>
      <c r="AU65" s="377">
        <v>0</v>
      </c>
      <c r="AV65" s="377">
        <v>0</v>
      </c>
      <c r="AW65" s="377">
        <v>0</v>
      </c>
      <c r="AX65" s="377"/>
      <c r="AY65" s="377">
        <f>AV65+AX65</f>
        <v>0</v>
      </c>
      <c r="AZ65" s="377">
        <v>0</v>
      </c>
      <c r="BA65" s="377">
        <v>117.96</v>
      </c>
      <c r="BB65" s="377">
        <f t="shared" si="54"/>
        <v>117.96</v>
      </c>
      <c r="BC65" s="377">
        <f t="shared" si="55"/>
        <v>1032.04</v>
      </c>
      <c r="BD65" s="377">
        <v>207</v>
      </c>
      <c r="BE65" s="377">
        <f t="shared" si="56"/>
        <v>324.95999999999998</v>
      </c>
      <c r="BF65" s="377">
        <f t="shared" si="41"/>
        <v>825.04</v>
      </c>
      <c r="BG65" s="377">
        <v>207</v>
      </c>
      <c r="BH65" s="377">
        <f t="shared" si="57"/>
        <v>531.96</v>
      </c>
      <c r="BI65" s="377">
        <f t="shared" si="37"/>
        <v>618.04</v>
      </c>
      <c r="BJ65" s="377">
        <v>207</v>
      </c>
      <c r="BK65" s="377">
        <f t="shared" si="58"/>
        <v>738.96</v>
      </c>
      <c r="BL65" s="377">
        <f t="shared" si="59"/>
        <v>411.03999999999996</v>
      </c>
      <c r="BM65" s="377">
        <v>207</v>
      </c>
      <c r="BN65" s="377">
        <f t="shared" si="60"/>
        <v>945.96</v>
      </c>
      <c r="BO65" s="377">
        <f t="shared" si="61"/>
        <v>204.03999999999996</v>
      </c>
      <c r="BP65" s="377">
        <v>89.04</v>
      </c>
      <c r="BQ65" s="377">
        <f t="shared" si="62"/>
        <v>1035</v>
      </c>
      <c r="BR65" s="377">
        <f t="shared" si="63"/>
        <v>115</v>
      </c>
      <c r="BS65" s="498">
        <v>0</v>
      </c>
      <c r="BT65" s="498">
        <f t="shared" si="38"/>
        <v>1035</v>
      </c>
      <c r="BU65" s="507"/>
      <c r="BV65" s="377">
        <f t="shared" si="42"/>
        <v>1035</v>
      </c>
      <c r="BW65" s="501">
        <f t="shared" si="39"/>
        <v>115</v>
      </c>
    </row>
    <row r="66" spans="1:75" s="367" customFormat="1" ht="13.5">
      <c r="B66" s="496">
        <v>58</v>
      </c>
      <c r="C66" s="376" t="s">
        <v>710</v>
      </c>
      <c r="D66" s="511">
        <v>42691</v>
      </c>
      <c r="E66" s="368" t="s">
        <v>473</v>
      </c>
      <c r="F66" s="496" t="s">
        <v>474</v>
      </c>
      <c r="G66" s="369" t="s">
        <v>711</v>
      </c>
      <c r="H66" s="375" t="s">
        <v>712</v>
      </c>
      <c r="I66" s="482" t="s">
        <v>586</v>
      </c>
      <c r="J66" s="377">
        <v>1100</v>
      </c>
      <c r="K66" s="505">
        <f t="shared" si="43"/>
        <v>110</v>
      </c>
      <c r="L66" s="377">
        <f t="shared" si="44"/>
        <v>990</v>
      </c>
      <c r="M66" s="377">
        <f t="shared" si="45"/>
        <v>198</v>
      </c>
      <c r="N66" s="377">
        <v>0</v>
      </c>
      <c r="O66" s="377">
        <f t="shared" si="46"/>
        <v>0</v>
      </c>
      <c r="P66" s="377">
        <v>0</v>
      </c>
      <c r="Q66" s="377">
        <v>0</v>
      </c>
      <c r="R66" s="377">
        <f t="shared" si="40"/>
        <v>0</v>
      </c>
      <c r="S66" s="377">
        <v>0</v>
      </c>
      <c r="T66" s="377">
        <v>0</v>
      </c>
      <c r="U66" s="377">
        <f t="shared" si="47"/>
        <v>0</v>
      </c>
      <c r="V66" s="377">
        <v>0</v>
      </c>
      <c r="W66" s="377">
        <v>0</v>
      </c>
      <c r="X66" s="377">
        <f t="shared" si="64"/>
        <v>0</v>
      </c>
      <c r="Y66" s="377">
        <v>0</v>
      </c>
      <c r="Z66" s="377">
        <v>0</v>
      </c>
      <c r="AA66" s="377">
        <f t="shared" si="65"/>
        <v>0</v>
      </c>
      <c r="AB66" s="377">
        <v>0</v>
      </c>
      <c r="AC66" s="377">
        <v>0</v>
      </c>
      <c r="AD66" s="377">
        <f t="shared" ref="AD66:AD128" si="66">AA66+AC66</f>
        <v>0</v>
      </c>
      <c r="AE66" s="377">
        <v>0</v>
      </c>
      <c r="AF66" s="377">
        <v>0</v>
      </c>
      <c r="AG66" s="377">
        <f t="shared" si="48"/>
        <v>0</v>
      </c>
      <c r="AH66" s="377">
        <v>0</v>
      </c>
      <c r="AI66" s="377">
        <v>0</v>
      </c>
      <c r="AJ66" s="377">
        <f t="shared" si="36"/>
        <v>0</v>
      </c>
      <c r="AK66" s="377">
        <v>0</v>
      </c>
      <c r="AL66" s="377">
        <v>0</v>
      </c>
      <c r="AM66" s="377">
        <f t="shared" si="49"/>
        <v>0</v>
      </c>
      <c r="AN66" s="377">
        <v>0</v>
      </c>
      <c r="AO66" s="377">
        <v>0</v>
      </c>
      <c r="AP66" s="377">
        <f t="shared" si="50"/>
        <v>0</v>
      </c>
      <c r="AQ66" s="377">
        <v>0</v>
      </c>
      <c r="AR66" s="377">
        <v>0</v>
      </c>
      <c r="AS66" s="377">
        <f t="shared" si="51"/>
        <v>0</v>
      </c>
      <c r="AT66" s="377">
        <v>0</v>
      </c>
      <c r="AU66" s="377">
        <v>0</v>
      </c>
      <c r="AV66" s="377">
        <v>0</v>
      </c>
      <c r="AW66" s="377">
        <v>0</v>
      </c>
      <c r="AX66" s="377"/>
      <c r="AY66" s="377">
        <f t="shared" ref="AY66:AY128" si="67">AV66+AX66</f>
        <v>0</v>
      </c>
      <c r="AZ66" s="377">
        <v>0</v>
      </c>
      <c r="BA66" s="377">
        <v>24.41</v>
      </c>
      <c r="BB66" s="377">
        <f t="shared" si="54"/>
        <v>24.41</v>
      </c>
      <c r="BC66" s="377">
        <f t="shared" si="55"/>
        <v>1075.5899999999999</v>
      </c>
      <c r="BD66" s="377">
        <v>198</v>
      </c>
      <c r="BE66" s="377">
        <f t="shared" si="56"/>
        <v>222.41</v>
      </c>
      <c r="BF66" s="377">
        <f t="shared" si="41"/>
        <v>877.59</v>
      </c>
      <c r="BG66" s="377">
        <v>198</v>
      </c>
      <c r="BH66" s="377">
        <f t="shared" si="57"/>
        <v>420.40999999999997</v>
      </c>
      <c r="BI66" s="377">
        <f t="shared" si="37"/>
        <v>679.59</v>
      </c>
      <c r="BJ66" s="377">
        <v>198</v>
      </c>
      <c r="BK66" s="377">
        <f t="shared" si="58"/>
        <v>618.41</v>
      </c>
      <c r="BL66" s="377">
        <f t="shared" si="59"/>
        <v>481.59000000000003</v>
      </c>
      <c r="BM66" s="377">
        <v>198</v>
      </c>
      <c r="BN66" s="377">
        <f t="shared" si="60"/>
        <v>816.41</v>
      </c>
      <c r="BO66" s="377">
        <f t="shared" si="61"/>
        <v>283.59000000000003</v>
      </c>
      <c r="BP66" s="377">
        <v>173.59</v>
      </c>
      <c r="BQ66" s="377">
        <f t="shared" si="62"/>
        <v>990</v>
      </c>
      <c r="BR66" s="377">
        <f t="shared" si="63"/>
        <v>110</v>
      </c>
      <c r="BS66" s="498">
        <v>0</v>
      </c>
      <c r="BT66" s="498">
        <f t="shared" si="38"/>
        <v>990</v>
      </c>
      <c r="BU66" s="507"/>
      <c r="BV66" s="377">
        <f t="shared" si="42"/>
        <v>990</v>
      </c>
      <c r="BW66" s="501">
        <f t="shared" si="39"/>
        <v>110</v>
      </c>
    </row>
    <row r="67" spans="1:75" s="367" customFormat="1" ht="13.5">
      <c r="B67" s="496">
        <v>59</v>
      </c>
      <c r="C67" s="376" t="s">
        <v>713</v>
      </c>
      <c r="D67" s="511">
        <v>42691</v>
      </c>
      <c r="E67" s="368" t="s">
        <v>473</v>
      </c>
      <c r="F67" s="496" t="s">
        <v>474</v>
      </c>
      <c r="G67" s="369" t="s">
        <v>711</v>
      </c>
      <c r="H67" s="375" t="s">
        <v>714</v>
      </c>
      <c r="I67" s="482" t="s">
        <v>586</v>
      </c>
      <c r="J67" s="377">
        <v>1100</v>
      </c>
      <c r="K67" s="505">
        <f t="shared" si="43"/>
        <v>110</v>
      </c>
      <c r="L67" s="377">
        <f t="shared" si="44"/>
        <v>990</v>
      </c>
      <c r="M67" s="377">
        <f t="shared" si="45"/>
        <v>198</v>
      </c>
      <c r="N67" s="377">
        <v>0</v>
      </c>
      <c r="O67" s="377">
        <f t="shared" si="46"/>
        <v>0</v>
      </c>
      <c r="P67" s="377">
        <v>0</v>
      </c>
      <c r="Q67" s="377">
        <v>0</v>
      </c>
      <c r="R67" s="377">
        <f t="shared" si="40"/>
        <v>0</v>
      </c>
      <c r="S67" s="377">
        <v>0</v>
      </c>
      <c r="T67" s="377">
        <v>0</v>
      </c>
      <c r="U67" s="377">
        <f t="shared" si="47"/>
        <v>0</v>
      </c>
      <c r="V67" s="377">
        <v>0</v>
      </c>
      <c r="W67" s="377">
        <v>0</v>
      </c>
      <c r="X67" s="377">
        <f t="shared" si="64"/>
        <v>0</v>
      </c>
      <c r="Y67" s="377">
        <v>0</v>
      </c>
      <c r="Z67" s="377">
        <v>0</v>
      </c>
      <c r="AA67" s="377">
        <f t="shared" si="65"/>
        <v>0</v>
      </c>
      <c r="AB67" s="377">
        <v>0</v>
      </c>
      <c r="AC67" s="377">
        <v>0</v>
      </c>
      <c r="AD67" s="377">
        <f t="shared" si="66"/>
        <v>0</v>
      </c>
      <c r="AE67" s="377">
        <v>0</v>
      </c>
      <c r="AF67" s="377">
        <v>0</v>
      </c>
      <c r="AG67" s="377">
        <f t="shared" si="48"/>
        <v>0</v>
      </c>
      <c r="AH67" s="377">
        <v>0</v>
      </c>
      <c r="AI67" s="377">
        <v>0</v>
      </c>
      <c r="AJ67" s="377">
        <f t="shared" si="36"/>
        <v>0</v>
      </c>
      <c r="AK67" s="377">
        <v>0</v>
      </c>
      <c r="AL67" s="377">
        <v>0</v>
      </c>
      <c r="AM67" s="377">
        <f t="shared" si="49"/>
        <v>0</v>
      </c>
      <c r="AN67" s="377">
        <v>0</v>
      </c>
      <c r="AO67" s="377">
        <v>0</v>
      </c>
      <c r="AP67" s="377">
        <f t="shared" si="50"/>
        <v>0</v>
      </c>
      <c r="AQ67" s="377">
        <v>0</v>
      </c>
      <c r="AR67" s="377">
        <v>0</v>
      </c>
      <c r="AS67" s="377">
        <f t="shared" si="51"/>
        <v>0</v>
      </c>
      <c r="AT67" s="377">
        <v>0</v>
      </c>
      <c r="AU67" s="377">
        <v>0</v>
      </c>
      <c r="AV67" s="377">
        <v>0</v>
      </c>
      <c r="AW67" s="377">
        <v>0</v>
      </c>
      <c r="AX67" s="377">
        <v>0</v>
      </c>
      <c r="AY67" s="377">
        <f t="shared" si="67"/>
        <v>0</v>
      </c>
      <c r="AZ67" s="377">
        <v>0</v>
      </c>
      <c r="BA67" s="377">
        <v>24.41</v>
      </c>
      <c r="BB67" s="377">
        <f t="shared" si="54"/>
        <v>24.41</v>
      </c>
      <c r="BC67" s="377">
        <f t="shared" si="55"/>
        <v>1075.5899999999999</v>
      </c>
      <c r="BD67" s="377">
        <v>198</v>
      </c>
      <c r="BE67" s="377">
        <f t="shared" si="56"/>
        <v>222.41</v>
      </c>
      <c r="BF67" s="377">
        <f t="shared" si="41"/>
        <v>877.59</v>
      </c>
      <c r="BG67" s="377">
        <v>198</v>
      </c>
      <c r="BH67" s="377">
        <f t="shared" si="57"/>
        <v>420.40999999999997</v>
      </c>
      <c r="BI67" s="377">
        <f t="shared" si="37"/>
        <v>679.59</v>
      </c>
      <c r="BJ67" s="377">
        <v>198</v>
      </c>
      <c r="BK67" s="377">
        <f t="shared" si="58"/>
        <v>618.41</v>
      </c>
      <c r="BL67" s="377">
        <f t="shared" si="59"/>
        <v>481.59000000000003</v>
      </c>
      <c r="BM67" s="377">
        <v>198</v>
      </c>
      <c r="BN67" s="377">
        <f t="shared" si="60"/>
        <v>816.41</v>
      </c>
      <c r="BO67" s="377">
        <f t="shared" si="61"/>
        <v>283.59000000000003</v>
      </c>
      <c r="BP67" s="377">
        <f>+BM67-BA67</f>
        <v>173.59</v>
      </c>
      <c r="BQ67" s="377">
        <f t="shared" si="62"/>
        <v>990</v>
      </c>
      <c r="BR67" s="377">
        <f t="shared" si="63"/>
        <v>110</v>
      </c>
      <c r="BS67" s="498">
        <v>0</v>
      </c>
      <c r="BT67" s="498">
        <f t="shared" si="38"/>
        <v>990</v>
      </c>
      <c r="BU67" s="507"/>
      <c r="BV67" s="377">
        <f t="shared" si="42"/>
        <v>990</v>
      </c>
      <c r="BW67" s="501">
        <f t="shared" si="39"/>
        <v>110</v>
      </c>
    </row>
    <row r="68" spans="1:75" s="367" customFormat="1" ht="13.5">
      <c r="B68" s="496">
        <v>60</v>
      </c>
      <c r="C68" s="376" t="s">
        <v>715</v>
      </c>
      <c r="D68" s="511">
        <v>42691</v>
      </c>
      <c r="E68" s="368" t="s">
        <v>473</v>
      </c>
      <c r="F68" s="496" t="s">
        <v>474</v>
      </c>
      <c r="G68" s="369" t="s">
        <v>711</v>
      </c>
      <c r="H68" s="375" t="s">
        <v>716</v>
      </c>
      <c r="I68" s="482" t="s">
        <v>586</v>
      </c>
      <c r="J68" s="377">
        <v>1100</v>
      </c>
      <c r="K68" s="505">
        <f t="shared" si="43"/>
        <v>110</v>
      </c>
      <c r="L68" s="377">
        <f t="shared" si="44"/>
        <v>990</v>
      </c>
      <c r="M68" s="377">
        <f t="shared" si="45"/>
        <v>198</v>
      </c>
      <c r="N68" s="377">
        <v>0</v>
      </c>
      <c r="O68" s="377">
        <f t="shared" si="46"/>
        <v>0</v>
      </c>
      <c r="P68" s="377">
        <v>0</v>
      </c>
      <c r="Q68" s="377">
        <v>0</v>
      </c>
      <c r="R68" s="377">
        <f t="shared" si="40"/>
        <v>0</v>
      </c>
      <c r="S68" s="377">
        <v>0</v>
      </c>
      <c r="T68" s="377">
        <v>0</v>
      </c>
      <c r="U68" s="377">
        <f t="shared" si="47"/>
        <v>0</v>
      </c>
      <c r="V68" s="377">
        <v>0</v>
      </c>
      <c r="W68" s="377">
        <v>0</v>
      </c>
      <c r="X68" s="377">
        <f t="shared" si="64"/>
        <v>0</v>
      </c>
      <c r="Y68" s="377">
        <v>0</v>
      </c>
      <c r="Z68" s="377">
        <v>0</v>
      </c>
      <c r="AA68" s="377">
        <f t="shared" si="65"/>
        <v>0</v>
      </c>
      <c r="AB68" s="377">
        <v>0</v>
      </c>
      <c r="AC68" s="377">
        <v>0</v>
      </c>
      <c r="AD68" s="377">
        <f t="shared" si="66"/>
        <v>0</v>
      </c>
      <c r="AE68" s="377">
        <v>0</v>
      </c>
      <c r="AF68" s="377">
        <v>0</v>
      </c>
      <c r="AG68" s="377">
        <f t="shared" si="48"/>
        <v>0</v>
      </c>
      <c r="AH68" s="377">
        <v>0</v>
      </c>
      <c r="AI68" s="377">
        <v>0</v>
      </c>
      <c r="AJ68" s="377">
        <f t="shared" si="36"/>
        <v>0</v>
      </c>
      <c r="AK68" s="377">
        <v>0</v>
      </c>
      <c r="AL68" s="377">
        <v>0</v>
      </c>
      <c r="AM68" s="377">
        <f t="shared" si="49"/>
        <v>0</v>
      </c>
      <c r="AN68" s="377">
        <v>0</v>
      </c>
      <c r="AO68" s="377">
        <v>0</v>
      </c>
      <c r="AP68" s="377">
        <f t="shared" si="50"/>
        <v>0</v>
      </c>
      <c r="AQ68" s="377">
        <v>0</v>
      </c>
      <c r="AR68" s="377">
        <v>0</v>
      </c>
      <c r="AS68" s="377">
        <f t="shared" si="51"/>
        <v>0</v>
      </c>
      <c r="AT68" s="377">
        <v>0</v>
      </c>
      <c r="AU68" s="377">
        <v>0</v>
      </c>
      <c r="AV68" s="377">
        <v>0</v>
      </c>
      <c r="AW68" s="377">
        <v>0</v>
      </c>
      <c r="AX68" s="377">
        <v>0</v>
      </c>
      <c r="AY68" s="377">
        <f t="shared" si="67"/>
        <v>0</v>
      </c>
      <c r="AZ68" s="377">
        <v>0</v>
      </c>
      <c r="BA68" s="377">
        <v>24.41</v>
      </c>
      <c r="BB68" s="377">
        <f t="shared" si="54"/>
        <v>24.41</v>
      </c>
      <c r="BC68" s="377">
        <f t="shared" si="55"/>
        <v>1075.5899999999999</v>
      </c>
      <c r="BD68" s="377">
        <v>198</v>
      </c>
      <c r="BE68" s="377">
        <f t="shared" si="56"/>
        <v>222.41</v>
      </c>
      <c r="BF68" s="377">
        <f t="shared" si="41"/>
        <v>877.59</v>
      </c>
      <c r="BG68" s="377">
        <v>198</v>
      </c>
      <c r="BH68" s="377">
        <f t="shared" si="57"/>
        <v>420.40999999999997</v>
      </c>
      <c r="BI68" s="377">
        <f t="shared" si="37"/>
        <v>679.59</v>
      </c>
      <c r="BJ68" s="377">
        <v>198</v>
      </c>
      <c r="BK68" s="377">
        <f t="shared" si="58"/>
        <v>618.41</v>
      </c>
      <c r="BL68" s="377">
        <f t="shared" si="59"/>
        <v>481.59000000000003</v>
      </c>
      <c r="BM68" s="377">
        <v>198</v>
      </c>
      <c r="BN68" s="377">
        <f t="shared" si="60"/>
        <v>816.41</v>
      </c>
      <c r="BO68" s="377">
        <f t="shared" si="61"/>
        <v>283.59000000000003</v>
      </c>
      <c r="BP68" s="377">
        <f>+BM68-BA68</f>
        <v>173.59</v>
      </c>
      <c r="BQ68" s="377">
        <f t="shared" si="62"/>
        <v>990</v>
      </c>
      <c r="BR68" s="377">
        <f t="shared" si="63"/>
        <v>110</v>
      </c>
      <c r="BS68" s="498">
        <v>0</v>
      </c>
      <c r="BT68" s="498">
        <f t="shared" si="38"/>
        <v>990</v>
      </c>
      <c r="BU68" s="507"/>
      <c r="BV68" s="377">
        <f t="shared" si="42"/>
        <v>990</v>
      </c>
      <c r="BW68" s="501">
        <f t="shared" si="39"/>
        <v>110</v>
      </c>
    </row>
    <row r="69" spans="1:75" s="367" customFormat="1" ht="13.5">
      <c r="B69" s="496">
        <v>61</v>
      </c>
      <c r="C69" s="376" t="s">
        <v>957</v>
      </c>
      <c r="D69" s="511">
        <v>42265</v>
      </c>
      <c r="E69" s="368" t="s">
        <v>590</v>
      </c>
      <c r="F69" s="496" t="s">
        <v>753</v>
      </c>
      <c r="G69" s="369" t="s">
        <v>754</v>
      </c>
      <c r="H69" s="375" t="s">
        <v>958</v>
      </c>
      <c r="I69" s="482" t="s">
        <v>536</v>
      </c>
      <c r="J69" s="377">
        <v>2248.6999999999998</v>
      </c>
      <c r="K69" s="505">
        <f t="shared" si="43"/>
        <v>224.87</v>
      </c>
      <c r="L69" s="377">
        <f t="shared" si="44"/>
        <v>2023.83</v>
      </c>
      <c r="M69" s="377">
        <f t="shared" si="45"/>
        <v>404.76599999999996</v>
      </c>
      <c r="N69" s="377"/>
      <c r="O69" s="377"/>
      <c r="P69" s="377"/>
      <c r="Q69" s="377"/>
      <c r="R69" s="377"/>
      <c r="S69" s="377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377"/>
      <c r="AF69" s="377"/>
      <c r="AG69" s="377"/>
      <c r="AH69" s="377"/>
      <c r="AI69" s="377"/>
      <c r="AJ69" s="377"/>
      <c r="AK69" s="377"/>
      <c r="AL69" s="377"/>
      <c r="AM69" s="377"/>
      <c r="AN69" s="377"/>
      <c r="AO69" s="377"/>
      <c r="AP69" s="377"/>
      <c r="AQ69" s="377"/>
      <c r="AR69" s="377"/>
      <c r="AS69" s="377"/>
      <c r="AT69" s="377"/>
      <c r="AU69" s="377"/>
      <c r="AV69" s="377"/>
      <c r="AW69" s="377"/>
      <c r="AX69" s="377">
        <v>116.44</v>
      </c>
      <c r="AY69" s="377">
        <f t="shared" si="67"/>
        <v>116.44</v>
      </c>
      <c r="AZ69" s="377">
        <f>J69-AY69</f>
        <v>2132.2599999999998</v>
      </c>
      <c r="BA69" s="377">
        <v>404.77</v>
      </c>
      <c r="BB69" s="377">
        <f t="shared" si="54"/>
        <v>521.21</v>
      </c>
      <c r="BC69" s="377">
        <f t="shared" si="55"/>
        <v>1727.4899999999998</v>
      </c>
      <c r="BD69" s="377">
        <v>404.77</v>
      </c>
      <c r="BE69" s="377">
        <f t="shared" si="56"/>
        <v>925.98</v>
      </c>
      <c r="BF69" s="377">
        <f t="shared" si="41"/>
        <v>1322.7199999999998</v>
      </c>
      <c r="BG69" s="377">
        <v>404.77</v>
      </c>
      <c r="BH69" s="377">
        <f t="shared" si="57"/>
        <v>1330.75</v>
      </c>
      <c r="BI69" s="377">
        <f t="shared" si="37"/>
        <v>917.94999999999982</v>
      </c>
      <c r="BJ69" s="377">
        <v>404.77</v>
      </c>
      <c r="BK69" s="377">
        <f t="shared" si="58"/>
        <v>1735.52</v>
      </c>
      <c r="BL69" s="377">
        <f t="shared" si="59"/>
        <v>513.17999999999984</v>
      </c>
      <c r="BM69" s="377">
        <v>288.31</v>
      </c>
      <c r="BN69" s="377">
        <f t="shared" si="60"/>
        <v>2023.83</v>
      </c>
      <c r="BO69" s="377">
        <f t="shared" si="61"/>
        <v>224.86999999999989</v>
      </c>
      <c r="BP69" s="377">
        <v>0</v>
      </c>
      <c r="BQ69" s="377">
        <f t="shared" si="62"/>
        <v>2023.83</v>
      </c>
      <c r="BR69" s="377">
        <f t="shared" si="63"/>
        <v>224.86999999999989</v>
      </c>
      <c r="BS69" s="498">
        <v>0</v>
      </c>
      <c r="BT69" s="498">
        <f t="shared" si="38"/>
        <v>2023.83</v>
      </c>
      <c r="BU69" s="507"/>
      <c r="BV69" s="377">
        <f t="shared" si="42"/>
        <v>2023.83</v>
      </c>
      <c r="BW69" s="501">
        <f t="shared" si="39"/>
        <v>224.86999999999989</v>
      </c>
    </row>
    <row r="70" spans="1:75" s="367" customFormat="1" ht="13.5">
      <c r="B70" s="496">
        <v>62</v>
      </c>
      <c r="C70" s="376" t="s">
        <v>717</v>
      </c>
      <c r="D70" s="511">
        <v>42691</v>
      </c>
      <c r="E70" s="368" t="s">
        <v>473</v>
      </c>
      <c r="F70" s="496" t="s">
        <v>474</v>
      </c>
      <c r="G70" s="369" t="s">
        <v>711</v>
      </c>
      <c r="H70" s="375" t="s">
        <v>718</v>
      </c>
      <c r="I70" s="482" t="s">
        <v>586</v>
      </c>
      <c r="J70" s="377">
        <v>1100</v>
      </c>
      <c r="K70" s="505">
        <f t="shared" si="43"/>
        <v>110</v>
      </c>
      <c r="L70" s="377">
        <f t="shared" si="44"/>
        <v>990</v>
      </c>
      <c r="M70" s="377">
        <f t="shared" si="45"/>
        <v>198</v>
      </c>
      <c r="N70" s="377">
        <v>0</v>
      </c>
      <c r="O70" s="377">
        <f t="shared" si="46"/>
        <v>0</v>
      </c>
      <c r="P70" s="377">
        <v>0</v>
      </c>
      <c r="Q70" s="377">
        <v>0</v>
      </c>
      <c r="R70" s="377">
        <f t="shared" si="40"/>
        <v>0</v>
      </c>
      <c r="S70" s="377">
        <v>0</v>
      </c>
      <c r="T70" s="377">
        <v>0</v>
      </c>
      <c r="U70" s="377">
        <f t="shared" si="47"/>
        <v>0</v>
      </c>
      <c r="V70" s="377">
        <v>0</v>
      </c>
      <c r="W70" s="377">
        <v>0</v>
      </c>
      <c r="X70" s="377">
        <f t="shared" si="64"/>
        <v>0</v>
      </c>
      <c r="Y70" s="377">
        <v>0</v>
      </c>
      <c r="Z70" s="377">
        <v>0</v>
      </c>
      <c r="AA70" s="377">
        <f t="shared" si="65"/>
        <v>0</v>
      </c>
      <c r="AB70" s="377">
        <v>0</v>
      </c>
      <c r="AC70" s="377">
        <v>0</v>
      </c>
      <c r="AD70" s="377">
        <f t="shared" si="66"/>
        <v>0</v>
      </c>
      <c r="AE70" s="377">
        <v>0</v>
      </c>
      <c r="AF70" s="377">
        <v>0</v>
      </c>
      <c r="AG70" s="377">
        <f t="shared" si="48"/>
        <v>0</v>
      </c>
      <c r="AH70" s="377">
        <v>0</v>
      </c>
      <c r="AI70" s="377">
        <v>0</v>
      </c>
      <c r="AJ70" s="377">
        <f t="shared" si="36"/>
        <v>0</v>
      </c>
      <c r="AK70" s="377">
        <v>0</v>
      </c>
      <c r="AL70" s="377">
        <v>0</v>
      </c>
      <c r="AM70" s="377">
        <f t="shared" si="49"/>
        <v>0</v>
      </c>
      <c r="AN70" s="377">
        <v>0</v>
      </c>
      <c r="AO70" s="377">
        <v>0</v>
      </c>
      <c r="AP70" s="377">
        <f t="shared" si="50"/>
        <v>0</v>
      </c>
      <c r="AQ70" s="377">
        <v>0</v>
      </c>
      <c r="AR70" s="377">
        <v>0</v>
      </c>
      <c r="AS70" s="377">
        <f t="shared" si="51"/>
        <v>0</v>
      </c>
      <c r="AT70" s="377">
        <v>0</v>
      </c>
      <c r="AU70" s="377">
        <v>0</v>
      </c>
      <c r="AV70" s="377">
        <v>0</v>
      </c>
      <c r="AW70" s="377">
        <v>0</v>
      </c>
      <c r="AX70" s="377">
        <v>0</v>
      </c>
      <c r="AY70" s="377">
        <f t="shared" si="67"/>
        <v>0</v>
      </c>
      <c r="AZ70" s="377">
        <v>0</v>
      </c>
      <c r="BA70" s="377">
        <v>24.41</v>
      </c>
      <c r="BB70" s="377">
        <f t="shared" si="54"/>
        <v>24.41</v>
      </c>
      <c r="BC70" s="377">
        <f t="shared" si="55"/>
        <v>1075.5899999999999</v>
      </c>
      <c r="BD70" s="377">
        <v>198</v>
      </c>
      <c r="BE70" s="377">
        <f t="shared" si="56"/>
        <v>222.41</v>
      </c>
      <c r="BF70" s="377">
        <f t="shared" si="41"/>
        <v>877.59</v>
      </c>
      <c r="BG70" s="377">
        <v>198</v>
      </c>
      <c r="BH70" s="377">
        <f t="shared" si="57"/>
        <v>420.40999999999997</v>
      </c>
      <c r="BI70" s="377">
        <f t="shared" si="37"/>
        <v>679.59</v>
      </c>
      <c r="BJ70" s="377">
        <v>198</v>
      </c>
      <c r="BK70" s="377">
        <f t="shared" si="58"/>
        <v>618.41</v>
      </c>
      <c r="BL70" s="377">
        <f t="shared" si="59"/>
        <v>481.59000000000003</v>
      </c>
      <c r="BM70" s="377">
        <v>198</v>
      </c>
      <c r="BN70" s="377">
        <f t="shared" si="60"/>
        <v>816.41</v>
      </c>
      <c r="BO70" s="377">
        <f t="shared" si="61"/>
        <v>283.59000000000003</v>
      </c>
      <c r="BP70" s="377">
        <f>+BM70-BA70</f>
        <v>173.59</v>
      </c>
      <c r="BQ70" s="377">
        <f t="shared" si="62"/>
        <v>990</v>
      </c>
      <c r="BR70" s="377">
        <f t="shared" si="63"/>
        <v>110</v>
      </c>
      <c r="BS70" s="498">
        <v>0</v>
      </c>
      <c r="BT70" s="498">
        <f t="shared" si="38"/>
        <v>990</v>
      </c>
      <c r="BU70" s="507"/>
      <c r="BV70" s="377">
        <f t="shared" si="42"/>
        <v>990</v>
      </c>
      <c r="BW70" s="501">
        <f t="shared" si="39"/>
        <v>110</v>
      </c>
    </row>
    <row r="71" spans="1:75" s="367" customFormat="1" ht="13.5">
      <c r="B71" s="496">
        <v>63</v>
      </c>
      <c r="C71" s="376" t="s">
        <v>719</v>
      </c>
      <c r="D71" s="511">
        <v>42691</v>
      </c>
      <c r="E71" s="368" t="s">
        <v>473</v>
      </c>
      <c r="F71" s="496" t="s">
        <v>474</v>
      </c>
      <c r="G71" s="369" t="s">
        <v>711</v>
      </c>
      <c r="H71" s="375" t="s">
        <v>720</v>
      </c>
      <c r="I71" s="482" t="s">
        <v>586</v>
      </c>
      <c r="J71" s="377">
        <v>1100</v>
      </c>
      <c r="K71" s="505">
        <f t="shared" si="43"/>
        <v>110</v>
      </c>
      <c r="L71" s="377">
        <f t="shared" si="44"/>
        <v>990</v>
      </c>
      <c r="M71" s="377">
        <f t="shared" si="45"/>
        <v>198</v>
      </c>
      <c r="N71" s="377">
        <v>0</v>
      </c>
      <c r="O71" s="377">
        <f t="shared" si="46"/>
        <v>0</v>
      </c>
      <c r="P71" s="377">
        <v>0</v>
      </c>
      <c r="Q71" s="377">
        <v>0</v>
      </c>
      <c r="R71" s="377">
        <f t="shared" si="40"/>
        <v>0</v>
      </c>
      <c r="S71" s="377">
        <v>0</v>
      </c>
      <c r="T71" s="377">
        <v>0</v>
      </c>
      <c r="U71" s="377">
        <f t="shared" si="47"/>
        <v>0</v>
      </c>
      <c r="V71" s="377">
        <v>0</v>
      </c>
      <c r="W71" s="377">
        <v>0</v>
      </c>
      <c r="X71" s="377">
        <f t="shared" si="64"/>
        <v>0</v>
      </c>
      <c r="Y71" s="377">
        <v>0</v>
      </c>
      <c r="Z71" s="377">
        <v>0</v>
      </c>
      <c r="AA71" s="377">
        <f t="shared" si="65"/>
        <v>0</v>
      </c>
      <c r="AB71" s="377">
        <v>0</v>
      </c>
      <c r="AC71" s="377">
        <v>0</v>
      </c>
      <c r="AD71" s="377">
        <f t="shared" si="66"/>
        <v>0</v>
      </c>
      <c r="AE71" s="377">
        <v>0</v>
      </c>
      <c r="AF71" s="377">
        <v>0</v>
      </c>
      <c r="AG71" s="377">
        <f t="shared" si="48"/>
        <v>0</v>
      </c>
      <c r="AH71" s="377">
        <v>0</v>
      </c>
      <c r="AI71" s="377">
        <v>0</v>
      </c>
      <c r="AJ71" s="377">
        <f t="shared" si="36"/>
        <v>0</v>
      </c>
      <c r="AK71" s="377">
        <v>0</v>
      </c>
      <c r="AL71" s="377">
        <v>0</v>
      </c>
      <c r="AM71" s="377">
        <f t="shared" si="49"/>
        <v>0</v>
      </c>
      <c r="AN71" s="377">
        <v>0</v>
      </c>
      <c r="AO71" s="377">
        <v>0</v>
      </c>
      <c r="AP71" s="377">
        <f t="shared" si="50"/>
        <v>0</v>
      </c>
      <c r="AQ71" s="377">
        <v>0</v>
      </c>
      <c r="AR71" s="377">
        <v>0</v>
      </c>
      <c r="AS71" s="377">
        <f t="shared" si="51"/>
        <v>0</v>
      </c>
      <c r="AT71" s="377">
        <v>0</v>
      </c>
      <c r="AU71" s="377">
        <v>0</v>
      </c>
      <c r="AV71" s="377">
        <v>0</v>
      </c>
      <c r="AW71" s="377">
        <v>0</v>
      </c>
      <c r="AX71" s="377">
        <v>0</v>
      </c>
      <c r="AY71" s="377">
        <f t="shared" si="67"/>
        <v>0</v>
      </c>
      <c r="AZ71" s="377">
        <v>0</v>
      </c>
      <c r="BA71" s="377">
        <v>24.41</v>
      </c>
      <c r="BB71" s="377">
        <f t="shared" si="54"/>
        <v>24.41</v>
      </c>
      <c r="BC71" s="377">
        <f t="shared" si="55"/>
        <v>1075.5899999999999</v>
      </c>
      <c r="BD71" s="377">
        <v>198</v>
      </c>
      <c r="BE71" s="377">
        <f t="shared" si="56"/>
        <v>222.41</v>
      </c>
      <c r="BF71" s="377">
        <f t="shared" si="41"/>
        <v>877.59</v>
      </c>
      <c r="BG71" s="377">
        <v>198</v>
      </c>
      <c r="BH71" s="377">
        <f t="shared" si="57"/>
        <v>420.40999999999997</v>
      </c>
      <c r="BI71" s="377">
        <f t="shared" si="37"/>
        <v>679.59</v>
      </c>
      <c r="BJ71" s="377">
        <v>198</v>
      </c>
      <c r="BK71" s="377">
        <f t="shared" si="58"/>
        <v>618.41</v>
      </c>
      <c r="BL71" s="377">
        <f t="shared" si="59"/>
        <v>481.59000000000003</v>
      </c>
      <c r="BM71" s="377">
        <v>198</v>
      </c>
      <c r="BN71" s="377">
        <f t="shared" si="60"/>
        <v>816.41</v>
      </c>
      <c r="BO71" s="377">
        <f t="shared" si="61"/>
        <v>283.59000000000003</v>
      </c>
      <c r="BP71" s="377">
        <f>+BM71-BA71</f>
        <v>173.59</v>
      </c>
      <c r="BQ71" s="377">
        <f t="shared" si="62"/>
        <v>990</v>
      </c>
      <c r="BR71" s="377">
        <f t="shared" si="63"/>
        <v>110</v>
      </c>
      <c r="BS71" s="498">
        <v>0</v>
      </c>
      <c r="BT71" s="498">
        <f t="shared" si="38"/>
        <v>990</v>
      </c>
      <c r="BU71" s="507"/>
      <c r="BV71" s="377">
        <f t="shared" si="42"/>
        <v>990</v>
      </c>
      <c r="BW71" s="501">
        <f t="shared" si="39"/>
        <v>110</v>
      </c>
    </row>
    <row r="72" spans="1:75" s="367" customFormat="1" ht="13.5">
      <c r="B72" s="496">
        <v>64</v>
      </c>
      <c r="C72" s="376" t="s">
        <v>721</v>
      </c>
      <c r="D72" s="511">
        <v>42691</v>
      </c>
      <c r="E72" s="368" t="s">
        <v>473</v>
      </c>
      <c r="F72" s="496" t="s">
        <v>474</v>
      </c>
      <c r="G72" s="369" t="s">
        <v>711</v>
      </c>
      <c r="H72" s="375" t="s">
        <v>722</v>
      </c>
      <c r="I72" s="482" t="s">
        <v>586</v>
      </c>
      <c r="J72" s="377">
        <v>1100</v>
      </c>
      <c r="K72" s="505">
        <f t="shared" si="43"/>
        <v>110</v>
      </c>
      <c r="L72" s="377">
        <f t="shared" si="44"/>
        <v>990</v>
      </c>
      <c r="M72" s="377">
        <f t="shared" si="45"/>
        <v>198</v>
      </c>
      <c r="N72" s="377">
        <v>0</v>
      </c>
      <c r="O72" s="377">
        <f t="shared" si="46"/>
        <v>0</v>
      </c>
      <c r="P72" s="377">
        <v>0</v>
      </c>
      <c r="Q72" s="377">
        <v>0</v>
      </c>
      <c r="R72" s="377">
        <f t="shared" si="40"/>
        <v>0</v>
      </c>
      <c r="S72" s="377">
        <v>0</v>
      </c>
      <c r="T72" s="377">
        <v>0</v>
      </c>
      <c r="U72" s="377">
        <f t="shared" si="47"/>
        <v>0</v>
      </c>
      <c r="V72" s="377">
        <v>0</v>
      </c>
      <c r="W72" s="377">
        <v>0</v>
      </c>
      <c r="X72" s="377">
        <f t="shared" si="64"/>
        <v>0</v>
      </c>
      <c r="Y72" s="377">
        <v>0</v>
      </c>
      <c r="Z72" s="377">
        <v>0</v>
      </c>
      <c r="AA72" s="377">
        <f t="shared" si="65"/>
        <v>0</v>
      </c>
      <c r="AB72" s="377">
        <v>0</v>
      </c>
      <c r="AC72" s="377">
        <v>0</v>
      </c>
      <c r="AD72" s="377">
        <f t="shared" si="66"/>
        <v>0</v>
      </c>
      <c r="AE72" s="377">
        <v>0</v>
      </c>
      <c r="AF72" s="377">
        <v>0</v>
      </c>
      <c r="AG72" s="377">
        <f t="shared" si="48"/>
        <v>0</v>
      </c>
      <c r="AH72" s="377">
        <v>0</v>
      </c>
      <c r="AI72" s="377">
        <v>0</v>
      </c>
      <c r="AJ72" s="377">
        <f t="shared" si="36"/>
        <v>0</v>
      </c>
      <c r="AK72" s="377">
        <v>0</v>
      </c>
      <c r="AL72" s="377">
        <v>0</v>
      </c>
      <c r="AM72" s="377">
        <f t="shared" si="49"/>
        <v>0</v>
      </c>
      <c r="AN72" s="377">
        <v>0</v>
      </c>
      <c r="AO72" s="377">
        <v>0</v>
      </c>
      <c r="AP72" s="377">
        <f t="shared" si="50"/>
        <v>0</v>
      </c>
      <c r="AQ72" s="377">
        <v>0</v>
      </c>
      <c r="AR72" s="377">
        <v>0</v>
      </c>
      <c r="AS72" s="377">
        <f t="shared" si="51"/>
        <v>0</v>
      </c>
      <c r="AT72" s="377">
        <v>0</v>
      </c>
      <c r="AU72" s="377">
        <v>0</v>
      </c>
      <c r="AV72" s="377">
        <v>0</v>
      </c>
      <c r="AW72" s="377">
        <v>0</v>
      </c>
      <c r="AX72" s="377">
        <v>0</v>
      </c>
      <c r="AY72" s="377">
        <f t="shared" si="67"/>
        <v>0</v>
      </c>
      <c r="AZ72" s="377">
        <v>0</v>
      </c>
      <c r="BA72" s="377">
        <v>24.41</v>
      </c>
      <c r="BB72" s="377">
        <f t="shared" si="54"/>
        <v>24.41</v>
      </c>
      <c r="BC72" s="377">
        <f t="shared" si="55"/>
        <v>1075.5899999999999</v>
      </c>
      <c r="BD72" s="377">
        <v>198</v>
      </c>
      <c r="BE72" s="377">
        <f t="shared" si="56"/>
        <v>222.41</v>
      </c>
      <c r="BF72" s="377">
        <f t="shared" si="41"/>
        <v>877.59</v>
      </c>
      <c r="BG72" s="377">
        <v>198</v>
      </c>
      <c r="BH72" s="377">
        <f t="shared" si="57"/>
        <v>420.40999999999997</v>
      </c>
      <c r="BI72" s="377">
        <f t="shared" si="37"/>
        <v>679.59</v>
      </c>
      <c r="BJ72" s="377">
        <v>198</v>
      </c>
      <c r="BK72" s="377">
        <f t="shared" si="58"/>
        <v>618.41</v>
      </c>
      <c r="BL72" s="377">
        <f t="shared" si="59"/>
        <v>481.59000000000003</v>
      </c>
      <c r="BM72" s="377">
        <v>198</v>
      </c>
      <c r="BN72" s="377">
        <f t="shared" si="60"/>
        <v>816.41</v>
      </c>
      <c r="BO72" s="377">
        <f t="shared" si="61"/>
        <v>283.59000000000003</v>
      </c>
      <c r="BP72" s="377">
        <f>+BM72-BA72</f>
        <v>173.59</v>
      </c>
      <c r="BQ72" s="377">
        <f t="shared" si="62"/>
        <v>990</v>
      </c>
      <c r="BR72" s="377">
        <f t="shared" si="63"/>
        <v>110</v>
      </c>
      <c r="BS72" s="498">
        <v>0</v>
      </c>
      <c r="BT72" s="498">
        <f t="shared" si="38"/>
        <v>990</v>
      </c>
      <c r="BU72" s="507"/>
      <c r="BV72" s="377">
        <f t="shared" si="42"/>
        <v>990</v>
      </c>
      <c r="BW72" s="501">
        <f t="shared" si="39"/>
        <v>110</v>
      </c>
    </row>
    <row r="73" spans="1:75" s="367" customFormat="1" ht="27" customHeight="1">
      <c r="B73" s="496">
        <v>65</v>
      </c>
      <c r="C73" s="510" t="s">
        <v>723</v>
      </c>
      <c r="D73" s="511">
        <v>42902</v>
      </c>
      <c r="E73" s="368" t="s">
        <v>508</v>
      </c>
      <c r="F73" s="496" t="s">
        <v>518</v>
      </c>
      <c r="G73" s="369" t="s">
        <v>724</v>
      </c>
      <c r="H73" s="375" t="s">
        <v>725</v>
      </c>
      <c r="I73" s="482" t="s">
        <v>285</v>
      </c>
      <c r="J73" s="377">
        <v>609</v>
      </c>
      <c r="K73" s="505">
        <f t="shared" si="43"/>
        <v>60.900000000000006</v>
      </c>
      <c r="L73" s="377">
        <f t="shared" si="44"/>
        <v>548.1</v>
      </c>
      <c r="M73" s="377">
        <f t="shared" si="45"/>
        <v>109.62</v>
      </c>
      <c r="N73" s="377">
        <v>0</v>
      </c>
      <c r="O73" s="377">
        <f t="shared" si="46"/>
        <v>0</v>
      </c>
      <c r="P73" s="377">
        <v>0</v>
      </c>
      <c r="Q73" s="377">
        <v>0</v>
      </c>
      <c r="R73" s="377">
        <f t="shared" si="40"/>
        <v>0</v>
      </c>
      <c r="S73" s="377">
        <v>0</v>
      </c>
      <c r="T73" s="377">
        <v>0</v>
      </c>
      <c r="U73" s="377">
        <f t="shared" si="47"/>
        <v>0</v>
      </c>
      <c r="V73" s="377">
        <v>0</v>
      </c>
      <c r="W73" s="377">
        <v>0</v>
      </c>
      <c r="X73" s="377">
        <f t="shared" si="64"/>
        <v>0</v>
      </c>
      <c r="Y73" s="377">
        <v>0</v>
      </c>
      <c r="Z73" s="377">
        <v>0</v>
      </c>
      <c r="AA73" s="377">
        <f t="shared" si="65"/>
        <v>0</v>
      </c>
      <c r="AB73" s="377">
        <v>0</v>
      </c>
      <c r="AC73" s="377">
        <v>0</v>
      </c>
      <c r="AD73" s="377">
        <f t="shared" si="66"/>
        <v>0</v>
      </c>
      <c r="AE73" s="377">
        <v>0</v>
      </c>
      <c r="AF73" s="377">
        <v>0</v>
      </c>
      <c r="AG73" s="377">
        <f t="shared" si="48"/>
        <v>0</v>
      </c>
      <c r="AH73" s="377">
        <v>0</v>
      </c>
      <c r="AI73" s="377">
        <v>0</v>
      </c>
      <c r="AJ73" s="377">
        <f t="shared" ref="AJ73:AJ135" si="68">AG73+AI73</f>
        <v>0</v>
      </c>
      <c r="AK73" s="377">
        <v>0</v>
      </c>
      <c r="AL73" s="377">
        <v>0</v>
      </c>
      <c r="AM73" s="377">
        <f t="shared" si="49"/>
        <v>0</v>
      </c>
      <c r="AN73" s="377">
        <v>0</v>
      </c>
      <c r="AO73" s="377">
        <v>0</v>
      </c>
      <c r="AP73" s="377">
        <f t="shared" si="50"/>
        <v>0</v>
      </c>
      <c r="AQ73" s="377">
        <v>0</v>
      </c>
      <c r="AR73" s="377">
        <v>0</v>
      </c>
      <c r="AS73" s="377">
        <f t="shared" si="51"/>
        <v>0</v>
      </c>
      <c r="AT73" s="377">
        <v>0</v>
      </c>
      <c r="AU73" s="377">
        <v>0</v>
      </c>
      <c r="AV73" s="377">
        <v>0</v>
      </c>
      <c r="AW73" s="377">
        <v>0</v>
      </c>
      <c r="AX73" s="377">
        <v>0</v>
      </c>
      <c r="AY73" s="377">
        <f t="shared" si="67"/>
        <v>0</v>
      </c>
      <c r="AZ73" s="377">
        <v>0</v>
      </c>
      <c r="BA73" s="377">
        <v>0</v>
      </c>
      <c r="BB73" s="377">
        <f t="shared" si="54"/>
        <v>0</v>
      </c>
      <c r="BC73" s="377">
        <v>0</v>
      </c>
      <c r="BD73" s="377">
        <v>59.77</v>
      </c>
      <c r="BE73" s="377">
        <f t="shared" si="56"/>
        <v>59.77</v>
      </c>
      <c r="BF73" s="377">
        <f t="shared" si="41"/>
        <v>549.23</v>
      </c>
      <c r="BG73" s="377">
        <v>109.62</v>
      </c>
      <c r="BH73" s="377">
        <f t="shared" si="57"/>
        <v>169.39000000000001</v>
      </c>
      <c r="BI73" s="377">
        <f t="shared" si="37"/>
        <v>439.61</v>
      </c>
      <c r="BJ73" s="377">
        <v>109.62</v>
      </c>
      <c r="BK73" s="377">
        <f t="shared" si="58"/>
        <v>279.01</v>
      </c>
      <c r="BL73" s="377">
        <f t="shared" si="59"/>
        <v>329.99</v>
      </c>
      <c r="BM73" s="377">
        <v>109.62</v>
      </c>
      <c r="BN73" s="377">
        <f t="shared" si="60"/>
        <v>388.63</v>
      </c>
      <c r="BO73" s="377">
        <f t="shared" si="61"/>
        <v>220.37</v>
      </c>
      <c r="BP73" s="377">
        <v>109.62</v>
      </c>
      <c r="BQ73" s="377">
        <f>BN73+BP73</f>
        <v>498.25</v>
      </c>
      <c r="BR73" s="377">
        <f t="shared" si="63"/>
        <v>110.75</v>
      </c>
      <c r="BS73" s="498">
        <v>49.85</v>
      </c>
      <c r="BT73" s="498">
        <f t="shared" si="38"/>
        <v>548.1</v>
      </c>
      <c r="BU73" s="507"/>
      <c r="BV73" s="377">
        <f t="shared" si="42"/>
        <v>548.1</v>
      </c>
      <c r="BW73" s="501">
        <f t="shared" si="39"/>
        <v>60.899999999999977</v>
      </c>
    </row>
    <row r="74" spans="1:75" s="367" customFormat="1" ht="13.5">
      <c r="A74" s="374"/>
      <c r="B74" s="496">
        <v>66</v>
      </c>
      <c r="C74" s="496">
        <v>1600010</v>
      </c>
      <c r="D74" s="512">
        <v>42902</v>
      </c>
      <c r="E74" s="368" t="s">
        <v>562</v>
      </c>
      <c r="F74" s="496" t="s">
        <v>563</v>
      </c>
      <c r="G74" s="369" t="s">
        <v>726</v>
      </c>
      <c r="H74" s="375" t="s">
        <v>727</v>
      </c>
      <c r="I74" s="485" t="s">
        <v>646</v>
      </c>
      <c r="J74" s="377">
        <v>659</v>
      </c>
      <c r="K74" s="505">
        <f t="shared" si="43"/>
        <v>65.900000000000006</v>
      </c>
      <c r="L74" s="377">
        <f t="shared" si="44"/>
        <v>593.1</v>
      </c>
      <c r="M74" s="377">
        <f t="shared" si="45"/>
        <v>118.62</v>
      </c>
      <c r="N74" s="377">
        <v>0</v>
      </c>
      <c r="O74" s="377">
        <f t="shared" si="46"/>
        <v>0</v>
      </c>
      <c r="P74" s="377">
        <v>0</v>
      </c>
      <c r="Q74" s="377">
        <v>0</v>
      </c>
      <c r="R74" s="377">
        <f t="shared" si="40"/>
        <v>0</v>
      </c>
      <c r="S74" s="377">
        <v>0</v>
      </c>
      <c r="T74" s="377">
        <v>0</v>
      </c>
      <c r="U74" s="377">
        <f t="shared" si="47"/>
        <v>0</v>
      </c>
      <c r="V74" s="377">
        <v>0</v>
      </c>
      <c r="W74" s="377">
        <v>0</v>
      </c>
      <c r="X74" s="377">
        <f t="shared" si="64"/>
        <v>0</v>
      </c>
      <c r="Y74" s="377">
        <v>0</v>
      </c>
      <c r="Z74" s="377">
        <v>0</v>
      </c>
      <c r="AA74" s="377">
        <f t="shared" si="65"/>
        <v>0</v>
      </c>
      <c r="AB74" s="377">
        <v>0</v>
      </c>
      <c r="AC74" s="377">
        <v>0</v>
      </c>
      <c r="AD74" s="377">
        <f t="shared" si="66"/>
        <v>0</v>
      </c>
      <c r="AE74" s="377">
        <v>0</v>
      </c>
      <c r="AF74" s="377">
        <v>0</v>
      </c>
      <c r="AG74" s="377">
        <f t="shared" si="48"/>
        <v>0</v>
      </c>
      <c r="AH74" s="377">
        <v>0</v>
      </c>
      <c r="AI74" s="377">
        <v>0</v>
      </c>
      <c r="AJ74" s="377">
        <f t="shared" si="68"/>
        <v>0</v>
      </c>
      <c r="AK74" s="377">
        <v>0</v>
      </c>
      <c r="AL74" s="377">
        <v>0</v>
      </c>
      <c r="AM74" s="377">
        <f t="shared" si="49"/>
        <v>0</v>
      </c>
      <c r="AN74" s="377">
        <v>0</v>
      </c>
      <c r="AO74" s="377">
        <v>0</v>
      </c>
      <c r="AP74" s="377">
        <f t="shared" si="50"/>
        <v>0</v>
      </c>
      <c r="AQ74" s="377">
        <v>0</v>
      </c>
      <c r="AR74" s="377">
        <v>0</v>
      </c>
      <c r="AS74" s="377">
        <f t="shared" si="51"/>
        <v>0</v>
      </c>
      <c r="AT74" s="377">
        <v>0</v>
      </c>
      <c r="AU74" s="377">
        <v>0</v>
      </c>
      <c r="AV74" s="377">
        <v>0</v>
      </c>
      <c r="AW74" s="377">
        <v>0</v>
      </c>
      <c r="AX74" s="377">
        <v>0</v>
      </c>
      <c r="AY74" s="377">
        <f t="shared" si="67"/>
        <v>0</v>
      </c>
      <c r="AZ74" s="377">
        <v>0</v>
      </c>
      <c r="BA74" s="377">
        <v>0</v>
      </c>
      <c r="BB74" s="377">
        <f t="shared" si="54"/>
        <v>0</v>
      </c>
      <c r="BC74" s="377">
        <v>0</v>
      </c>
      <c r="BD74" s="377">
        <v>65</v>
      </c>
      <c r="BE74" s="377">
        <f t="shared" si="56"/>
        <v>65</v>
      </c>
      <c r="BF74" s="377">
        <f t="shared" si="41"/>
        <v>594</v>
      </c>
      <c r="BG74" s="377">
        <v>118.62</v>
      </c>
      <c r="BH74" s="377">
        <f t="shared" si="57"/>
        <v>183.62</v>
      </c>
      <c r="BI74" s="377">
        <f t="shared" si="37"/>
        <v>475.38</v>
      </c>
      <c r="BJ74" s="377">
        <v>118.62</v>
      </c>
      <c r="BK74" s="377">
        <f t="shared" si="58"/>
        <v>302.24</v>
      </c>
      <c r="BL74" s="377">
        <f t="shared" si="59"/>
        <v>356.76</v>
      </c>
      <c r="BM74" s="377">
        <v>118.62</v>
      </c>
      <c r="BN74" s="377">
        <f t="shared" si="60"/>
        <v>420.86</v>
      </c>
      <c r="BO74" s="377">
        <f t="shared" si="61"/>
        <v>238.14</v>
      </c>
      <c r="BP74" s="377">
        <v>118.62</v>
      </c>
      <c r="BQ74" s="377">
        <f t="shared" si="62"/>
        <v>539.48</v>
      </c>
      <c r="BR74" s="377">
        <f t="shared" si="63"/>
        <v>119.51999999999998</v>
      </c>
      <c r="BS74" s="498">
        <v>53.62</v>
      </c>
      <c r="BT74" s="498">
        <f>BQ74+BS74</f>
        <v>593.1</v>
      </c>
      <c r="BU74" s="507"/>
      <c r="BV74" s="377">
        <f t="shared" si="42"/>
        <v>593.1</v>
      </c>
      <c r="BW74" s="501">
        <f t="shared" si="39"/>
        <v>65.899999999999977</v>
      </c>
    </row>
    <row r="75" spans="1:75" s="367" customFormat="1" ht="30.75" customHeight="1">
      <c r="B75" s="496">
        <v>67</v>
      </c>
      <c r="C75" s="510" t="s">
        <v>728</v>
      </c>
      <c r="D75" s="511">
        <v>42972</v>
      </c>
      <c r="E75" s="368" t="s">
        <v>590</v>
      </c>
      <c r="F75" s="496" t="s">
        <v>518</v>
      </c>
      <c r="G75" s="368" t="s">
        <v>729</v>
      </c>
      <c r="H75" s="375" t="s">
        <v>730</v>
      </c>
      <c r="I75" s="482" t="s">
        <v>482</v>
      </c>
      <c r="J75" s="377">
        <v>630</v>
      </c>
      <c r="K75" s="505">
        <f t="shared" si="43"/>
        <v>63</v>
      </c>
      <c r="L75" s="377">
        <f t="shared" si="44"/>
        <v>567</v>
      </c>
      <c r="M75" s="377">
        <f t="shared" si="45"/>
        <v>113.4</v>
      </c>
      <c r="N75" s="377">
        <v>0</v>
      </c>
      <c r="O75" s="377">
        <f t="shared" si="46"/>
        <v>0</v>
      </c>
      <c r="P75" s="377">
        <v>0</v>
      </c>
      <c r="Q75" s="377">
        <v>0</v>
      </c>
      <c r="R75" s="377">
        <f t="shared" si="40"/>
        <v>0</v>
      </c>
      <c r="S75" s="377">
        <v>0</v>
      </c>
      <c r="T75" s="377">
        <v>0</v>
      </c>
      <c r="U75" s="377">
        <f t="shared" si="47"/>
        <v>0</v>
      </c>
      <c r="V75" s="377">
        <v>0</v>
      </c>
      <c r="W75" s="377">
        <v>0</v>
      </c>
      <c r="X75" s="377">
        <f t="shared" si="64"/>
        <v>0</v>
      </c>
      <c r="Y75" s="377">
        <v>0</v>
      </c>
      <c r="Z75" s="377">
        <v>0</v>
      </c>
      <c r="AA75" s="377">
        <f t="shared" si="65"/>
        <v>0</v>
      </c>
      <c r="AB75" s="377">
        <v>0</v>
      </c>
      <c r="AC75" s="377">
        <v>0</v>
      </c>
      <c r="AD75" s="377">
        <f t="shared" si="66"/>
        <v>0</v>
      </c>
      <c r="AE75" s="377">
        <v>0</v>
      </c>
      <c r="AF75" s="377">
        <v>0</v>
      </c>
      <c r="AG75" s="377">
        <f t="shared" si="48"/>
        <v>0</v>
      </c>
      <c r="AH75" s="377">
        <v>0</v>
      </c>
      <c r="AI75" s="377">
        <v>0</v>
      </c>
      <c r="AJ75" s="377">
        <f t="shared" si="68"/>
        <v>0</v>
      </c>
      <c r="AK75" s="377">
        <v>0</v>
      </c>
      <c r="AL75" s="377">
        <v>0</v>
      </c>
      <c r="AM75" s="377">
        <f t="shared" si="49"/>
        <v>0</v>
      </c>
      <c r="AN75" s="377">
        <v>0</v>
      </c>
      <c r="AO75" s="377">
        <v>0</v>
      </c>
      <c r="AP75" s="377">
        <f t="shared" si="50"/>
        <v>0</v>
      </c>
      <c r="AQ75" s="377">
        <v>0</v>
      </c>
      <c r="AR75" s="377">
        <v>0</v>
      </c>
      <c r="AS75" s="377">
        <f t="shared" si="51"/>
        <v>0</v>
      </c>
      <c r="AT75" s="377">
        <v>0</v>
      </c>
      <c r="AU75" s="377">
        <v>0</v>
      </c>
      <c r="AV75" s="377">
        <v>0</v>
      </c>
      <c r="AW75" s="377">
        <v>0</v>
      </c>
      <c r="AX75" s="377">
        <v>0</v>
      </c>
      <c r="AY75" s="377">
        <f t="shared" si="67"/>
        <v>0</v>
      </c>
      <c r="AZ75" s="377">
        <v>0</v>
      </c>
      <c r="BA75" s="377">
        <v>0</v>
      </c>
      <c r="BB75" s="377">
        <f t="shared" si="54"/>
        <v>0</v>
      </c>
      <c r="BC75" s="377">
        <v>0</v>
      </c>
      <c r="BD75" s="377">
        <v>40.08</v>
      </c>
      <c r="BE75" s="377">
        <f t="shared" si="56"/>
        <v>40.08</v>
      </c>
      <c r="BF75" s="377">
        <f t="shared" si="41"/>
        <v>589.91999999999996</v>
      </c>
      <c r="BG75" s="377">
        <v>113.4</v>
      </c>
      <c r="BH75" s="377">
        <f t="shared" si="57"/>
        <v>153.48000000000002</v>
      </c>
      <c r="BI75" s="377">
        <f t="shared" si="37"/>
        <v>476.52</v>
      </c>
      <c r="BJ75" s="377">
        <v>113.4</v>
      </c>
      <c r="BK75" s="377">
        <f t="shared" si="58"/>
        <v>266.88</v>
      </c>
      <c r="BL75" s="377">
        <f t="shared" si="59"/>
        <v>363.12</v>
      </c>
      <c r="BM75" s="377">
        <v>113.4</v>
      </c>
      <c r="BN75" s="377">
        <f t="shared" si="60"/>
        <v>380.28</v>
      </c>
      <c r="BO75" s="377">
        <f t="shared" si="61"/>
        <v>249.72000000000003</v>
      </c>
      <c r="BP75" s="377">
        <f>BM75</f>
        <v>113.4</v>
      </c>
      <c r="BQ75" s="377">
        <f t="shared" si="62"/>
        <v>493.67999999999995</v>
      </c>
      <c r="BR75" s="377">
        <f t="shared" si="63"/>
        <v>136.32000000000005</v>
      </c>
      <c r="BS75" s="498">
        <v>73.63</v>
      </c>
      <c r="BT75" s="498">
        <f>BQ75+BS75</f>
        <v>567.30999999999995</v>
      </c>
      <c r="BU75" s="507"/>
      <c r="BV75" s="377">
        <f t="shared" si="42"/>
        <v>567.30999999999995</v>
      </c>
      <c r="BW75" s="501">
        <f t="shared" si="39"/>
        <v>62.690000000000055</v>
      </c>
    </row>
    <row r="76" spans="1:75" s="367" customFormat="1" ht="30.75" customHeight="1">
      <c r="B76" s="496">
        <v>68</v>
      </c>
      <c r="C76" s="510" t="s">
        <v>731</v>
      </c>
      <c r="D76" s="511">
        <v>42972</v>
      </c>
      <c r="E76" s="368" t="s">
        <v>590</v>
      </c>
      <c r="F76" s="496" t="s">
        <v>518</v>
      </c>
      <c r="G76" s="368" t="s">
        <v>729</v>
      </c>
      <c r="H76" s="375" t="s">
        <v>732</v>
      </c>
      <c r="I76" s="482" t="s">
        <v>261</v>
      </c>
      <c r="J76" s="377">
        <v>630</v>
      </c>
      <c r="K76" s="505">
        <f t="shared" si="43"/>
        <v>63</v>
      </c>
      <c r="L76" s="377">
        <f t="shared" si="44"/>
        <v>567</v>
      </c>
      <c r="M76" s="377">
        <f t="shared" si="45"/>
        <v>113.4</v>
      </c>
      <c r="N76" s="377">
        <v>0</v>
      </c>
      <c r="O76" s="377">
        <f t="shared" si="46"/>
        <v>0</v>
      </c>
      <c r="P76" s="377">
        <v>0</v>
      </c>
      <c r="Q76" s="377">
        <v>0</v>
      </c>
      <c r="R76" s="377">
        <f t="shared" si="40"/>
        <v>0</v>
      </c>
      <c r="S76" s="377">
        <v>0</v>
      </c>
      <c r="T76" s="377">
        <v>0</v>
      </c>
      <c r="U76" s="377">
        <f t="shared" si="47"/>
        <v>0</v>
      </c>
      <c r="V76" s="377">
        <v>0</v>
      </c>
      <c r="W76" s="377">
        <v>0</v>
      </c>
      <c r="X76" s="377">
        <f t="shared" si="64"/>
        <v>0</v>
      </c>
      <c r="Y76" s="377">
        <v>0</v>
      </c>
      <c r="Z76" s="377">
        <v>0</v>
      </c>
      <c r="AA76" s="377">
        <f t="shared" si="65"/>
        <v>0</v>
      </c>
      <c r="AB76" s="377">
        <v>0</v>
      </c>
      <c r="AC76" s="377">
        <v>0</v>
      </c>
      <c r="AD76" s="377">
        <f t="shared" si="66"/>
        <v>0</v>
      </c>
      <c r="AE76" s="377">
        <v>0</v>
      </c>
      <c r="AF76" s="377">
        <v>0</v>
      </c>
      <c r="AG76" s="377">
        <f t="shared" si="48"/>
        <v>0</v>
      </c>
      <c r="AH76" s="377">
        <v>0</v>
      </c>
      <c r="AI76" s="377">
        <v>0</v>
      </c>
      <c r="AJ76" s="377">
        <f t="shared" si="68"/>
        <v>0</v>
      </c>
      <c r="AK76" s="377">
        <v>0</v>
      </c>
      <c r="AL76" s="377">
        <v>0</v>
      </c>
      <c r="AM76" s="377">
        <f t="shared" si="49"/>
        <v>0</v>
      </c>
      <c r="AN76" s="377">
        <v>0</v>
      </c>
      <c r="AO76" s="377">
        <v>0</v>
      </c>
      <c r="AP76" s="377">
        <f t="shared" si="50"/>
        <v>0</v>
      </c>
      <c r="AQ76" s="377">
        <v>0</v>
      </c>
      <c r="AR76" s="377">
        <v>0</v>
      </c>
      <c r="AS76" s="377">
        <f t="shared" si="51"/>
        <v>0</v>
      </c>
      <c r="AT76" s="377">
        <v>0</v>
      </c>
      <c r="AU76" s="377">
        <v>0</v>
      </c>
      <c r="AV76" s="377">
        <v>0</v>
      </c>
      <c r="AW76" s="377">
        <v>0</v>
      </c>
      <c r="AX76" s="377">
        <v>0</v>
      </c>
      <c r="AY76" s="377">
        <f t="shared" si="67"/>
        <v>0</v>
      </c>
      <c r="AZ76" s="377">
        <v>0</v>
      </c>
      <c r="BA76" s="377">
        <v>0</v>
      </c>
      <c r="BB76" s="377">
        <f t="shared" si="54"/>
        <v>0</v>
      </c>
      <c r="BC76" s="377">
        <v>0</v>
      </c>
      <c r="BD76" s="377">
        <v>40.08</v>
      </c>
      <c r="BE76" s="377">
        <f t="shared" si="56"/>
        <v>40.08</v>
      </c>
      <c r="BF76" s="377">
        <f t="shared" si="41"/>
        <v>589.91999999999996</v>
      </c>
      <c r="BG76" s="377">
        <v>113.4</v>
      </c>
      <c r="BH76" s="377">
        <f t="shared" si="57"/>
        <v>153.48000000000002</v>
      </c>
      <c r="BI76" s="377">
        <f t="shared" si="37"/>
        <v>476.52</v>
      </c>
      <c r="BJ76" s="377">
        <v>113.4</v>
      </c>
      <c r="BK76" s="377">
        <f t="shared" si="58"/>
        <v>266.88</v>
      </c>
      <c r="BL76" s="377">
        <f t="shared" si="59"/>
        <v>363.12</v>
      </c>
      <c r="BM76" s="377">
        <v>113.4</v>
      </c>
      <c r="BN76" s="377">
        <f t="shared" si="60"/>
        <v>380.28</v>
      </c>
      <c r="BO76" s="377">
        <f t="shared" si="61"/>
        <v>249.72000000000003</v>
      </c>
      <c r="BP76" s="377">
        <f t="shared" ref="BP76:BP118" si="69">BM76</f>
        <v>113.4</v>
      </c>
      <c r="BQ76" s="377">
        <f t="shared" si="62"/>
        <v>493.67999999999995</v>
      </c>
      <c r="BR76" s="377">
        <f t="shared" si="63"/>
        <v>136.32000000000005</v>
      </c>
      <c r="BS76" s="498">
        <v>73.319999999999993</v>
      </c>
      <c r="BT76" s="498">
        <f t="shared" ref="BT76:BT95" si="70">BQ76+BS76</f>
        <v>567</v>
      </c>
      <c r="BU76" s="507"/>
      <c r="BV76" s="377">
        <f t="shared" si="42"/>
        <v>567</v>
      </c>
      <c r="BW76" s="501">
        <f t="shared" si="39"/>
        <v>63</v>
      </c>
    </row>
    <row r="77" spans="1:75" s="367" customFormat="1" ht="30.75" customHeight="1">
      <c r="B77" s="496">
        <v>69</v>
      </c>
      <c r="C77" s="510" t="s">
        <v>733</v>
      </c>
      <c r="D77" s="511">
        <v>42972</v>
      </c>
      <c r="E77" s="368" t="s">
        <v>590</v>
      </c>
      <c r="F77" s="496" t="s">
        <v>518</v>
      </c>
      <c r="G77" s="368" t="s">
        <v>729</v>
      </c>
      <c r="H77" s="375" t="s">
        <v>734</v>
      </c>
      <c r="I77" s="482" t="s">
        <v>492</v>
      </c>
      <c r="J77" s="377">
        <v>630</v>
      </c>
      <c r="K77" s="505">
        <f t="shared" si="43"/>
        <v>63</v>
      </c>
      <c r="L77" s="377">
        <f t="shared" si="44"/>
        <v>567</v>
      </c>
      <c r="M77" s="377">
        <f t="shared" si="45"/>
        <v>113.4</v>
      </c>
      <c r="N77" s="377">
        <v>0</v>
      </c>
      <c r="O77" s="377">
        <f t="shared" si="46"/>
        <v>0</v>
      </c>
      <c r="P77" s="377">
        <v>0</v>
      </c>
      <c r="Q77" s="377">
        <v>0</v>
      </c>
      <c r="R77" s="377">
        <f t="shared" si="40"/>
        <v>0</v>
      </c>
      <c r="S77" s="377">
        <v>0</v>
      </c>
      <c r="T77" s="377">
        <v>0</v>
      </c>
      <c r="U77" s="377">
        <f t="shared" si="47"/>
        <v>0</v>
      </c>
      <c r="V77" s="377">
        <v>0</v>
      </c>
      <c r="W77" s="377">
        <v>0</v>
      </c>
      <c r="X77" s="377">
        <f t="shared" si="64"/>
        <v>0</v>
      </c>
      <c r="Y77" s="377">
        <v>0</v>
      </c>
      <c r="Z77" s="377">
        <v>0</v>
      </c>
      <c r="AA77" s="377">
        <f t="shared" si="65"/>
        <v>0</v>
      </c>
      <c r="AB77" s="377">
        <v>0</v>
      </c>
      <c r="AC77" s="377">
        <v>0</v>
      </c>
      <c r="AD77" s="377">
        <f t="shared" si="66"/>
        <v>0</v>
      </c>
      <c r="AE77" s="377">
        <v>0</v>
      </c>
      <c r="AF77" s="377">
        <v>0</v>
      </c>
      <c r="AG77" s="377">
        <f t="shared" si="48"/>
        <v>0</v>
      </c>
      <c r="AH77" s="377">
        <v>0</v>
      </c>
      <c r="AI77" s="377">
        <v>0</v>
      </c>
      <c r="AJ77" s="377">
        <f t="shared" si="68"/>
        <v>0</v>
      </c>
      <c r="AK77" s="377">
        <v>0</v>
      </c>
      <c r="AL77" s="377">
        <v>0</v>
      </c>
      <c r="AM77" s="377">
        <f t="shared" si="49"/>
        <v>0</v>
      </c>
      <c r="AN77" s="377">
        <v>0</v>
      </c>
      <c r="AO77" s="377">
        <v>0</v>
      </c>
      <c r="AP77" s="377">
        <f t="shared" si="50"/>
        <v>0</v>
      </c>
      <c r="AQ77" s="377">
        <v>0</v>
      </c>
      <c r="AR77" s="377">
        <v>0</v>
      </c>
      <c r="AS77" s="377">
        <f t="shared" si="51"/>
        <v>0</v>
      </c>
      <c r="AT77" s="377">
        <v>0</v>
      </c>
      <c r="AU77" s="377">
        <v>0</v>
      </c>
      <c r="AV77" s="377">
        <v>0</v>
      </c>
      <c r="AW77" s="377">
        <v>0</v>
      </c>
      <c r="AX77" s="377">
        <v>0</v>
      </c>
      <c r="AY77" s="377">
        <f t="shared" si="67"/>
        <v>0</v>
      </c>
      <c r="AZ77" s="377">
        <v>0</v>
      </c>
      <c r="BA77" s="377">
        <v>0</v>
      </c>
      <c r="BB77" s="377">
        <f t="shared" si="54"/>
        <v>0</v>
      </c>
      <c r="BC77" s="377">
        <v>0</v>
      </c>
      <c r="BD77" s="377">
        <v>40.08</v>
      </c>
      <c r="BE77" s="377">
        <f t="shared" si="56"/>
        <v>40.08</v>
      </c>
      <c r="BF77" s="377">
        <f t="shared" si="41"/>
        <v>589.91999999999996</v>
      </c>
      <c r="BG77" s="377">
        <v>113.4</v>
      </c>
      <c r="BH77" s="377">
        <f t="shared" si="57"/>
        <v>153.48000000000002</v>
      </c>
      <c r="BI77" s="377">
        <f t="shared" si="37"/>
        <v>476.52</v>
      </c>
      <c r="BJ77" s="377">
        <v>113.4</v>
      </c>
      <c r="BK77" s="377">
        <f t="shared" si="58"/>
        <v>266.88</v>
      </c>
      <c r="BL77" s="377">
        <f t="shared" si="59"/>
        <v>363.12</v>
      </c>
      <c r="BM77" s="377">
        <v>113.4</v>
      </c>
      <c r="BN77" s="377">
        <f t="shared" si="60"/>
        <v>380.28</v>
      </c>
      <c r="BO77" s="377">
        <f t="shared" si="61"/>
        <v>249.72000000000003</v>
      </c>
      <c r="BP77" s="377">
        <f t="shared" si="69"/>
        <v>113.4</v>
      </c>
      <c r="BQ77" s="377">
        <f t="shared" si="62"/>
        <v>493.67999999999995</v>
      </c>
      <c r="BR77" s="377">
        <f t="shared" si="63"/>
        <v>136.32000000000005</v>
      </c>
      <c r="BS77" s="498">
        <v>73.319999999999993</v>
      </c>
      <c r="BT77" s="498">
        <f t="shared" si="70"/>
        <v>567</v>
      </c>
      <c r="BU77" s="507"/>
      <c r="BV77" s="377">
        <f t="shared" si="42"/>
        <v>567</v>
      </c>
      <c r="BW77" s="501">
        <f t="shared" si="39"/>
        <v>63</v>
      </c>
    </row>
    <row r="78" spans="1:75" s="367" customFormat="1" ht="30.75" customHeight="1">
      <c r="B78" s="496">
        <v>70</v>
      </c>
      <c r="C78" s="510" t="s">
        <v>735</v>
      </c>
      <c r="D78" s="511">
        <v>42972</v>
      </c>
      <c r="E78" s="368" t="s">
        <v>590</v>
      </c>
      <c r="F78" s="496" t="s">
        <v>518</v>
      </c>
      <c r="G78" s="368" t="s">
        <v>729</v>
      </c>
      <c r="H78" s="375" t="s">
        <v>736</v>
      </c>
      <c r="I78" s="482" t="s">
        <v>586</v>
      </c>
      <c r="J78" s="377">
        <v>630</v>
      </c>
      <c r="K78" s="505">
        <f t="shared" si="43"/>
        <v>63</v>
      </c>
      <c r="L78" s="377">
        <f t="shared" si="44"/>
        <v>567</v>
      </c>
      <c r="M78" s="377">
        <f t="shared" si="45"/>
        <v>113.4</v>
      </c>
      <c r="N78" s="377">
        <v>0</v>
      </c>
      <c r="O78" s="377">
        <f t="shared" si="46"/>
        <v>0</v>
      </c>
      <c r="P78" s="377">
        <v>0</v>
      </c>
      <c r="Q78" s="377">
        <v>0</v>
      </c>
      <c r="R78" s="377">
        <f t="shared" si="40"/>
        <v>0</v>
      </c>
      <c r="S78" s="377">
        <v>0</v>
      </c>
      <c r="T78" s="377">
        <v>0</v>
      </c>
      <c r="U78" s="377">
        <f t="shared" si="47"/>
        <v>0</v>
      </c>
      <c r="V78" s="377">
        <v>0</v>
      </c>
      <c r="W78" s="377">
        <v>0</v>
      </c>
      <c r="X78" s="377">
        <f t="shared" si="64"/>
        <v>0</v>
      </c>
      <c r="Y78" s="377">
        <v>0</v>
      </c>
      <c r="Z78" s="377">
        <v>0</v>
      </c>
      <c r="AA78" s="377">
        <f t="shared" si="65"/>
        <v>0</v>
      </c>
      <c r="AB78" s="377">
        <v>0</v>
      </c>
      <c r="AC78" s="377">
        <v>0</v>
      </c>
      <c r="AD78" s="377">
        <f t="shared" si="66"/>
        <v>0</v>
      </c>
      <c r="AE78" s="377">
        <v>0</v>
      </c>
      <c r="AF78" s="377">
        <v>0</v>
      </c>
      <c r="AG78" s="377">
        <f t="shared" si="48"/>
        <v>0</v>
      </c>
      <c r="AH78" s="377">
        <v>0</v>
      </c>
      <c r="AI78" s="377">
        <v>0</v>
      </c>
      <c r="AJ78" s="377">
        <f t="shared" si="68"/>
        <v>0</v>
      </c>
      <c r="AK78" s="377">
        <v>0</v>
      </c>
      <c r="AL78" s="377">
        <v>0</v>
      </c>
      <c r="AM78" s="377">
        <f t="shared" si="49"/>
        <v>0</v>
      </c>
      <c r="AN78" s="377">
        <v>0</v>
      </c>
      <c r="AO78" s="377">
        <v>0</v>
      </c>
      <c r="AP78" s="377">
        <f t="shared" si="50"/>
        <v>0</v>
      </c>
      <c r="AQ78" s="377">
        <v>0</v>
      </c>
      <c r="AR78" s="377">
        <v>0</v>
      </c>
      <c r="AS78" s="377">
        <f t="shared" si="51"/>
        <v>0</v>
      </c>
      <c r="AT78" s="377">
        <v>0</v>
      </c>
      <c r="AU78" s="377">
        <v>0</v>
      </c>
      <c r="AV78" s="377">
        <v>0</v>
      </c>
      <c r="AW78" s="377">
        <v>0</v>
      </c>
      <c r="AX78" s="377">
        <v>0</v>
      </c>
      <c r="AY78" s="377">
        <f t="shared" si="67"/>
        <v>0</v>
      </c>
      <c r="AZ78" s="377">
        <v>0</v>
      </c>
      <c r="BA78" s="377">
        <v>0</v>
      </c>
      <c r="BB78" s="377">
        <f t="shared" si="54"/>
        <v>0</v>
      </c>
      <c r="BC78" s="377">
        <v>0</v>
      </c>
      <c r="BD78" s="377">
        <v>40.08</v>
      </c>
      <c r="BE78" s="377">
        <f t="shared" si="56"/>
        <v>40.08</v>
      </c>
      <c r="BF78" s="377">
        <f t="shared" si="41"/>
        <v>589.91999999999996</v>
      </c>
      <c r="BG78" s="377">
        <v>113.4</v>
      </c>
      <c r="BH78" s="377">
        <f t="shared" si="57"/>
        <v>153.48000000000002</v>
      </c>
      <c r="BI78" s="377">
        <f t="shared" si="37"/>
        <v>476.52</v>
      </c>
      <c r="BJ78" s="377">
        <v>113.4</v>
      </c>
      <c r="BK78" s="377">
        <f t="shared" si="58"/>
        <v>266.88</v>
      </c>
      <c r="BL78" s="377">
        <f t="shared" si="59"/>
        <v>363.12</v>
      </c>
      <c r="BM78" s="377">
        <v>113.4</v>
      </c>
      <c r="BN78" s="377">
        <f t="shared" si="60"/>
        <v>380.28</v>
      </c>
      <c r="BO78" s="377">
        <f t="shared" si="61"/>
        <v>249.72000000000003</v>
      </c>
      <c r="BP78" s="377">
        <f t="shared" si="69"/>
        <v>113.4</v>
      </c>
      <c r="BQ78" s="377">
        <f t="shared" si="62"/>
        <v>493.67999999999995</v>
      </c>
      <c r="BR78" s="377">
        <f t="shared" si="63"/>
        <v>136.32000000000005</v>
      </c>
      <c r="BS78" s="498">
        <v>73.319999999999993</v>
      </c>
      <c r="BT78" s="498">
        <f t="shared" si="70"/>
        <v>567</v>
      </c>
      <c r="BU78" s="507"/>
      <c r="BV78" s="377">
        <f t="shared" si="42"/>
        <v>567</v>
      </c>
      <c r="BW78" s="501">
        <f t="shared" si="39"/>
        <v>63</v>
      </c>
    </row>
    <row r="79" spans="1:75" s="367" customFormat="1" ht="30.75" customHeight="1">
      <c r="B79" s="496">
        <v>71</v>
      </c>
      <c r="C79" s="510" t="s">
        <v>737</v>
      </c>
      <c r="D79" s="511">
        <v>42972</v>
      </c>
      <c r="E79" s="368" t="s">
        <v>590</v>
      </c>
      <c r="F79" s="496" t="s">
        <v>518</v>
      </c>
      <c r="G79" s="368" t="s">
        <v>729</v>
      </c>
      <c r="H79" s="375" t="s">
        <v>738</v>
      </c>
      <c r="I79" s="482" t="s">
        <v>674</v>
      </c>
      <c r="J79" s="377">
        <v>630</v>
      </c>
      <c r="K79" s="505">
        <f t="shared" si="43"/>
        <v>63</v>
      </c>
      <c r="L79" s="377">
        <f t="shared" si="44"/>
        <v>567</v>
      </c>
      <c r="M79" s="377">
        <f t="shared" si="45"/>
        <v>113.4</v>
      </c>
      <c r="N79" s="377">
        <v>0</v>
      </c>
      <c r="O79" s="377">
        <f t="shared" si="46"/>
        <v>0</v>
      </c>
      <c r="P79" s="377">
        <v>0</v>
      </c>
      <c r="Q79" s="377">
        <v>0</v>
      </c>
      <c r="R79" s="377">
        <f t="shared" si="40"/>
        <v>0</v>
      </c>
      <c r="S79" s="377">
        <v>0</v>
      </c>
      <c r="T79" s="377">
        <v>0</v>
      </c>
      <c r="U79" s="377">
        <f t="shared" si="47"/>
        <v>0</v>
      </c>
      <c r="V79" s="377">
        <v>0</v>
      </c>
      <c r="W79" s="377">
        <v>0</v>
      </c>
      <c r="X79" s="377">
        <f t="shared" si="64"/>
        <v>0</v>
      </c>
      <c r="Y79" s="377">
        <v>0</v>
      </c>
      <c r="Z79" s="377">
        <v>0</v>
      </c>
      <c r="AA79" s="377">
        <f t="shared" si="65"/>
        <v>0</v>
      </c>
      <c r="AB79" s="377">
        <v>0</v>
      </c>
      <c r="AC79" s="377">
        <v>0</v>
      </c>
      <c r="AD79" s="377">
        <f t="shared" si="66"/>
        <v>0</v>
      </c>
      <c r="AE79" s="377">
        <v>0</v>
      </c>
      <c r="AF79" s="377">
        <v>0</v>
      </c>
      <c r="AG79" s="377">
        <f t="shared" si="48"/>
        <v>0</v>
      </c>
      <c r="AH79" s="377">
        <v>0</v>
      </c>
      <c r="AI79" s="377">
        <v>0</v>
      </c>
      <c r="AJ79" s="377">
        <f t="shared" si="68"/>
        <v>0</v>
      </c>
      <c r="AK79" s="377">
        <v>0</v>
      </c>
      <c r="AL79" s="377">
        <v>0</v>
      </c>
      <c r="AM79" s="377">
        <f t="shared" si="49"/>
        <v>0</v>
      </c>
      <c r="AN79" s="377">
        <v>0</v>
      </c>
      <c r="AO79" s="377">
        <v>0</v>
      </c>
      <c r="AP79" s="377">
        <f t="shared" si="50"/>
        <v>0</v>
      </c>
      <c r="AQ79" s="377">
        <v>0</v>
      </c>
      <c r="AR79" s="377">
        <v>0</v>
      </c>
      <c r="AS79" s="377">
        <f t="shared" si="51"/>
        <v>0</v>
      </c>
      <c r="AT79" s="377">
        <v>0</v>
      </c>
      <c r="AU79" s="377">
        <v>0</v>
      </c>
      <c r="AV79" s="377">
        <v>0</v>
      </c>
      <c r="AW79" s="377">
        <v>0</v>
      </c>
      <c r="AX79" s="377">
        <v>0</v>
      </c>
      <c r="AY79" s="377">
        <f t="shared" si="67"/>
        <v>0</v>
      </c>
      <c r="AZ79" s="377">
        <v>0</v>
      </c>
      <c r="BA79" s="377">
        <v>0</v>
      </c>
      <c r="BB79" s="377">
        <f t="shared" si="54"/>
        <v>0</v>
      </c>
      <c r="BC79" s="377">
        <v>0</v>
      </c>
      <c r="BD79" s="377">
        <v>40.08</v>
      </c>
      <c r="BE79" s="377">
        <f t="shared" si="56"/>
        <v>40.08</v>
      </c>
      <c r="BF79" s="377">
        <f t="shared" si="41"/>
        <v>589.91999999999996</v>
      </c>
      <c r="BG79" s="377">
        <v>113.4</v>
      </c>
      <c r="BH79" s="377">
        <f t="shared" si="57"/>
        <v>153.48000000000002</v>
      </c>
      <c r="BI79" s="377">
        <f t="shared" si="37"/>
        <v>476.52</v>
      </c>
      <c r="BJ79" s="377">
        <v>113.4</v>
      </c>
      <c r="BK79" s="377">
        <f t="shared" si="58"/>
        <v>266.88</v>
      </c>
      <c r="BL79" s="377">
        <f t="shared" si="59"/>
        <v>363.12</v>
      </c>
      <c r="BM79" s="377">
        <v>113.4</v>
      </c>
      <c r="BN79" s="377">
        <f t="shared" si="60"/>
        <v>380.28</v>
      </c>
      <c r="BO79" s="377">
        <f t="shared" si="61"/>
        <v>249.72000000000003</v>
      </c>
      <c r="BP79" s="377">
        <f t="shared" si="69"/>
        <v>113.4</v>
      </c>
      <c r="BQ79" s="377">
        <f t="shared" si="62"/>
        <v>493.67999999999995</v>
      </c>
      <c r="BR79" s="377">
        <f t="shared" si="63"/>
        <v>136.32000000000005</v>
      </c>
      <c r="BS79" s="498">
        <v>73.319999999999993</v>
      </c>
      <c r="BT79" s="498">
        <f t="shared" si="70"/>
        <v>567</v>
      </c>
      <c r="BU79" s="507"/>
      <c r="BV79" s="377">
        <f t="shared" si="42"/>
        <v>567</v>
      </c>
      <c r="BW79" s="501">
        <f t="shared" si="39"/>
        <v>63</v>
      </c>
    </row>
    <row r="80" spans="1:75" s="367" customFormat="1" ht="30.75" customHeight="1">
      <c r="B80" s="496">
        <v>72</v>
      </c>
      <c r="C80" s="510" t="s">
        <v>739</v>
      </c>
      <c r="D80" s="511">
        <v>42972</v>
      </c>
      <c r="E80" s="368" t="s">
        <v>590</v>
      </c>
      <c r="F80" s="496" t="s">
        <v>518</v>
      </c>
      <c r="G80" s="368" t="s">
        <v>729</v>
      </c>
      <c r="H80" s="375" t="s">
        <v>740</v>
      </c>
      <c r="I80" s="482" t="s">
        <v>505</v>
      </c>
      <c r="J80" s="377">
        <v>630</v>
      </c>
      <c r="K80" s="505">
        <f t="shared" si="43"/>
        <v>63</v>
      </c>
      <c r="L80" s="377">
        <f t="shared" si="44"/>
        <v>567</v>
      </c>
      <c r="M80" s="377">
        <f t="shared" si="45"/>
        <v>113.4</v>
      </c>
      <c r="N80" s="377">
        <v>0</v>
      </c>
      <c r="O80" s="377">
        <f t="shared" si="46"/>
        <v>0</v>
      </c>
      <c r="P80" s="377">
        <v>0</v>
      </c>
      <c r="Q80" s="377">
        <v>0</v>
      </c>
      <c r="R80" s="377">
        <f t="shared" si="40"/>
        <v>0</v>
      </c>
      <c r="S80" s="377">
        <v>0</v>
      </c>
      <c r="T80" s="377">
        <v>0</v>
      </c>
      <c r="U80" s="377">
        <f t="shared" si="47"/>
        <v>0</v>
      </c>
      <c r="V80" s="377">
        <v>0</v>
      </c>
      <c r="W80" s="377">
        <v>0</v>
      </c>
      <c r="X80" s="377">
        <f t="shared" si="64"/>
        <v>0</v>
      </c>
      <c r="Y80" s="377">
        <v>0</v>
      </c>
      <c r="Z80" s="377">
        <v>0</v>
      </c>
      <c r="AA80" s="377">
        <f t="shared" si="65"/>
        <v>0</v>
      </c>
      <c r="AB80" s="377">
        <v>0</v>
      </c>
      <c r="AC80" s="377">
        <v>0</v>
      </c>
      <c r="AD80" s="377">
        <f t="shared" si="66"/>
        <v>0</v>
      </c>
      <c r="AE80" s="377">
        <v>0</v>
      </c>
      <c r="AF80" s="377">
        <v>0</v>
      </c>
      <c r="AG80" s="377">
        <f t="shared" si="48"/>
        <v>0</v>
      </c>
      <c r="AH80" s="377">
        <v>0</v>
      </c>
      <c r="AI80" s="377">
        <v>0</v>
      </c>
      <c r="AJ80" s="377">
        <f t="shared" si="68"/>
        <v>0</v>
      </c>
      <c r="AK80" s="377">
        <v>0</v>
      </c>
      <c r="AL80" s="377">
        <v>0</v>
      </c>
      <c r="AM80" s="377">
        <f t="shared" si="49"/>
        <v>0</v>
      </c>
      <c r="AN80" s="377">
        <v>0</v>
      </c>
      <c r="AO80" s="377">
        <v>0</v>
      </c>
      <c r="AP80" s="377">
        <f t="shared" si="50"/>
        <v>0</v>
      </c>
      <c r="AQ80" s="377">
        <v>0</v>
      </c>
      <c r="AR80" s="377">
        <v>0</v>
      </c>
      <c r="AS80" s="377">
        <f t="shared" si="51"/>
        <v>0</v>
      </c>
      <c r="AT80" s="377">
        <v>0</v>
      </c>
      <c r="AU80" s="377">
        <v>0</v>
      </c>
      <c r="AV80" s="377">
        <v>0</v>
      </c>
      <c r="AW80" s="377">
        <v>0</v>
      </c>
      <c r="AX80" s="377">
        <v>0</v>
      </c>
      <c r="AY80" s="377">
        <f t="shared" si="67"/>
        <v>0</v>
      </c>
      <c r="AZ80" s="377">
        <v>0</v>
      </c>
      <c r="BA80" s="377">
        <v>0</v>
      </c>
      <c r="BB80" s="377">
        <f t="shared" si="54"/>
        <v>0</v>
      </c>
      <c r="BC80" s="377">
        <v>0</v>
      </c>
      <c r="BD80" s="377">
        <v>40.08</v>
      </c>
      <c r="BE80" s="377">
        <f t="shared" si="56"/>
        <v>40.08</v>
      </c>
      <c r="BF80" s="377">
        <f t="shared" si="41"/>
        <v>589.91999999999996</v>
      </c>
      <c r="BG80" s="377">
        <v>113.4</v>
      </c>
      <c r="BH80" s="377">
        <f t="shared" si="57"/>
        <v>153.48000000000002</v>
      </c>
      <c r="BI80" s="377">
        <f t="shared" si="37"/>
        <v>476.52</v>
      </c>
      <c r="BJ80" s="377">
        <v>113.4</v>
      </c>
      <c r="BK80" s="377">
        <f t="shared" si="58"/>
        <v>266.88</v>
      </c>
      <c r="BL80" s="377">
        <f t="shared" si="59"/>
        <v>363.12</v>
      </c>
      <c r="BM80" s="377">
        <v>113.4</v>
      </c>
      <c r="BN80" s="377">
        <f t="shared" si="60"/>
        <v>380.28</v>
      </c>
      <c r="BO80" s="377">
        <f t="shared" si="61"/>
        <v>249.72000000000003</v>
      </c>
      <c r="BP80" s="377">
        <f t="shared" si="69"/>
        <v>113.4</v>
      </c>
      <c r="BQ80" s="377">
        <f t="shared" si="62"/>
        <v>493.67999999999995</v>
      </c>
      <c r="BR80" s="377">
        <f t="shared" si="63"/>
        <v>136.32000000000005</v>
      </c>
      <c r="BS80" s="498">
        <v>73.319999999999993</v>
      </c>
      <c r="BT80" s="498">
        <f t="shared" si="70"/>
        <v>567</v>
      </c>
      <c r="BU80" s="507"/>
      <c r="BV80" s="377">
        <f t="shared" si="42"/>
        <v>567</v>
      </c>
      <c r="BW80" s="501">
        <f t="shared" si="39"/>
        <v>63</v>
      </c>
    </row>
    <row r="81" spans="2:75" s="367" customFormat="1" ht="30.75" customHeight="1">
      <c r="B81" s="496">
        <v>73</v>
      </c>
      <c r="C81" s="376" t="s">
        <v>741</v>
      </c>
      <c r="D81" s="511">
        <v>42975</v>
      </c>
      <c r="E81" s="368" t="s">
        <v>508</v>
      </c>
      <c r="F81" s="496" t="s">
        <v>474</v>
      </c>
      <c r="G81" s="368" t="s">
        <v>742</v>
      </c>
      <c r="H81" s="375" t="s">
        <v>743</v>
      </c>
      <c r="I81" s="482" t="s">
        <v>492</v>
      </c>
      <c r="J81" s="377">
        <v>1211.47</v>
      </c>
      <c r="K81" s="505">
        <f t="shared" si="43"/>
        <v>121.14700000000001</v>
      </c>
      <c r="L81" s="377">
        <f t="shared" si="44"/>
        <v>1090.3230000000001</v>
      </c>
      <c r="M81" s="377">
        <f t="shared" si="45"/>
        <v>218.06460000000001</v>
      </c>
      <c r="N81" s="377">
        <v>0</v>
      </c>
      <c r="O81" s="377">
        <f t="shared" si="46"/>
        <v>0</v>
      </c>
      <c r="P81" s="377">
        <v>0</v>
      </c>
      <c r="Q81" s="377">
        <v>0</v>
      </c>
      <c r="R81" s="377">
        <f t="shared" si="40"/>
        <v>0</v>
      </c>
      <c r="S81" s="377">
        <v>0</v>
      </c>
      <c r="T81" s="377">
        <v>0</v>
      </c>
      <c r="U81" s="377">
        <f t="shared" si="47"/>
        <v>0</v>
      </c>
      <c r="V81" s="377">
        <v>0</v>
      </c>
      <c r="W81" s="377">
        <v>0</v>
      </c>
      <c r="X81" s="377">
        <f t="shared" si="64"/>
        <v>0</v>
      </c>
      <c r="Y81" s="377">
        <v>0</v>
      </c>
      <c r="Z81" s="377">
        <v>0</v>
      </c>
      <c r="AA81" s="377">
        <f t="shared" si="65"/>
        <v>0</v>
      </c>
      <c r="AB81" s="377">
        <v>0</v>
      </c>
      <c r="AC81" s="377">
        <v>0</v>
      </c>
      <c r="AD81" s="377">
        <f t="shared" si="66"/>
        <v>0</v>
      </c>
      <c r="AE81" s="377">
        <v>0</v>
      </c>
      <c r="AF81" s="377">
        <v>0</v>
      </c>
      <c r="AG81" s="377">
        <f t="shared" si="48"/>
        <v>0</v>
      </c>
      <c r="AH81" s="377">
        <v>0</v>
      </c>
      <c r="AI81" s="377">
        <v>0</v>
      </c>
      <c r="AJ81" s="377">
        <f t="shared" si="68"/>
        <v>0</v>
      </c>
      <c r="AK81" s="377">
        <v>0</v>
      </c>
      <c r="AL81" s="377">
        <v>0</v>
      </c>
      <c r="AM81" s="377">
        <f t="shared" si="49"/>
        <v>0</v>
      </c>
      <c r="AN81" s="377">
        <v>0</v>
      </c>
      <c r="AO81" s="377">
        <v>0</v>
      </c>
      <c r="AP81" s="377">
        <f t="shared" si="50"/>
        <v>0</v>
      </c>
      <c r="AQ81" s="377">
        <v>0</v>
      </c>
      <c r="AR81" s="377">
        <v>0</v>
      </c>
      <c r="AS81" s="377">
        <f t="shared" si="51"/>
        <v>0</v>
      </c>
      <c r="AT81" s="377">
        <v>0</v>
      </c>
      <c r="AU81" s="377">
        <v>0</v>
      </c>
      <c r="AV81" s="377">
        <v>0</v>
      </c>
      <c r="AW81" s="377">
        <v>0</v>
      </c>
      <c r="AX81" s="377">
        <v>0</v>
      </c>
      <c r="AY81" s="377">
        <f t="shared" si="67"/>
        <v>0</v>
      </c>
      <c r="AZ81" s="377">
        <v>0</v>
      </c>
      <c r="BA81" s="377">
        <v>0</v>
      </c>
      <c r="BB81" s="377">
        <f t="shared" si="54"/>
        <v>0</v>
      </c>
      <c r="BC81" s="377">
        <v>0</v>
      </c>
      <c r="BD81" s="377">
        <v>75.28</v>
      </c>
      <c r="BE81" s="377">
        <f t="shared" si="56"/>
        <v>75.28</v>
      </c>
      <c r="BF81" s="377">
        <f t="shared" si="41"/>
        <v>1136.19</v>
      </c>
      <c r="BG81" s="377">
        <v>218.06</v>
      </c>
      <c r="BH81" s="377">
        <f t="shared" si="57"/>
        <v>293.34000000000003</v>
      </c>
      <c r="BI81" s="377">
        <f t="shared" si="37"/>
        <v>918.13</v>
      </c>
      <c r="BJ81" s="377">
        <v>218.06</v>
      </c>
      <c r="BK81" s="377">
        <f t="shared" si="58"/>
        <v>511.40000000000003</v>
      </c>
      <c r="BL81" s="377">
        <f t="shared" si="59"/>
        <v>700.06999999999994</v>
      </c>
      <c r="BM81" s="377">
        <v>218.06</v>
      </c>
      <c r="BN81" s="377">
        <f t="shared" si="60"/>
        <v>729.46</v>
      </c>
      <c r="BO81" s="377">
        <f t="shared" si="61"/>
        <v>482.01</v>
      </c>
      <c r="BP81" s="377">
        <f t="shared" si="69"/>
        <v>218.06</v>
      </c>
      <c r="BQ81" s="377">
        <f t="shared" si="62"/>
        <v>947.52</v>
      </c>
      <c r="BR81" s="377">
        <f t="shared" si="63"/>
        <v>263.95000000000005</v>
      </c>
      <c r="BS81" s="498">
        <v>142.80000000000001</v>
      </c>
      <c r="BT81" s="498">
        <f t="shared" si="70"/>
        <v>1090.32</v>
      </c>
      <c r="BU81" s="507"/>
      <c r="BV81" s="377">
        <f t="shared" si="42"/>
        <v>1090.32</v>
      </c>
      <c r="BW81" s="501">
        <f t="shared" si="39"/>
        <v>121.15000000000009</v>
      </c>
    </row>
    <row r="82" spans="2:75" s="367" customFormat="1" ht="30.75" customHeight="1">
      <c r="B82" s="496">
        <v>74</v>
      </c>
      <c r="C82" s="500" t="s">
        <v>744</v>
      </c>
      <c r="D82" s="511">
        <v>42975</v>
      </c>
      <c r="E82" s="368" t="s">
        <v>508</v>
      </c>
      <c r="F82" s="496" t="s">
        <v>474</v>
      </c>
      <c r="G82" s="368" t="s">
        <v>742</v>
      </c>
      <c r="H82" s="368" t="s">
        <v>745</v>
      </c>
      <c r="I82" s="482" t="s">
        <v>292</v>
      </c>
      <c r="J82" s="377">
        <v>1211.47</v>
      </c>
      <c r="K82" s="505">
        <f t="shared" si="43"/>
        <v>121.14700000000001</v>
      </c>
      <c r="L82" s="377">
        <f t="shared" si="44"/>
        <v>1090.3230000000001</v>
      </c>
      <c r="M82" s="377">
        <f t="shared" si="45"/>
        <v>218.06460000000001</v>
      </c>
      <c r="N82" s="377">
        <v>0</v>
      </c>
      <c r="O82" s="377">
        <f t="shared" si="46"/>
        <v>0</v>
      </c>
      <c r="P82" s="377">
        <v>0</v>
      </c>
      <c r="Q82" s="377">
        <v>0</v>
      </c>
      <c r="R82" s="377">
        <f t="shared" si="40"/>
        <v>0</v>
      </c>
      <c r="S82" s="377">
        <v>0</v>
      </c>
      <c r="T82" s="377">
        <v>0</v>
      </c>
      <c r="U82" s="377">
        <f t="shared" si="47"/>
        <v>0</v>
      </c>
      <c r="V82" s="377">
        <v>0</v>
      </c>
      <c r="W82" s="377">
        <v>0</v>
      </c>
      <c r="X82" s="377">
        <f t="shared" si="64"/>
        <v>0</v>
      </c>
      <c r="Y82" s="377">
        <v>0</v>
      </c>
      <c r="Z82" s="377">
        <v>0</v>
      </c>
      <c r="AA82" s="377">
        <f t="shared" si="65"/>
        <v>0</v>
      </c>
      <c r="AB82" s="377">
        <v>0</v>
      </c>
      <c r="AC82" s="377">
        <v>0</v>
      </c>
      <c r="AD82" s="377">
        <f t="shared" si="66"/>
        <v>0</v>
      </c>
      <c r="AE82" s="377">
        <v>0</v>
      </c>
      <c r="AF82" s="377">
        <v>0</v>
      </c>
      <c r="AG82" s="377">
        <f t="shared" si="48"/>
        <v>0</v>
      </c>
      <c r="AH82" s="377">
        <v>0</v>
      </c>
      <c r="AI82" s="377">
        <v>0</v>
      </c>
      <c r="AJ82" s="377">
        <f t="shared" si="68"/>
        <v>0</v>
      </c>
      <c r="AK82" s="377">
        <v>0</v>
      </c>
      <c r="AL82" s="377">
        <v>0</v>
      </c>
      <c r="AM82" s="377">
        <f t="shared" si="49"/>
        <v>0</v>
      </c>
      <c r="AN82" s="377">
        <v>0</v>
      </c>
      <c r="AO82" s="377">
        <v>0</v>
      </c>
      <c r="AP82" s="377">
        <f t="shared" si="50"/>
        <v>0</v>
      </c>
      <c r="AQ82" s="377">
        <v>0</v>
      </c>
      <c r="AR82" s="377">
        <v>0</v>
      </c>
      <c r="AS82" s="377">
        <f t="shared" si="51"/>
        <v>0</v>
      </c>
      <c r="AT82" s="377">
        <v>0</v>
      </c>
      <c r="AU82" s="377">
        <v>0</v>
      </c>
      <c r="AV82" s="377">
        <v>0</v>
      </c>
      <c r="AW82" s="377">
        <v>0</v>
      </c>
      <c r="AX82" s="377">
        <v>0</v>
      </c>
      <c r="AY82" s="377">
        <f t="shared" si="67"/>
        <v>0</v>
      </c>
      <c r="AZ82" s="377">
        <v>0</v>
      </c>
      <c r="BA82" s="377">
        <v>0</v>
      </c>
      <c r="BB82" s="377">
        <f t="shared" si="54"/>
        <v>0</v>
      </c>
      <c r="BC82" s="377">
        <v>0</v>
      </c>
      <c r="BD82" s="377">
        <v>75.28</v>
      </c>
      <c r="BE82" s="377">
        <f t="shared" si="56"/>
        <v>75.28</v>
      </c>
      <c r="BF82" s="377">
        <f t="shared" si="41"/>
        <v>1136.19</v>
      </c>
      <c r="BG82" s="377">
        <v>218.06</v>
      </c>
      <c r="BH82" s="377">
        <f t="shared" si="57"/>
        <v>293.34000000000003</v>
      </c>
      <c r="BI82" s="377">
        <f t="shared" si="37"/>
        <v>918.13</v>
      </c>
      <c r="BJ82" s="377">
        <v>218.06</v>
      </c>
      <c r="BK82" s="377">
        <f t="shared" si="58"/>
        <v>511.40000000000003</v>
      </c>
      <c r="BL82" s="377">
        <f t="shared" si="59"/>
        <v>700.06999999999994</v>
      </c>
      <c r="BM82" s="377">
        <v>218.06</v>
      </c>
      <c r="BN82" s="377">
        <f t="shared" si="60"/>
        <v>729.46</v>
      </c>
      <c r="BO82" s="377">
        <f t="shared" si="61"/>
        <v>482.01</v>
      </c>
      <c r="BP82" s="377">
        <f t="shared" si="69"/>
        <v>218.06</v>
      </c>
      <c r="BQ82" s="377">
        <f t="shared" si="62"/>
        <v>947.52</v>
      </c>
      <c r="BR82" s="377">
        <f t="shared" si="63"/>
        <v>263.95000000000005</v>
      </c>
      <c r="BS82" s="498">
        <v>142.80000000000001</v>
      </c>
      <c r="BT82" s="498">
        <f t="shared" si="70"/>
        <v>1090.32</v>
      </c>
      <c r="BU82" s="507"/>
      <c r="BV82" s="377">
        <f t="shared" si="42"/>
        <v>1090.32</v>
      </c>
      <c r="BW82" s="501">
        <f t="shared" si="39"/>
        <v>121.15000000000009</v>
      </c>
    </row>
    <row r="83" spans="2:75" s="367" customFormat="1" ht="30.75" customHeight="1">
      <c r="B83" s="496">
        <v>75</v>
      </c>
      <c r="C83" s="500" t="s">
        <v>746</v>
      </c>
      <c r="D83" s="511">
        <v>42975</v>
      </c>
      <c r="E83" s="368" t="s">
        <v>508</v>
      </c>
      <c r="F83" s="496" t="s">
        <v>474</v>
      </c>
      <c r="G83" s="368" t="s">
        <v>742</v>
      </c>
      <c r="H83" s="375" t="s">
        <v>747</v>
      </c>
      <c r="I83" s="482" t="s">
        <v>585</v>
      </c>
      <c r="J83" s="377">
        <v>1211.47</v>
      </c>
      <c r="K83" s="505">
        <f t="shared" si="43"/>
        <v>121.14700000000001</v>
      </c>
      <c r="L83" s="377">
        <f t="shared" si="44"/>
        <v>1090.3230000000001</v>
      </c>
      <c r="M83" s="377">
        <f t="shared" si="45"/>
        <v>218.06460000000001</v>
      </c>
      <c r="N83" s="377">
        <v>0</v>
      </c>
      <c r="O83" s="377">
        <f t="shared" si="46"/>
        <v>0</v>
      </c>
      <c r="P83" s="377">
        <v>0</v>
      </c>
      <c r="Q83" s="377">
        <v>0</v>
      </c>
      <c r="R83" s="377">
        <f t="shared" si="40"/>
        <v>0</v>
      </c>
      <c r="S83" s="377">
        <v>0</v>
      </c>
      <c r="T83" s="377">
        <v>0</v>
      </c>
      <c r="U83" s="377">
        <f t="shared" si="47"/>
        <v>0</v>
      </c>
      <c r="V83" s="377">
        <v>0</v>
      </c>
      <c r="W83" s="377">
        <v>0</v>
      </c>
      <c r="X83" s="377">
        <f t="shared" si="64"/>
        <v>0</v>
      </c>
      <c r="Y83" s="377">
        <v>0</v>
      </c>
      <c r="Z83" s="377">
        <v>0</v>
      </c>
      <c r="AA83" s="377">
        <f t="shared" si="65"/>
        <v>0</v>
      </c>
      <c r="AB83" s="377">
        <v>0</v>
      </c>
      <c r="AC83" s="377">
        <v>0</v>
      </c>
      <c r="AD83" s="377">
        <f t="shared" si="66"/>
        <v>0</v>
      </c>
      <c r="AE83" s="377">
        <v>0</v>
      </c>
      <c r="AF83" s="377">
        <v>0</v>
      </c>
      <c r="AG83" s="377">
        <f t="shared" si="48"/>
        <v>0</v>
      </c>
      <c r="AH83" s="377">
        <v>0</v>
      </c>
      <c r="AI83" s="377">
        <v>0</v>
      </c>
      <c r="AJ83" s="377">
        <f t="shared" si="68"/>
        <v>0</v>
      </c>
      <c r="AK83" s="377">
        <v>0</v>
      </c>
      <c r="AL83" s="377">
        <v>0</v>
      </c>
      <c r="AM83" s="377">
        <f t="shared" si="49"/>
        <v>0</v>
      </c>
      <c r="AN83" s="377">
        <v>0</v>
      </c>
      <c r="AO83" s="377">
        <v>0</v>
      </c>
      <c r="AP83" s="377">
        <f t="shared" si="50"/>
        <v>0</v>
      </c>
      <c r="AQ83" s="377">
        <v>0</v>
      </c>
      <c r="AR83" s="377">
        <v>0</v>
      </c>
      <c r="AS83" s="377">
        <f t="shared" si="51"/>
        <v>0</v>
      </c>
      <c r="AT83" s="377">
        <v>0</v>
      </c>
      <c r="AU83" s="377">
        <v>0</v>
      </c>
      <c r="AV83" s="377">
        <v>0</v>
      </c>
      <c r="AW83" s="377">
        <v>0</v>
      </c>
      <c r="AX83" s="377">
        <v>0</v>
      </c>
      <c r="AY83" s="377">
        <f t="shared" si="67"/>
        <v>0</v>
      </c>
      <c r="AZ83" s="377">
        <v>0</v>
      </c>
      <c r="BA83" s="377">
        <v>0</v>
      </c>
      <c r="BB83" s="377">
        <f t="shared" si="54"/>
        <v>0</v>
      </c>
      <c r="BC83" s="377">
        <v>0</v>
      </c>
      <c r="BD83" s="377">
        <v>75.28</v>
      </c>
      <c r="BE83" s="377">
        <f t="shared" si="56"/>
        <v>75.28</v>
      </c>
      <c r="BF83" s="377">
        <f t="shared" si="41"/>
        <v>1136.19</v>
      </c>
      <c r="BG83" s="377">
        <v>218.06</v>
      </c>
      <c r="BH83" s="377">
        <f t="shared" si="57"/>
        <v>293.34000000000003</v>
      </c>
      <c r="BI83" s="377">
        <f t="shared" si="37"/>
        <v>918.13</v>
      </c>
      <c r="BJ83" s="377">
        <v>218.06</v>
      </c>
      <c r="BK83" s="377">
        <f t="shared" si="58"/>
        <v>511.40000000000003</v>
      </c>
      <c r="BL83" s="377">
        <f t="shared" si="59"/>
        <v>700.06999999999994</v>
      </c>
      <c r="BM83" s="377">
        <v>218.06</v>
      </c>
      <c r="BN83" s="377">
        <f t="shared" si="60"/>
        <v>729.46</v>
      </c>
      <c r="BO83" s="377">
        <f t="shared" si="61"/>
        <v>482.01</v>
      </c>
      <c r="BP83" s="377">
        <f t="shared" si="69"/>
        <v>218.06</v>
      </c>
      <c r="BQ83" s="377">
        <f t="shared" si="62"/>
        <v>947.52</v>
      </c>
      <c r="BR83" s="377">
        <f t="shared" si="63"/>
        <v>263.95000000000005</v>
      </c>
      <c r="BS83" s="498">
        <v>142.80000000000001</v>
      </c>
      <c r="BT83" s="498">
        <f t="shared" si="70"/>
        <v>1090.32</v>
      </c>
      <c r="BU83" s="507"/>
      <c r="BV83" s="377">
        <f t="shared" si="42"/>
        <v>1090.32</v>
      </c>
      <c r="BW83" s="501">
        <f t="shared" si="39"/>
        <v>121.15000000000009</v>
      </c>
    </row>
    <row r="84" spans="2:75" s="367" customFormat="1" ht="30.75" customHeight="1">
      <c r="B84" s="496">
        <v>76</v>
      </c>
      <c r="C84" s="510" t="s">
        <v>748</v>
      </c>
      <c r="D84" s="511">
        <v>42975</v>
      </c>
      <c r="E84" s="368" t="s">
        <v>508</v>
      </c>
      <c r="F84" s="496" t="s">
        <v>474</v>
      </c>
      <c r="G84" s="368" t="s">
        <v>742</v>
      </c>
      <c r="H84" s="375" t="s">
        <v>749</v>
      </c>
      <c r="I84" s="482" t="s">
        <v>285</v>
      </c>
      <c r="J84" s="377">
        <v>1211.47</v>
      </c>
      <c r="K84" s="505">
        <f t="shared" si="43"/>
        <v>121.14700000000001</v>
      </c>
      <c r="L84" s="377">
        <f t="shared" si="44"/>
        <v>1090.3230000000001</v>
      </c>
      <c r="M84" s="377">
        <f t="shared" si="45"/>
        <v>218.06460000000001</v>
      </c>
      <c r="N84" s="377">
        <v>0</v>
      </c>
      <c r="O84" s="377">
        <f t="shared" si="46"/>
        <v>0</v>
      </c>
      <c r="P84" s="377">
        <v>0</v>
      </c>
      <c r="Q84" s="377">
        <v>0</v>
      </c>
      <c r="R84" s="377">
        <f t="shared" si="40"/>
        <v>0</v>
      </c>
      <c r="S84" s="377">
        <v>0</v>
      </c>
      <c r="T84" s="377">
        <v>0</v>
      </c>
      <c r="U84" s="377">
        <f t="shared" si="47"/>
        <v>0</v>
      </c>
      <c r="V84" s="377">
        <v>0</v>
      </c>
      <c r="W84" s="377">
        <v>0</v>
      </c>
      <c r="X84" s="377">
        <f t="shared" si="64"/>
        <v>0</v>
      </c>
      <c r="Y84" s="377">
        <v>0</v>
      </c>
      <c r="Z84" s="377">
        <v>0</v>
      </c>
      <c r="AA84" s="377">
        <f t="shared" si="65"/>
        <v>0</v>
      </c>
      <c r="AB84" s="377">
        <v>0</v>
      </c>
      <c r="AC84" s="377">
        <v>0</v>
      </c>
      <c r="AD84" s="377">
        <f t="shared" si="66"/>
        <v>0</v>
      </c>
      <c r="AE84" s="377">
        <v>0</v>
      </c>
      <c r="AF84" s="377">
        <v>0</v>
      </c>
      <c r="AG84" s="377">
        <f t="shared" si="48"/>
        <v>0</v>
      </c>
      <c r="AH84" s="377">
        <v>0</v>
      </c>
      <c r="AI84" s="377">
        <v>0</v>
      </c>
      <c r="AJ84" s="377">
        <f t="shared" si="68"/>
        <v>0</v>
      </c>
      <c r="AK84" s="377">
        <v>0</v>
      </c>
      <c r="AL84" s="377">
        <v>0</v>
      </c>
      <c r="AM84" s="377">
        <f t="shared" si="49"/>
        <v>0</v>
      </c>
      <c r="AN84" s="377">
        <v>0</v>
      </c>
      <c r="AO84" s="377">
        <v>0</v>
      </c>
      <c r="AP84" s="377">
        <f t="shared" si="50"/>
        <v>0</v>
      </c>
      <c r="AQ84" s="377">
        <v>0</v>
      </c>
      <c r="AR84" s="377">
        <v>0</v>
      </c>
      <c r="AS84" s="377">
        <f t="shared" si="51"/>
        <v>0</v>
      </c>
      <c r="AT84" s="377">
        <v>0</v>
      </c>
      <c r="AU84" s="377">
        <v>0</v>
      </c>
      <c r="AV84" s="377">
        <v>0</v>
      </c>
      <c r="AW84" s="377">
        <v>0</v>
      </c>
      <c r="AX84" s="377">
        <v>0</v>
      </c>
      <c r="AY84" s="377">
        <f t="shared" si="67"/>
        <v>0</v>
      </c>
      <c r="AZ84" s="377">
        <v>0</v>
      </c>
      <c r="BA84" s="377">
        <v>0</v>
      </c>
      <c r="BB84" s="377">
        <f t="shared" si="54"/>
        <v>0</v>
      </c>
      <c r="BC84" s="377">
        <v>0</v>
      </c>
      <c r="BD84" s="377">
        <v>75.28</v>
      </c>
      <c r="BE84" s="377">
        <f t="shared" si="56"/>
        <v>75.28</v>
      </c>
      <c r="BF84" s="377">
        <f t="shared" si="41"/>
        <v>1136.19</v>
      </c>
      <c r="BG84" s="377">
        <v>218.06</v>
      </c>
      <c r="BH84" s="377">
        <f t="shared" si="57"/>
        <v>293.34000000000003</v>
      </c>
      <c r="BI84" s="377">
        <f t="shared" si="37"/>
        <v>918.13</v>
      </c>
      <c r="BJ84" s="377">
        <v>218.06</v>
      </c>
      <c r="BK84" s="377">
        <f t="shared" si="58"/>
        <v>511.40000000000003</v>
      </c>
      <c r="BL84" s="377">
        <f t="shared" si="59"/>
        <v>700.06999999999994</v>
      </c>
      <c r="BM84" s="377">
        <v>218.06</v>
      </c>
      <c r="BN84" s="377">
        <f t="shared" si="60"/>
        <v>729.46</v>
      </c>
      <c r="BO84" s="377">
        <f t="shared" si="61"/>
        <v>482.01</v>
      </c>
      <c r="BP84" s="377">
        <f t="shared" si="69"/>
        <v>218.06</v>
      </c>
      <c r="BQ84" s="377">
        <f t="shared" si="62"/>
        <v>947.52</v>
      </c>
      <c r="BR84" s="377">
        <f t="shared" si="63"/>
        <v>263.95000000000005</v>
      </c>
      <c r="BS84" s="498">
        <v>142.80000000000001</v>
      </c>
      <c r="BT84" s="498">
        <f t="shared" si="70"/>
        <v>1090.32</v>
      </c>
      <c r="BU84" s="507"/>
      <c r="BV84" s="377">
        <f t="shared" si="42"/>
        <v>1090.32</v>
      </c>
      <c r="BW84" s="501">
        <f t="shared" si="39"/>
        <v>121.15000000000009</v>
      </c>
    </row>
    <row r="85" spans="2:75" s="367" customFormat="1" ht="16.5" customHeight="1">
      <c r="B85" s="496">
        <v>77</v>
      </c>
      <c r="C85" s="500" t="s">
        <v>750</v>
      </c>
      <c r="D85" s="511">
        <v>42975</v>
      </c>
      <c r="E85" s="368" t="s">
        <v>517</v>
      </c>
      <c r="F85" s="496" t="s">
        <v>518</v>
      </c>
      <c r="G85" s="368" t="s">
        <v>751</v>
      </c>
      <c r="H85" s="375" t="s">
        <v>752</v>
      </c>
      <c r="I85" s="482" t="s">
        <v>285</v>
      </c>
      <c r="J85" s="377">
        <v>2800.86</v>
      </c>
      <c r="K85" s="505">
        <f t="shared" si="43"/>
        <v>280.08600000000001</v>
      </c>
      <c r="L85" s="377">
        <f t="shared" si="44"/>
        <v>2520.7740000000003</v>
      </c>
      <c r="M85" s="377">
        <f t="shared" si="45"/>
        <v>504.15480000000008</v>
      </c>
      <c r="N85" s="377">
        <v>0</v>
      </c>
      <c r="O85" s="377">
        <f t="shared" si="46"/>
        <v>0</v>
      </c>
      <c r="P85" s="377">
        <v>0</v>
      </c>
      <c r="Q85" s="377">
        <v>0</v>
      </c>
      <c r="R85" s="377">
        <f t="shared" si="40"/>
        <v>0</v>
      </c>
      <c r="S85" s="377">
        <v>0</v>
      </c>
      <c r="T85" s="377">
        <v>0</v>
      </c>
      <c r="U85" s="377">
        <f t="shared" si="47"/>
        <v>0</v>
      </c>
      <c r="V85" s="377">
        <v>0</v>
      </c>
      <c r="W85" s="377">
        <v>0</v>
      </c>
      <c r="X85" s="377">
        <f t="shared" si="64"/>
        <v>0</v>
      </c>
      <c r="Y85" s="377">
        <v>0</v>
      </c>
      <c r="Z85" s="377">
        <v>0</v>
      </c>
      <c r="AA85" s="377">
        <f t="shared" si="65"/>
        <v>0</v>
      </c>
      <c r="AB85" s="377">
        <v>0</v>
      </c>
      <c r="AC85" s="377">
        <v>0</v>
      </c>
      <c r="AD85" s="377">
        <f t="shared" si="66"/>
        <v>0</v>
      </c>
      <c r="AE85" s="377">
        <v>0</v>
      </c>
      <c r="AF85" s="377">
        <v>0</v>
      </c>
      <c r="AG85" s="377">
        <f t="shared" si="48"/>
        <v>0</v>
      </c>
      <c r="AH85" s="377">
        <v>0</v>
      </c>
      <c r="AI85" s="377">
        <v>0</v>
      </c>
      <c r="AJ85" s="377">
        <f t="shared" si="68"/>
        <v>0</v>
      </c>
      <c r="AK85" s="377">
        <v>0</v>
      </c>
      <c r="AL85" s="377">
        <v>0</v>
      </c>
      <c r="AM85" s="377">
        <f t="shared" si="49"/>
        <v>0</v>
      </c>
      <c r="AN85" s="377">
        <v>0</v>
      </c>
      <c r="AO85" s="377">
        <v>0</v>
      </c>
      <c r="AP85" s="377">
        <f t="shared" si="50"/>
        <v>0</v>
      </c>
      <c r="AQ85" s="377">
        <v>0</v>
      </c>
      <c r="AR85" s="377">
        <v>0</v>
      </c>
      <c r="AS85" s="377">
        <f t="shared" si="51"/>
        <v>0</v>
      </c>
      <c r="AT85" s="377">
        <v>0</v>
      </c>
      <c r="AU85" s="377">
        <v>0</v>
      </c>
      <c r="AV85" s="377">
        <v>0</v>
      </c>
      <c r="AW85" s="377">
        <v>0</v>
      </c>
      <c r="AX85" s="377">
        <v>0</v>
      </c>
      <c r="AY85" s="377">
        <f t="shared" si="67"/>
        <v>0</v>
      </c>
      <c r="AZ85" s="377">
        <v>0</v>
      </c>
      <c r="BA85" s="377">
        <v>0</v>
      </c>
      <c r="BB85" s="377">
        <f t="shared" si="54"/>
        <v>0</v>
      </c>
      <c r="BC85" s="377">
        <v>0</v>
      </c>
      <c r="BD85" s="377">
        <v>174.04</v>
      </c>
      <c r="BE85" s="377">
        <f t="shared" si="56"/>
        <v>174.04</v>
      </c>
      <c r="BF85" s="377">
        <f t="shared" si="41"/>
        <v>2626.82</v>
      </c>
      <c r="BG85" s="377">
        <v>504.15</v>
      </c>
      <c r="BH85" s="377">
        <f t="shared" si="57"/>
        <v>678.18999999999994</v>
      </c>
      <c r="BI85" s="377">
        <f t="shared" si="37"/>
        <v>2122.67</v>
      </c>
      <c r="BJ85" s="377">
        <v>504.15</v>
      </c>
      <c r="BK85" s="377">
        <f t="shared" si="58"/>
        <v>1182.3399999999999</v>
      </c>
      <c r="BL85" s="377">
        <f t="shared" si="59"/>
        <v>1618.5200000000002</v>
      </c>
      <c r="BM85" s="377">
        <v>504.15</v>
      </c>
      <c r="BN85" s="377">
        <f t="shared" si="60"/>
        <v>1686.4899999999998</v>
      </c>
      <c r="BO85" s="377">
        <f t="shared" si="61"/>
        <v>1114.3700000000003</v>
      </c>
      <c r="BP85" s="377">
        <f t="shared" si="69"/>
        <v>504.15</v>
      </c>
      <c r="BQ85" s="377">
        <f t="shared" si="62"/>
        <v>2190.64</v>
      </c>
      <c r="BR85" s="377">
        <f t="shared" si="63"/>
        <v>610.22000000000025</v>
      </c>
      <c r="BS85" s="498">
        <v>331.52744547945247</v>
      </c>
      <c r="BT85" s="498">
        <f t="shared" si="70"/>
        <v>2522.1674454794525</v>
      </c>
      <c r="BU85" s="507"/>
      <c r="BV85" s="377">
        <f t="shared" si="42"/>
        <v>2522.1674454794525</v>
      </c>
      <c r="BW85" s="501">
        <f t="shared" si="39"/>
        <v>278.69255452054767</v>
      </c>
    </row>
    <row r="86" spans="2:75" s="367" customFormat="1" ht="15.75" customHeight="1">
      <c r="B86" s="496">
        <v>78</v>
      </c>
      <c r="C86" s="500" t="s">
        <v>755</v>
      </c>
      <c r="D86" s="511">
        <v>43074</v>
      </c>
      <c r="E86" s="368" t="s">
        <v>473</v>
      </c>
      <c r="F86" s="496" t="s">
        <v>756</v>
      </c>
      <c r="G86" s="368" t="s">
        <v>757</v>
      </c>
      <c r="H86" s="375" t="s">
        <v>758</v>
      </c>
      <c r="I86" s="482" t="s">
        <v>584</v>
      </c>
      <c r="J86" s="377">
        <v>1262.95</v>
      </c>
      <c r="K86" s="505">
        <f t="shared" si="43"/>
        <v>126.29500000000002</v>
      </c>
      <c r="L86" s="377">
        <f t="shared" si="44"/>
        <v>1136.655</v>
      </c>
      <c r="M86" s="377">
        <f t="shared" si="45"/>
        <v>227.33099999999999</v>
      </c>
      <c r="N86" s="377">
        <v>0</v>
      </c>
      <c r="O86" s="377">
        <f t="shared" si="46"/>
        <v>0</v>
      </c>
      <c r="P86" s="377">
        <v>0</v>
      </c>
      <c r="Q86" s="377">
        <v>0</v>
      </c>
      <c r="R86" s="377">
        <f t="shared" si="40"/>
        <v>0</v>
      </c>
      <c r="S86" s="377">
        <v>0</v>
      </c>
      <c r="T86" s="377">
        <v>0</v>
      </c>
      <c r="U86" s="377">
        <f t="shared" si="47"/>
        <v>0</v>
      </c>
      <c r="V86" s="377">
        <v>0</v>
      </c>
      <c r="W86" s="377">
        <v>0</v>
      </c>
      <c r="X86" s="377">
        <f t="shared" si="64"/>
        <v>0</v>
      </c>
      <c r="Y86" s="377">
        <v>0</v>
      </c>
      <c r="Z86" s="377">
        <v>0</v>
      </c>
      <c r="AA86" s="377">
        <f t="shared" si="65"/>
        <v>0</v>
      </c>
      <c r="AB86" s="377">
        <v>0</v>
      </c>
      <c r="AC86" s="377">
        <v>0</v>
      </c>
      <c r="AD86" s="377">
        <f t="shared" si="66"/>
        <v>0</v>
      </c>
      <c r="AE86" s="377">
        <v>0</v>
      </c>
      <c r="AF86" s="377">
        <v>0</v>
      </c>
      <c r="AG86" s="377">
        <f t="shared" si="48"/>
        <v>0</v>
      </c>
      <c r="AH86" s="377">
        <v>0</v>
      </c>
      <c r="AI86" s="377">
        <v>0</v>
      </c>
      <c r="AJ86" s="377">
        <f t="shared" si="68"/>
        <v>0</v>
      </c>
      <c r="AK86" s="377">
        <v>0</v>
      </c>
      <c r="AL86" s="377">
        <v>0</v>
      </c>
      <c r="AM86" s="377">
        <f t="shared" si="49"/>
        <v>0</v>
      </c>
      <c r="AN86" s="377">
        <v>0</v>
      </c>
      <c r="AO86" s="377">
        <v>0</v>
      </c>
      <c r="AP86" s="377">
        <f t="shared" si="50"/>
        <v>0</v>
      </c>
      <c r="AQ86" s="377">
        <v>0</v>
      </c>
      <c r="AR86" s="377">
        <v>0</v>
      </c>
      <c r="AS86" s="377">
        <f t="shared" si="51"/>
        <v>0</v>
      </c>
      <c r="AT86" s="377">
        <v>0</v>
      </c>
      <c r="AU86" s="377">
        <v>0</v>
      </c>
      <c r="AV86" s="377">
        <v>0</v>
      </c>
      <c r="AW86" s="377">
        <v>0</v>
      </c>
      <c r="AX86" s="377">
        <v>0</v>
      </c>
      <c r="AY86" s="377">
        <f t="shared" si="67"/>
        <v>0</v>
      </c>
      <c r="AZ86" s="377">
        <v>0</v>
      </c>
      <c r="BA86" s="377">
        <v>0</v>
      </c>
      <c r="BB86" s="377">
        <f t="shared" si="54"/>
        <v>0</v>
      </c>
      <c r="BC86" s="377">
        <v>0</v>
      </c>
      <c r="BD86" s="377">
        <v>16.82</v>
      </c>
      <c r="BE86" s="377">
        <f t="shared" si="56"/>
        <v>16.82</v>
      </c>
      <c r="BF86" s="377">
        <f t="shared" si="41"/>
        <v>1246.1300000000001</v>
      </c>
      <c r="BG86" s="377">
        <v>227.33</v>
      </c>
      <c r="BH86" s="377">
        <f t="shared" si="57"/>
        <v>244.15</v>
      </c>
      <c r="BI86" s="377">
        <f t="shared" si="37"/>
        <v>1018.8000000000001</v>
      </c>
      <c r="BJ86" s="377">
        <v>227.33</v>
      </c>
      <c r="BK86" s="377">
        <f t="shared" si="58"/>
        <v>471.48</v>
      </c>
      <c r="BL86" s="377">
        <f t="shared" si="59"/>
        <v>791.47</v>
      </c>
      <c r="BM86" s="377">
        <v>227.33</v>
      </c>
      <c r="BN86" s="377">
        <f t="shared" si="60"/>
        <v>698.81000000000006</v>
      </c>
      <c r="BO86" s="377">
        <f t="shared" si="61"/>
        <v>564.14</v>
      </c>
      <c r="BP86" s="377">
        <f t="shared" si="69"/>
        <v>227.33</v>
      </c>
      <c r="BQ86" s="377">
        <f t="shared" si="62"/>
        <v>926.1400000000001</v>
      </c>
      <c r="BR86" s="377">
        <f t="shared" si="63"/>
        <v>336.80999999999995</v>
      </c>
      <c r="BS86" s="498">
        <v>211.13309041095874</v>
      </c>
      <c r="BT86" s="498">
        <f t="shared" si="70"/>
        <v>1137.273090410959</v>
      </c>
      <c r="BU86" s="507"/>
      <c r="BV86" s="377">
        <f t="shared" si="42"/>
        <v>1137.273090410959</v>
      </c>
      <c r="BW86" s="501">
        <f t="shared" si="39"/>
        <v>125.67690958904109</v>
      </c>
    </row>
    <row r="87" spans="2:75" s="367" customFormat="1" ht="15.75" customHeight="1">
      <c r="B87" s="496">
        <v>79</v>
      </c>
      <c r="C87" s="500" t="s">
        <v>759</v>
      </c>
      <c r="D87" s="511">
        <v>43224</v>
      </c>
      <c r="E87" s="368" t="s">
        <v>473</v>
      </c>
      <c r="F87" s="496" t="s">
        <v>518</v>
      </c>
      <c r="G87" s="368" t="s">
        <v>760</v>
      </c>
      <c r="H87" s="375" t="s">
        <v>761</v>
      </c>
      <c r="I87" s="482" t="s">
        <v>500</v>
      </c>
      <c r="J87" s="377">
        <v>1048</v>
      </c>
      <c r="K87" s="505">
        <f t="shared" si="43"/>
        <v>104.80000000000001</v>
      </c>
      <c r="L87" s="377">
        <f t="shared" si="44"/>
        <v>943.2</v>
      </c>
      <c r="M87" s="377">
        <f t="shared" si="45"/>
        <v>188.64000000000001</v>
      </c>
      <c r="N87" s="377">
        <v>0</v>
      </c>
      <c r="O87" s="377">
        <f t="shared" si="46"/>
        <v>0</v>
      </c>
      <c r="P87" s="377">
        <v>0</v>
      </c>
      <c r="Q87" s="377">
        <v>0</v>
      </c>
      <c r="R87" s="377">
        <f t="shared" si="40"/>
        <v>0</v>
      </c>
      <c r="S87" s="377">
        <v>0</v>
      </c>
      <c r="T87" s="377">
        <v>0</v>
      </c>
      <c r="U87" s="377">
        <f t="shared" si="47"/>
        <v>0</v>
      </c>
      <c r="V87" s="377">
        <v>0</v>
      </c>
      <c r="W87" s="377">
        <v>0</v>
      </c>
      <c r="X87" s="377">
        <f t="shared" si="64"/>
        <v>0</v>
      </c>
      <c r="Y87" s="377">
        <v>0</v>
      </c>
      <c r="Z87" s="377">
        <v>0</v>
      </c>
      <c r="AA87" s="377">
        <f t="shared" si="65"/>
        <v>0</v>
      </c>
      <c r="AB87" s="377">
        <v>0</v>
      </c>
      <c r="AC87" s="377">
        <v>0</v>
      </c>
      <c r="AD87" s="377">
        <f t="shared" si="66"/>
        <v>0</v>
      </c>
      <c r="AE87" s="377">
        <v>0</v>
      </c>
      <c r="AF87" s="377">
        <v>0</v>
      </c>
      <c r="AG87" s="377">
        <f t="shared" si="48"/>
        <v>0</v>
      </c>
      <c r="AH87" s="377">
        <v>0</v>
      </c>
      <c r="AI87" s="377">
        <v>0</v>
      </c>
      <c r="AJ87" s="377">
        <f t="shared" si="68"/>
        <v>0</v>
      </c>
      <c r="AK87" s="377">
        <v>0</v>
      </c>
      <c r="AL87" s="377">
        <v>0</v>
      </c>
      <c r="AM87" s="377">
        <f t="shared" si="49"/>
        <v>0</v>
      </c>
      <c r="AN87" s="377">
        <v>0</v>
      </c>
      <c r="AO87" s="377">
        <v>0</v>
      </c>
      <c r="AP87" s="377">
        <f t="shared" si="50"/>
        <v>0</v>
      </c>
      <c r="AQ87" s="377">
        <v>0</v>
      </c>
      <c r="AR87" s="377">
        <v>0</v>
      </c>
      <c r="AS87" s="377">
        <f t="shared" si="51"/>
        <v>0</v>
      </c>
      <c r="AT87" s="377">
        <v>0</v>
      </c>
      <c r="AU87" s="377">
        <v>0</v>
      </c>
      <c r="AV87" s="377">
        <v>0</v>
      </c>
      <c r="AW87" s="377">
        <v>0</v>
      </c>
      <c r="AX87" s="377">
        <v>0</v>
      </c>
      <c r="AY87" s="377">
        <f t="shared" si="67"/>
        <v>0</v>
      </c>
      <c r="AZ87" s="377">
        <v>0</v>
      </c>
      <c r="BA87" s="377">
        <v>0</v>
      </c>
      <c r="BB87" s="377">
        <f t="shared" si="54"/>
        <v>0</v>
      </c>
      <c r="BC87" s="377">
        <v>0</v>
      </c>
      <c r="BD87" s="377">
        <v>0</v>
      </c>
      <c r="BE87" s="377">
        <f t="shared" si="56"/>
        <v>0</v>
      </c>
      <c r="BF87" s="377">
        <v>0</v>
      </c>
      <c r="BG87" s="377">
        <v>125.07</v>
      </c>
      <c r="BH87" s="377">
        <f t="shared" si="57"/>
        <v>125.07</v>
      </c>
      <c r="BI87" s="377">
        <f t="shared" si="37"/>
        <v>922.93000000000006</v>
      </c>
      <c r="BJ87" s="377">
        <v>188.64</v>
      </c>
      <c r="BK87" s="377">
        <f t="shared" si="58"/>
        <v>313.70999999999998</v>
      </c>
      <c r="BL87" s="377">
        <f t="shared" si="59"/>
        <v>734.29</v>
      </c>
      <c r="BM87" s="377">
        <v>188.64</v>
      </c>
      <c r="BN87" s="377">
        <f t="shared" si="60"/>
        <v>502.34999999999997</v>
      </c>
      <c r="BO87" s="377">
        <f t="shared" si="61"/>
        <v>545.65000000000009</v>
      </c>
      <c r="BP87" s="377">
        <f t="shared" si="69"/>
        <v>188.64</v>
      </c>
      <c r="BQ87" s="377">
        <f t="shared" si="62"/>
        <v>690.99</v>
      </c>
      <c r="BR87" s="377">
        <f t="shared" si="63"/>
        <v>357.01</v>
      </c>
      <c r="BS87" s="498">
        <v>189.15772602739719</v>
      </c>
      <c r="BT87" s="498">
        <f t="shared" si="70"/>
        <v>880.1477260273972</v>
      </c>
      <c r="BU87" s="507">
        <v>63.05</v>
      </c>
      <c r="BV87" s="377">
        <f t="shared" si="42"/>
        <v>943.19772602739715</v>
      </c>
      <c r="BW87" s="501">
        <f>J87-BV87</f>
        <v>104.80227397260285</v>
      </c>
    </row>
    <row r="88" spans="2:75" s="367" customFormat="1" ht="15.75" customHeight="1">
      <c r="B88" s="496">
        <v>80</v>
      </c>
      <c r="C88" s="500" t="s">
        <v>762</v>
      </c>
      <c r="D88" s="511">
        <v>43224</v>
      </c>
      <c r="E88" s="368" t="s">
        <v>473</v>
      </c>
      <c r="F88" s="496" t="s">
        <v>518</v>
      </c>
      <c r="G88" s="368" t="s">
        <v>760</v>
      </c>
      <c r="H88" s="375" t="s">
        <v>763</v>
      </c>
      <c r="I88" s="482" t="s">
        <v>500</v>
      </c>
      <c r="J88" s="377">
        <v>1048</v>
      </c>
      <c r="K88" s="505">
        <f t="shared" si="43"/>
        <v>104.80000000000001</v>
      </c>
      <c r="L88" s="377">
        <f t="shared" si="44"/>
        <v>943.2</v>
      </c>
      <c r="M88" s="377">
        <f t="shared" si="45"/>
        <v>188.64000000000001</v>
      </c>
      <c r="N88" s="377">
        <v>0</v>
      </c>
      <c r="O88" s="377">
        <f t="shared" si="46"/>
        <v>0</v>
      </c>
      <c r="P88" s="377">
        <v>0</v>
      </c>
      <c r="Q88" s="377">
        <v>0</v>
      </c>
      <c r="R88" s="377">
        <f t="shared" si="40"/>
        <v>0</v>
      </c>
      <c r="S88" s="377">
        <v>0</v>
      </c>
      <c r="T88" s="377">
        <v>0</v>
      </c>
      <c r="U88" s="377">
        <f t="shared" si="47"/>
        <v>0</v>
      </c>
      <c r="V88" s="377">
        <v>0</v>
      </c>
      <c r="W88" s="377">
        <v>0</v>
      </c>
      <c r="X88" s="377">
        <f t="shared" si="64"/>
        <v>0</v>
      </c>
      <c r="Y88" s="377">
        <v>0</v>
      </c>
      <c r="Z88" s="377">
        <v>0</v>
      </c>
      <c r="AA88" s="377">
        <f t="shared" si="65"/>
        <v>0</v>
      </c>
      <c r="AB88" s="377">
        <v>0</v>
      </c>
      <c r="AC88" s="377">
        <v>0</v>
      </c>
      <c r="AD88" s="377">
        <f t="shared" si="66"/>
        <v>0</v>
      </c>
      <c r="AE88" s="377">
        <v>0</v>
      </c>
      <c r="AF88" s="377">
        <v>0</v>
      </c>
      <c r="AG88" s="377">
        <f t="shared" si="48"/>
        <v>0</v>
      </c>
      <c r="AH88" s="377">
        <v>0</v>
      </c>
      <c r="AI88" s="377">
        <v>0</v>
      </c>
      <c r="AJ88" s="377">
        <f t="shared" si="68"/>
        <v>0</v>
      </c>
      <c r="AK88" s="377">
        <v>0</v>
      </c>
      <c r="AL88" s="377">
        <v>0</v>
      </c>
      <c r="AM88" s="377">
        <f t="shared" si="49"/>
        <v>0</v>
      </c>
      <c r="AN88" s="377">
        <v>0</v>
      </c>
      <c r="AO88" s="377">
        <v>0</v>
      </c>
      <c r="AP88" s="377">
        <f t="shared" si="50"/>
        <v>0</v>
      </c>
      <c r="AQ88" s="377">
        <v>0</v>
      </c>
      <c r="AR88" s="377">
        <v>0</v>
      </c>
      <c r="AS88" s="377">
        <f t="shared" si="51"/>
        <v>0</v>
      </c>
      <c r="AT88" s="377">
        <v>0</v>
      </c>
      <c r="AU88" s="377">
        <v>0</v>
      </c>
      <c r="AV88" s="377">
        <v>0</v>
      </c>
      <c r="AW88" s="377">
        <v>0</v>
      </c>
      <c r="AX88" s="377">
        <v>0</v>
      </c>
      <c r="AY88" s="377">
        <f t="shared" si="67"/>
        <v>0</v>
      </c>
      <c r="AZ88" s="377">
        <v>0</v>
      </c>
      <c r="BA88" s="377">
        <v>0</v>
      </c>
      <c r="BB88" s="377">
        <f t="shared" si="54"/>
        <v>0</v>
      </c>
      <c r="BC88" s="377">
        <v>0</v>
      </c>
      <c r="BD88" s="377">
        <v>0</v>
      </c>
      <c r="BE88" s="377">
        <f t="shared" si="56"/>
        <v>0</v>
      </c>
      <c r="BF88" s="377">
        <v>0</v>
      </c>
      <c r="BG88" s="377">
        <v>125.07</v>
      </c>
      <c r="BH88" s="377">
        <f t="shared" si="57"/>
        <v>125.07</v>
      </c>
      <c r="BI88" s="377">
        <f t="shared" si="37"/>
        <v>922.93000000000006</v>
      </c>
      <c r="BJ88" s="377">
        <v>188.64</v>
      </c>
      <c r="BK88" s="377">
        <f t="shared" si="58"/>
        <v>313.70999999999998</v>
      </c>
      <c r="BL88" s="377">
        <f t="shared" si="59"/>
        <v>734.29</v>
      </c>
      <c r="BM88" s="377">
        <v>188.64</v>
      </c>
      <c r="BN88" s="377">
        <f t="shared" si="60"/>
        <v>502.34999999999997</v>
      </c>
      <c r="BO88" s="377">
        <f t="shared" si="61"/>
        <v>545.65000000000009</v>
      </c>
      <c r="BP88" s="377">
        <f t="shared" si="69"/>
        <v>188.64</v>
      </c>
      <c r="BQ88" s="377">
        <f t="shared" si="62"/>
        <v>690.99</v>
      </c>
      <c r="BR88" s="377">
        <f t="shared" si="63"/>
        <v>357.01</v>
      </c>
      <c r="BS88" s="498">
        <v>189.16</v>
      </c>
      <c r="BT88" s="498">
        <v>880.15</v>
      </c>
      <c r="BU88" s="507">
        <v>63.05</v>
      </c>
      <c r="BV88" s="377">
        <f t="shared" si="42"/>
        <v>943.19999999999993</v>
      </c>
      <c r="BW88" s="501">
        <f>J88-BV88</f>
        <v>104.80000000000007</v>
      </c>
    </row>
    <row r="89" spans="2:75" s="367" customFormat="1" ht="15.75" customHeight="1">
      <c r="B89" s="496">
        <v>81</v>
      </c>
      <c r="C89" s="500" t="s">
        <v>764</v>
      </c>
      <c r="D89" s="511">
        <v>43427</v>
      </c>
      <c r="E89" s="368" t="s">
        <v>508</v>
      </c>
      <c r="F89" s="496" t="s">
        <v>518</v>
      </c>
      <c r="G89" s="368" t="s">
        <v>765</v>
      </c>
      <c r="H89" s="368" t="s">
        <v>766</v>
      </c>
      <c r="I89" s="482" t="s">
        <v>610</v>
      </c>
      <c r="J89" s="377">
        <v>728</v>
      </c>
      <c r="K89" s="505">
        <f t="shared" si="43"/>
        <v>72.8</v>
      </c>
      <c r="L89" s="377">
        <f t="shared" si="44"/>
        <v>655.20000000000005</v>
      </c>
      <c r="M89" s="377">
        <f t="shared" si="45"/>
        <v>131.04000000000002</v>
      </c>
      <c r="N89" s="377">
        <v>0</v>
      </c>
      <c r="O89" s="377">
        <f t="shared" si="46"/>
        <v>0</v>
      </c>
      <c r="P89" s="377">
        <v>0</v>
      </c>
      <c r="Q89" s="377">
        <v>0</v>
      </c>
      <c r="R89" s="377">
        <f t="shared" si="40"/>
        <v>0</v>
      </c>
      <c r="S89" s="377">
        <v>0</v>
      </c>
      <c r="T89" s="377">
        <v>0</v>
      </c>
      <c r="U89" s="377">
        <f t="shared" si="47"/>
        <v>0</v>
      </c>
      <c r="V89" s="377">
        <v>0</v>
      </c>
      <c r="W89" s="377">
        <v>0</v>
      </c>
      <c r="X89" s="377">
        <f t="shared" si="64"/>
        <v>0</v>
      </c>
      <c r="Y89" s="377">
        <v>0</v>
      </c>
      <c r="Z89" s="377">
        <v>0</v>
      </c>
      <c r="AA89" s="377">
        <f t="shared" si="65"/>
        <v>0</v>
      </c>
      <c r="AB89" s="377">
        <v>0</v>
      </c>
      <c r="AC89" s="377">
        <v>0</v>
      </c>
      <c r="AD89" s="377">
        <f t="shared" si="66"/>
        <v>0</v>
      </c>
      <c r="AE89" s="377">
        <v>0</v>
      </c>
      <c r="AF89" s="377">
        <v>0</v>
      </c>
      <c r="AG89" s="377">
        <f t="shared" si="48"/>
        <v>0</v>
      </c>
      <c r="AH89" s="377">
        <v>0</v>
      </c>
      <c r="AI89" s="377">
        <v>0</v>
      </c>
      <c r="AJ89" s="377">
        <f t="shared" si="68"/>
        <v>0</v>
      </c>
      <c r="AK89" s="377">
        <v>0</v>
      </c>
      <c r="AL89" s="377">
        <v>0</v>
      </c>
      <c r="AM89" s="377">
        <f t="shared" si="49"/>
        <v>0</v>
      </c>
      <c r="AN89" s="377">
        <v>0</v>
      </c>
      <c r="AO89" s="377">
        <v>0</v>
      </c>
      <c r="AP89" s="377">
        <f t="shared" si="50"/>
        <v>0</v>
      </c>
      <c r="AQ89" s="377">
        <v>0</v>
      </c>
      <c r="AR89" s="377">
        <v>0</v>
      </c>
      <c r="AS89" s="377">
        <f t="shared" si="51"/>
        <v>0</v>
      </c>
      <c r="AT89" s="377">
        <v>0</v>
      </c>
      <c r="AU89" s="377">
        <v>0</v>
      </c>
      <c r="AV89" s="377">
        <v>0</v>
      </c>
      <c r="AW89" s="377">
        <v>0</v>
      </c>
      <c r="AX89" s="377">
        <v>0</v>
      </c>
      <c r="AY89" s="377">
        <f t="shared" si="67"/>
        <v>0</v>
      </c>
      <c r="AZ89" s="377">
        <v>0</v>
      </c>
      <c r="BA89" s="377">
        <v>0</v>
      </c>
      <c r="BB89" s="377">
        <f t="shared" si="54"/>
        <v>0</v>
      </c>
      <c r="BC89" s="377">
        <v>0</v>
      </c>
      <c r="BD89" s="377">
        <v>0</v>
      </c>
      <c r="BE89" s="377">
        <f t="shared" si="56"/>
        <v>0</v>
      </c>
      <c r="BF89" s="377">
        <v>0</v>
      </c>
      <c r="BG89" s="377">
        <v>14</v>
      </c>
      <c r="BH89" s="377">
        <f t="shared" si="57"/>
        <v>14</v>
      </c>
      <c r="BI89" s="377">
        <f t="shared" ref="BI89:BI94" si="71">J89-BH89</f>
        <v>714</v>
      </c>
      <c r="BJ89" s="377">
        <v>131.04</v>
      </c>
      <c r="BK89" s="377">
        <f t="shared" si="58"/>
        <v>145.04</v>
      </c>
      <c r="BL89" s="377">
        <f t="shared" si="59"/>
        <v>582.96</v>
      </c>
      <c r="BM89" s="377">
        <v>131.04</v>
      </c>
      <c r="BN89" s="377">
        <f t="shared" si="60"/>
        <v>276.08</v>
      </c>
      <c r="BO89" s="377">
        <f t="shared" si="61"/>
        <v>451.92</v>
      </c>
      <c r="BP89" s="377">
        <f t="shared" si="69"/>
        <v>131.04</v>
      </c>
      <c r="BQ89" s="377">
        <f t="shared" si="62"/>
        <v>407.12</v>
      </c>
      <c r="BR89" s="377">
        <f t="shared" si="63"/>
        <v>320.88</v>
      </c>
      <c r="BS89" s="498">
        <v>131.04</v>
      </c>
      <c r="BT89" s="498">
        <f t="shared" si="70"/>
        <v>538.16</v>
      </c>
      <c r="BU89" s="507">
        <v>117.04</v>
      </c>
      <c r="BV89" s="377">
        <f t="shared" si="42"/>
        <v>655.19999999999993</v>
      </c>
      <c r="BW89" s="501">
        <f t="shared" ref="BW89:BW94" si="72">J89-BV89</f>
        <v>72.800000000000068</v>
      </c>
    </row>
    <row r="90" spans="2:75" s="367" customFormat="1" ht="15.75" customHeight="1">
      <c r="B90" s="496">
        <v>82</v>
      </c>
      <c r="C90" s="500" t="s">
        <v>767</v>
      </c>
      <c r="D90" s="511">
        <v>43425</v>
      </c>
      <c r="E90" s="368" t="s">
        <v>473</v>
      </c>
      <c r="F90" s="496" t="s">
        <v>518</v>
      </c>
      <c r="G90" s="368" t="s">
        <v>768</v>
      </c>
      <c r="H90" s="375" t="s">
        <v>769</v>
      </c>
      <c r="I90" s="482" t="s">
        <v>584</v>
      </c>
      <c r="J90" s="377">
        <v>1377</v>
      </c>
      <c r="K90" s="505">
        <f t="shared" si="43"/>
        <v>137.70000000000002</v>
      </c>
      <c r="L90" s="377">
        <f t="shared" si="44"/>
        <v>1239.3</v>
      </c>
      <c r="M90" s="377">
        <f t="shared" si="45"/>
        <v>247.85999999999999</v>
      </c>
      <c r="N90" s="377">
        <v>0</v>
      </c>
      <c r="O90" s="377">
        <f t="shared" si="46"/>
        <v>0</v>
      </c>
      <c r="P90" s="377">
        <v>0</v>
      </c>
      <c r="Q90" s="377">
        <v>0</v>
      </c>
      <c r="R90" s="377">
        <f t="shared" si="40"/>
        <v>0</v>
      </c>
      <c r="S90" s="377">
        <v>0</v>
      </c>
      <c r="T90" s="377">
        <v>0</v>
      </c>
      <c r="U90" s="377">
        <f t="shared" si="47"/>
        <v>0</v>
      </c>
      <c r="V90" s="377">
        <v>0</v>
      </c>
      <c r="W90" s="377">
        <v>0</v>
      </c>
      <c r="X90" s="377">
        <f t="shared" si="64"/>
        <v>0</v>
      </c>
      <c r="Y90" s="377">
        <v>0</v>
      </c>
      <c r="Z90" s="377">
        <v>0</v>
      </c>
      <c r="AA90" s="377">
        <f t="shared" si="65"/>
        <v>0</v>
      </c>
      <c r="AB90" s="377">
        <v>0</v>
      </c>
      <c r="AC90" s="377">
        <v>0</v>
      </c>
      <c r="AD90" s="377">
        <f t="shared" si="66"/>
        <v>0</v>
      </c>
      <c r="AE90" s="377">
        <v>0</v>
      </c>
      <c r="AF90" s="377">
        <v>0</v>
      </c>
      <c r="AG90" s="377">
        <f t="shared" si="48"/>
        <v>0</v>
      </c>
      <c r="AH90" s="377">
        <v>0</v>
      </c>
      <c r="AI90" s="377">
        <v>0</v>
      </c>
      <c r="AJ90" s="377">
        <f t="shared" si="68"/>
        <v>0</v>
      </c>
      <c r="AK90" s="377">
        <v>0</v>
      </c>
      <c r="AL90" s="377">
        <v>0</v>
      </c>
      <c r="AM90" s="377">
        <f t="shared" si="49"/>
        <v>0</v>
      </c>
      <c r="AN90" s="377">
        <v>0</v>
      </c>
      <c r="AO90" s="377">
        <v>0</v>
      </c>
      <c r="AP90" s="377">
        <f t="shared" si="50"/>
        <v>0</v>
      </c>
      <c r="AQ90" s="377">
        <v>0</v>
      </c>
      <c r="AR90" s="377">
        <v>0</v>
      </c>
      <c r="AS90" s="377">
        <f t="shared" si="51"/>
        <v>0</v>
      </c>
      <c r="AT90" s="377">
        <v>0</v>
      </c>
      <c r="AU90" s="377">
        <v>0</v>
      </c>
      <c r="AV90" s="377">
        <v>0</v>
      </c>
      <c r="AW90" s="377">
        <v>0</v>
      </c>
      <c r="AX90" s="377">
        <v>0</v>
      </c>
      <c r="AY90" s="377">
        <f t="shared" si="67"/>
        <v>0</v>
      </c>
      <c r="AZ90" s="377">
        <v>0</v>
      </c>
      <c r="BA90" s="377">
        <v>0</v>
      </c>
      <c r="BB90" s="377">
        <f t="shared" si="54"/>
        <v>0</v>
      </c>
      <c r="BC90" s="377">
        <v>0</v>
      </c>
      <c r="BD90" s="377">
        <v>0</v>
      </c>
      <c r="BE90" s="377">
        <f t="shared" si="56"/>
        <v>0</v>
      </c>
      <c r="BF90" s="377">
        <v>0</v>
      </c>
      <c r="BG90" s="377">
        <v>27.84</v>
      </c>
      <c r="BH90" s="377">
        <f t="shared" si="57"/>
        <v>27.84</v>
      </c>
      <c r="BI90" s="377">
        <f t="shared" si="71"/>
        <v>1349.16</v>
      </c>
      <c r="BJ90" s="377">
        <v>247.86</v>
      </c>
      <c r="BK90" s="377">
        <f t="shared" si="58"/>
        <v>275.7</v>
      </c>
      <c r="BL90" s="377">
        <f t="shared" si="59"/>
        <v>1101.3</v>
      </c>
      <c r="BM90" s="377">
        <v>247.86</v>
      </c>
      <c r="BN90" s="377">
        <f t="shared" si="60"/>
        <v>523.55999999999995</v>
      </c>
      <c r="BO90" s="377">
        <f t="shared" si="61"/>
        <v>853.44</v>
      </c>
      <c r="BP90" s="377">
        <f t="shared" si="69"/>
        <v>247.86</v>
      </c>
      <c r="BQ90" s="377">
        <f t="shared" si="62"/>
        <v>771.42</v>
      </c>
      <c r="BR90" s="377">
        <f t="shared" si="63"/>
        <v>605.58000000000004</v>
      </c>
      <c r="BS90" s="505">
        <v>247.86</v>
      </c>
      <c r="BT90" s="498">
        <f t="shared" si="70"/>
        <v>1019.28</v>
      </c>
      <c r="BU90" s="507">
        <v>220.02</v>
      </c>
      <c r="BV90" s="377">
        <f t="shared" si="42"/>
        <v>1239.3</v>
      </c>
      <c r="BW90" s="501">
        <f t="shared" si="72"/>
        <v>137.70000000000005</v>
      </c>
    </row>
    <row r="91" spans="2:75" s="367" customFormat="1" ht="15.75" customHeight="1">
      <c r="B91" s="496">
        <v>83</v>
      </c>
      <c r="C91" s="500" t="s">
        <v>770</v>
      </c>
      <c r="D91" s="511">
        <v>43439</v>
      </c>
      <c r="E91" s="368" t="s">
        <v>473</v>
      </c>
      <c r="F91" s="496" t="s">
        <v>474</v>
      </c>
      <c r="G91" s="368" t="s">
        <v>771</v>
      </c>
      <c r="H91" s="369" t="s">
        <v>772</v>
      </c>
      <c r="I91" s="482" t="s">
        <v>674</v>
      </c>
      <c r="J91" s="377">
        <v>1442.6</v>
      </c>
      <c r="K91" s="505">
        <f t="shared" si="43"/>
        <v>144.26</v>
      </c>
      <c r="L91" s="377">
        <f t="shared" si="44"/>
        <v>1298.3399999999999</v>
      </c>
      <c r="M91" s="377">
        <f t="shared" si="45"/>
        <v>259.66800000000001</v>
      </c>
      <c r="N91" s="377">
        <v>0</v>
      </c>
      <c r="O91" s="377">
        <f t="shared" si="46"/>
        <v>0</v>
      </c>
      <c r="P91" s="377">
        <v>0</v>
      </c>
      <c r="Q91" s="377">
        <v>0</v>
      </c>
      <c r="R91" s="377">
        <f t="shared" si="40"/>
        <v>0</v>
      </c>
      <c r="S91" s="377">
        <v>0</v>
      </c>
      <c r="T91" s="377">
        <v>0</v>
      </c>
      <c r="U91" s="377">
        <f t="shared" si="47"/>
        <v>0</v>
      </c>
      <c r="V91" s="377">
        <v>0</v>
      </c>
      <c r="W91" s="377">
        <v>0</v>
      </c>
      <c r="X91" s="377">
        <f t="shared" si="64"/>
        <v>0</v>
      </c>
      <c r="Y91" s="377">
        <v>0</v>
      </c>
      <c r="Z91" s="377">
        <v>0</v>
      </c>
      <c r="AA91" s="377">
        <f t="shared" si="65"/>
        <v>0</v>
      </c>
      <c r="AB91" s="377">
        <v>0</v>
      </c>
      <c r="AC91" s="377">
        <v>0</v>
      </c>
      <c r="AD91" s="377">
        <f t="shared" si="66"/>
        <v>0</v>
      </c>
      <c r="AE91" s="377">
        <v>0</v>
      </c>
      <c r="AF91" s="377">
        <v>0</v>
      </c>
      <c r="AG91" s="377">
        <f t="shared" si="48"/>
        <v>0</v>
      </c>
      <c r="AH91" s="377">
        <v>0</v>
      </c>
      <c r="AI91" s="377">
        <v>0</v>
      </c>
      <c r="AJ91" s="377">
        <f t="shared" si="68"/>
        <v>0</v>
      </c>
      <c r="AK91" s="377">
        <v>0</v>
      </c>
      <c r="AL91" s="377">
        <v>0</v>
      </c>
      <c r="AM91" s="377">
        <f t="shared" si="49"/>
        <v>0</v>
      </c>
      <c r="AN91" s="377">
        <v>0</v>
      </c>
      <c r="AO91" s="377">
        <v>0</v>
      </c>
      <c r="AP91" s="377">
        <f t="shared" si="50"/>
        <v>0</v>
      </c>
      <c r="AQ91" s="377">
        <v>0</v>
      </c>
      <c r="AR91" s="377">
        <v>0</v>
      </c>
      <c r="AS91" s="377">
        <f t="shared" si="51"/>
        <v>0</v>
      </c>
      <c r="AT91" s="377">
        <v>0</v>
      </c>
      <c r="AU91" s="377">
        <v>0</v>
      </c>
      <c r="AV91" s="377">
        <v>0</v>
      </c>
      <c r="AW91" s="377">
        <v>0</v>
      </c>
      <c r="AX91" s="377">
        <v>0</v>
      </c>
      <c r="AY91" s="377">
        <f t="shared" si="67"/>
        <v>0</v>
      </c>
      <c r="AZ91" s="377">
        <v>0</v>
      </c>
      <c r="BA91" s="377">
        <v>0</v>
      </c>
      <c r="BB91" s="377">
        <f t="shared" si="54"/>
        <v>0</v>
      </c>
      <c r="BC91" s="377">
        <v>0</v>
      </c>
      <c r="BD91" s="377">
        <v>0</v>
      </c>
      <c r="BE91" s="377">
        <f t="shared" si="56"/>
        <v>0</v>
      </c>
      <c r="BF91" s="377">
        <v>0</v>
      </c>
      <c r="BG91" s="377">
        <v>19.21</v>
      </c>
      <c r="BH91" s="377">
        <f t="shared" si="57"/>
        <v>19.21</v>
      </c>
      <c r="BI91" s="377">
        <f t="shared" si="71"/>
        <v>1423.3899999999999</v>
      </c>
      <c r="BJ91" s="377">
        <v>259.67</v>
      </c>
      <c r="BK91" s="377">
        <f t="shared" si="58"/>
        <v>278.88</v>
      </c>
      <c r="BL91" s="377">
        <f t="shared" si="59"/>
        <v>1163.7199999999998</v>
      </c>
      <c r="BM91" s="377">
        <v>259.67</v>
      </c>
      <c r="BN91" s="377">
        <f t="shared" si="60"/>
        <v>538.54999999999995</v>
      </c>
      <c r="BO91" s="377">
        <f t="shared" si="61"/>
        <v>904.05</v>
      </c>
      <c r="BP91" s="377">
        <f t="shared" si="69"/>
        <v>259.67</v>
      </c>
      <c r="BQ91" s="377">
        <f t="shared" si="62"/>
        <v>798.22</v>
      </c>
      <c r="BR91" s="377">
        <f t="shared" si="63"/>
        <v>644.37999999999988</v>
      </c>
      <c r="BS91" s="505">
        <v>259.67</v>
      </c>
      <c r="BT91" s="498">
        <f t="shared" si="70"/>
        <v>1057.8900000000001</v>
      </c>
      <c r="BU91" s="507">
        <v>240.44999999999982</v>
      </c>
      <c r="BV91" s="377">
        <f t="shared" si="42"/>
        <v>1298.3399999999999</v>
      </c>
      <c r="BW91" s="501">
        <f t="shared" si="72"/>
        <v>144.26</v>
      </c>
    </row>
    <row r="92" spans="2:75" s="367" customFormat="1" ht="15.75" customHeight="1">
      <c r="B92" s="496">
        <v>84</v>
      </c>
      <c r="C92" s="510" t="s">
        <v>773</v>
      </c>
      <c r="D92" s="511">
        <v>43439</v>
      </c>
      <c r="E92" s="368" t="s">
        <v>473</v>
      </c>
      <c r="F92" s="496" t="s">
        <v>474</v>
      </c>
      <c r="G92" s="368" t="s">
        <v>771</v>
      </c>
      <c r="H92" s="375" t="s">
        <v>774</v>
      </c>
      <c r="I92" s="482" t="s">
        <v>285</v>
      </c>
      <c r="J92" s="377">
        <v>1442.6</v>
      </c>
      <c r="K92" s="505">
        <f t="shared" si="43"/>
        <v>144.26</v>
      </c>
      <c r="L92" s="377">
        <f t="shared" si="44"/>
        <v>1298.3399999999999</v>
      </c>
      <c r="M92" s="377">
        <f t="shared" si="45"/>
        <v>259.66800000000001</v>
      </c>
      <c r="N92" s="377">
        <v>0</v>
      </c>
      <c r="O92" s="377">
        <f t="shared" si="46"/>
        <v>0</v>
      </c>
      <c r="P92" s="377">
        <v>0</v>
      </c>
      <c r="Q92" s="377">
        <v>0</v>
      </c>
      <c r="R92" s="377">
        <f t="shared" si="40"/>
        <v>0</v>
      </c>
      <c r="S92" s="377">
        <v>0</v>
      </c>
      <c r="T92" s="377">
        <v>0</v>
      </c>
      <c r="U92" s="377">
        <f t="shared" si="47"/>
        <v>0</v>
      </c>
      <c r="V92" s="377">
        <v>0</v>
      </c>
      <c r="W92" s="377">
        <v>0</v>
      </c>
      <c r="X92" s="377">
        <f t="shared" si="64"/>
        <v>0</v>
      </c>
      <c r="Y92" s="377">
        <v>0</v>
      </c>
      <c r="Z92" s="377">
        <v>0</v>
      </c>
      <c r="AA92" s="377">
        <f t="shared" si="65"/>
        <v>0</v>
      </c>
      <c r="AB92" s="377">
        <v>0</v>
      </c>
      <c r="AC92" s="377">
        <v>0</v>
      </c>
      <c r="AD92" s="377">
        <f t="shared" si="66"/>
        <v>0</v>
      </c>
      <c r="AE92" s="377">
        <v>0</v>
      </c>
      <c r="AF92" s="377">
        <v>0</v>
      </c>
      <c r="AG92" s="377">
        <f t="shared" si="48"/>
        <v>0</v>
      </c>
      <c r="AH92" s="377">
        <v>0</v>
      </c>
      <c r="AI92" s="377">
        <v>0</v>
      </c>
      <c r="AJ92" s="377">
        <f t="shared" si="68"/>
        <v>0</v>
      </c>
      <c r="AK92" s="377">
        <v>0</v>
      </c>
      <c r="AL92" s="377">
        <v>0</v>
      </c>
      <c r="AM92" s="377">
        <f t="shared" si="49"/>
        <v>0</v>
      </c>
      <c r="AN92" s="377">
        <v>0</v>
      </c>
      <c r="AO92" s="377">
        <v>0</v>
      </c>
      <c r="AP92" s="377">
        <f t="shared" si="50"/>
        <v>0</v>
      </c>
      <c r="AQ92" s="377">
        <v>0</v>
      </c>
      <c r="AR92" s="377">
        <v>0</v>
      </c>
      <c r="AS92" s="377">
        <f t="shared" si="51"/>
        <v>0</v>
      </c>
      <c r="AT92" s="377">
        <v>0</v>
      </c>
      <c r="AU92" s="377">
        <v>0</v>
      </c>
      <c r="AV92" s="377">
        <v>0</v>
      </c>
      <c r="AW92" s="377">
        <v>0</v>
      </c>
      <c r="AX92" s="377">
        <v>0</v>
      </c>
      <c r="AY92" s="377">
        <f t="shared" si="67"/>
        <v>0</v>
      </c>
      <c r="AZ92" s="377">
        <v>0</v>
      </c>
      <c r="BA92" s="377">
        <v>0</v>
      </c>
      <c r="BB92" s="377">
        <f t="shared" si="54"/>
        <v>0</v>
      </c>
      <c r="BC92" s="377">
        <v>0</v>
      </c>
      <c r="BD92" s="377">
        <v>0</v>
      </c>
      <c r="BE92" s="377">
        <f t="shared" si="56"/>
        <v>0</v>
      </c>
      <c r="BF92" s="377">
        <v>0</v>
      </c>
      <c r="BG92" s="377">
        <v>19.21</v>
      </c>
      <c r="BH92" s="377">
        <f t="shared" si="57"/>
        <v>19.21</v>
      </c>
      <c r="BI92" s="377">
        <f t="shared" si="71"/>
        <v>1423.3899999999999</v>
      </c>
      <c r="BJ92" s="377">
        <v>259.67</v>
      </c>
      <c r="BK92" s="377">
        <f t="shared" si="58"/>
        <v>278.88</v>
      </c>
      <c r="BL92" s="377">
        <f t="shared" si="59"/>
        <v>1163.7199999999998</v>
      </c>
      <c r="BM92" s="377">
        <v>259.67</v>
      </c>
      <c r="BN92" s="377">
        <f t="shared" si="60"/>
        <v>538.54999999999995</v>
      </c>
      <c r="BO92" s="377">
        <f t="shared" si="61"/>
        <v>904.05</v>
      </c>
      <c r="BP92" s="377">
        <f t="shared" si="69"/>
        <v>259.67</v>
      </c>
      <c r="BQ92" s="377">
        <f t="shared" si="62"/>
        <v>798.22</v>
      </c>
      <c r="BR92" s="377">
        <f t="shared" si="63"/>
        <v>644.37999999999988</v>
      </c>
      <c r="BS92" s="505">
        <v>259.67</v>
      </c>
      <c r="BT92" s="498">
        <f t="shared" si="70"/>
        <v>1057.8900000000001</v>
      </c>
      <c r="BU92" s="507">
        <v>240.44999999999982</v>
      </c>
      <c r="BV92" s="377">
        <f t="shared" si="42"/>
        <v>1298.3399999999999</v>
      </c>
      <c r="BW92" s="501">
        <f>J92-BV92</f>
        <v>144.26</v>
      </c>
    </row>
    <row r="93" spans="2:75" s="367" customFormat="1" ht="15.75" customHeight="1">
      <c r="B93" s="496">
        <v>85</v>
      </c>
      <c r="C93" s="500" t="s">
        <v>775</v>
      </c>
      <c r="D93" s="511">
        <v>43439</v>
      </c>
      <c r="E93" s="368" t="s">
        <v>473</v>
      </c>
      <c r="F93" s="496" t="s">
        <v>474</v>
      </c>
      <c r="G93" s="368" t="s">
        <v>771</v>
      </c>
      <c r="H93" s="375" t="s">
        <v>776</v>
      </c>
      <c r="I93" s="482" t="s">
        <v>489</v>
      </c>
      <c r="J93" s="377">
        <v>1442.6</v>
      </c>
      <c r="K93" s="505">
        <f t="shared" si="43"/>
        <v>144.26</v>
      </c>
      <c r="L93" s="377">
        <f t="shared" si="44"/>
        <v>1298.3399999999999</v>
      </c>
      <c r="M93" s="377">
        <f t="shared" si="45"/>
        <v>259.66800000000001</v>
      </c>
      <c r="N93" s="377">
        <v>0</v>
      </c>
      <c r="O93" s="377">
        <f t="shared" si="46"/>
        <v>0</v>
      </c>
      <c r="P93" s="377">
        <v>0</v>
      </c>
      <c r="Q93" s="377">
        <v>0</v>
      </c>
      <c r="R93" s="377">
        <f t="shared" si="40"/>
        <v>0</v>
      </c>
      <c r="S93" s="377">
        <v>0</v>
      </c>
      <c r="T93" s="377">
        <v>0</v>
      </c>
      <c r="U93" s="377">
        <f t="shared" si="47"/>
        <v>0</v>
      </c>
      <c r="V93" s="377">
        <v>0</v>
      </c>
      <c r="W93" s="377">
        <v>0</v>
      </c>
      <c r="X93" s="377">
        <f t="shared" si="64"/>
        <v>0</v>
      </c>
      <c r="Y93" s="377">
        <v>0</v>
      </c>
      <c r="Z93" s="377">
        <v>0</v>
      </c>
      <c r="AA93" s="377">
        <f t="shared" si="65"/>
        <v>0</v>
      </c>
      <c r="AB93" s="377">
        <v>0</v>
      </c>
      <c r="AC93" s="377">
        <v>0</v>
      </c>
      <c r="AD93" s="377">
        <f t="shared" si="66"/>
        <v>0</v>
      </c>
      <c r="AE93" s="377">
        <v>0</v>
      </c>
      <c r="AF93" s="377">
        <v>0</v>
      </c>
      <c r="AG93" s="377">
        <f t="shared" si="48"/>
        <v>0</v>
      </c>
      <c r="AH93" s="377">
        <v>0</v>
      </c>
      <c r="AI93" s="377">
        <v>0</v>
      </c>
      <c r="AJ93" s="377">
        <f t="shared" si="68"/>
        <v>0</v>
      </c>
      <c r="AK93" s="377">
        <v>0</v>
      </c>
      <c r="AL93" s="377">
        <v>0</v>
      </c>
      <c r="AM93" s="377">
        <f t="shared" si="49"/>
        <v>0</v>
      </c>
      <c r="AN93" s="377">
        <v>0</v>
      </c>
      <c r="AO93" s="377">
        <v>0</v>
      </c>
      <c r="AP93" s="377">
        <f t="shared" si="50"/>
        <v>0</v>
      </c>
      <c r="AQ93" s="377">
        <v>0</v>
      </c>
      <c r="AR93" s="377">
        <v>0</v>
      </c>
      <c r="AS93" s="377">
        <f t="shared" si="51"/>
        <v>0</v>
      </c>
      <c r="AT93" s="377">
        <v>0</v>
      </c>
      <c r="AU93" s="377">
        <v>0</v>
      </c>
      <c r="AV93" s="377">
        <v>0</v>
      </c>
      <c r="AW93" s="377">
        <v>0</v>
      </c>
      <c r="AX93" s="377">
        <v>0</v>
      </c>
      <c r="AY93" s="377">
        <f t="shared" si="67"/>
        <v>0</v>
      </c>
      <c r="AZ93" s="377">
        <v>0</v>
      </c>
      <c r="BA93" s="377">
        <v>0</v>
      </c>
      <c r="BB93" s="377">
        <f t="shared" si="54"/>
        <v>0</v>
      </c>
      <c r="BC93" s="377">
        <v>0</v>
      </c>
      <c r="BD93" s="377">
        <v>0</v>
      </c>
      <c r="BE93" s="377">
        <f t="shared" si="56"/>
        <v>0</v>
      </c>
      <c r="BF93" s="377">
        <v>0</v>
      </c>
      <c r="BG93" s="377">
        <v>19.21</v>
      </c>
      <c r="BH93" s="377">
        <f t="shared" si="57"/>
        <v>19.21</v>
      </c>
      <c r="BI93" s="377">
        <f t="shared" si="71"/>
        <v>1423.3899999999999</v>
      </c>
      <c r="BJ93" s="377">
        <v>259.67</v>
      </c>
      <c r="BK93" s="377">
        <f t="shared" si="58"/>
        <v>278.88</v>
      </c>
      <c r="BL93" s="377">
        <f t="shared" si="59"/>
        <v>1163.7199999999998</v>
      </c>
      <c r="BM93" s="377">
        <v>259.67</v>
      </c>
      <c r="BN93" s="377">
        <f t="shared" si="60"/>
        <v>538.54999999999995</v>
      </c>
      <c r="BO93" s="377">
        <f t="shared" si="61"/>
        <v>904.05</v>
      </c>
      <c r="BP93" s="377">
        <f t="shared" si="69"/>
        <v>259.67</v>
      </c>
      <c r="BQ93" s="377">
        <f t="shared" si="62"/>
        <v>798.22</v>
      </c>
      <c r="BR93" s="377">
        <f t="shared" si="63"/>
        <v>644.37999999999988</v>
      </c>
      <c r="BS93" s="505">
        <v>259.67</v>
      </c>
      <c r="BT93" s="498">
        <f t="shared" si="70"/>
        <v>1057.8900000000001</v>
      </c>
      <c r="BU93" s="507">
        <v>240.44999999999982</v>
      </c>
      <c r="BV93" s="377">
        <f t="shared" si="42"/>
        <v>1298.3399999999999</v>
      </c>
      <c r="BW93" s="501">
        <f t="shared" si="72"/>
        <v>144.26</v>
      </c>
    </row>
    <row r="94" spans="2:75" s="367" customFormat="1" ht="15.75" customHeight="1">
      <c r="B94" s="496">
        <v>86</v>
      </c>
      <c r="C94" s="500" t="s">
        <v>777</v>
      </c>
      <c r="D94" s="511">
        <v>43439</v>
      </c>
      <c r="E94" s="368" t="s">
        <v>473</v>
      </c>
      <c r="F94" s="496" t="s">
        <v>474</v>
      </c>
      <c r="G94" s="368" t="s">
        <v>771</v>
      </c>
      <c r="H94" s="375" t="s">
        <v>778</v>
      </c>
      <c r="I94" s="482" t="s">
        <v>482</v>
      </c>
      <c r="J94" s="377">
        <v>1442.6</v>
      </c>
      <c r="K94" s="505">
        <f t="shared" si="43"/>
        <v>144.26</v>
      </c>
      <c r="L94" s="377">
        <f t="shared" si="44"/>
        <v>1298.3399999999999</v>
      </c>
      <c r="M94" s="377">
        <f t="shared" si="45"/>
        <v>259.66800000000001</v>
      </c>
      <c r="N94" s="377">
        <v>0</v>
      </c>
      <c r="O94" s="377">
        <f t="shared" si="46"/>
        <v>0</v>
      </c>
      <c r="P94" s="377">
        <v>0</v>
      </c>
      <c r="Q94" s="377">
        <v>0</v>
      </c>
      <c r="R94" s="377">
        <f t="shared" si="40"/>
        <v>0</v>
      </c>
      <c r="S94" s="377">
        <v>0</v>
      </c>
      <c r="T94" s="377">
        <v>0</v>
      </c>
      <c r="U94" s="377">
        <f t="shared" si="47"/>
        <v>0</v>
      </c>
      <c r="V94" s="377">
        <v>0</v>
      </c>
      <c r="W94" s="377">
        <v>0</v>
      </c>
      <c r="X94" s="377">
        <f t="shared" si="64"/>
        <v>0</v>
      </c>
      <c r="Y94" s="377">
        <v>0</v>
      </c>
      <c r="Z94" s="377">
        <v>0</v>
      </c>
      <c r="AA94" s="377">
        <f t="shared" si="65"/>
        <v>0</v>
      </c>
      <c r="AB94" s="377">
        <v>0</v>
      </c>
      <c r="AC94" s="377">
        <v>0</v>
      </c>
      <c r="AD94" s="377">
        <f t="shared" si="66"/>
        <v>0</v>
      </c>
      <c r="AE94" s="377">
        <v>0</v>
      </c>
      <c r="AF94" s="377">
        <v>0</v>
      </c>
      <c r="AG94" s="377">
        <f t="shared" si="48"/>
        <v>0</v>
      </c>
      <c r="AH94" s="377">
        <v>0</v>
      </c>
      <c r="AI94" s="377">
        <v>0</v>
      </c>
      <c r="AJ94" s="377">
        <f t="shared" si="68"/>
        <v>0</v>
      </c>
      <c r="AK94" s="377">
        <v>0</v>
      </c>
      <c r="AL94" s="377">
        <v>0</v>
      </c>
      <c r="AM94" s="377">
        <f t="shared" si="49"/>
        <v>0</v>
      </c>
      <c r="AN94" s="377">
        <v>0</v>
      </c>
      <c r="AO94" s="377">
        <v>0</v>
      </c>
      <c r="AP94" s="377">
        <f t="shared" si="50"/>
        <v>0</v>
      </c>
      <c r="AQ94" s="377">
        <v>0</v>
      </c>
      <c r="AR94" s="377">
        <v>0</v>
      </c>
      <c r="AS94" s="377">
        <f t="shared" si="51"/>
        <v>0</v>
      </c>
      <c r="AT94" s="377">
        <v>0</v>
      </c>
      <c r="AU94" s="377">
        <v>0</v>
      </c>
      <c r="AV94" s="377">
        <v>0</v>
      </c>
      <c r="AW94" s="377">
        <v>0</v>
      </c>
      <c r="AX94" s="377">
        <v>0</v>
      </c>
      <c r="AY94" s="377">
        <f t="shared" si="67"/>
        <v>0</v>
      </c>
      <c r="AZ94" s="377">
        <v>0</v>
      </c>
      <c r="BA94" s="377">
        <v>0</v>
      </c>
      <c r="BB94" s="377">
        <f t="shared" si="54"/>
        <v>0</v>
      </c>
      <c r="BC94" s="377">
        <v>0</v>
      </c>
      <c r="BD94" s="377">
        <v>0</v>
      </c>
      <c r="BE94" s="377">
        <f t="shared" si="56"/>
        <v>0</v>
      </c>
      <c r="BF94" s="377">
        <v>0</v>
      </c>
      <c r="BG94" s="377">
        <v>19.21</v>
      </c>
      <c r="BH94" s="377">
        <f t="shared" si="57"/>
        <v>19.21</v>
      </c>
      <c r="BI94" s="377">
        <f t="shared" si="71"/>
        <v>1423.3899999999999</v>
      </c>
      <c r="BJ94" s="377">
        <v>259.67</v>
      </c>
      <c r="BK94" s="377">
        <f t="shared" si="58"/>
        <v>278.88</v>
      </c>
      <c r="BL94" s="377">
        <f t="shared" si="59"/>
        <v>1163.7199999999998</v>
      </c>
      <c r="BM94" s="377">
        <v>259.67</v>
      </c>
      <c r="BN94" s="377">
        <f t="shared" si="60"/>
        <v>538.54999999999995</v>
      </c>
      <c r="BO94" s="377">
        <f t="shared" si="61"/>
        <v>904.05</v>
      </c>
      <c r="BP94" s="377">
        <f t="shared" si="69"/>
        <v>259.67</v>
      </c>
      <c r="BQ94" s="377">
        <f t="shared" si="62"/>
        <v>798.22</v>
      </c>
      <c r="BR94" s="377">
        <f t="shared" si="63"/>
        <v>644.37999999999988</v>
      </c>
      <c r="BS94" s="505">
        <v>259.67</v>
      </c>
      <c r="BT94" s="498">
        <f t="shared" si="70"/>
        <v>1057.8900000000001</v>
      </c>
      <c r="BU94" s="507">
        <v>240.44999999999982</v>
      </c>
      <c r="BV94" s="377">
        <f t="shared" si="42"/>
        <v>1298.3399999999999</v>
      </c>
      <c r="BW94" s="501">
        <f t="shared" si="72"/>
        <v>144.26</v>
      </c>
    </row>
    <row r="95" spans="2:75" s="367" customFormat="1" ht="24" customHeight="1">
      <c r="B95" s="496">
        <v>87</v>
      </c>
      <c r="C95" s="510" t="s">
        <v>779</v>
      </c>
      <c r="D95" s="511">
        <v>43614</v>
      </c>
      <c r="E95" s="368" t="s">
        <v>590</v>
      </c>
      <c r="F95" s="496" t="s">
        <v>518</v>
      </c>
      <c r="G95" s="368" t="s">
        <v>729</v>
      </c>
      <c r="H95" s="375" t="s">
        <v>780</v>
      </c>
      <c r="I95" s="482" t="s">
        <v>610</v>
      </c>
      <c r="J95" s="377">
        <v>627.54999999999995</v>
      </c>
      <c r="K95" s="505">
        <f t="shared" si="43"/>
        <v>62.754999999999995</v>
      </c>
      <c r="L95" s="377">
        <f t="shared" si="44"/>
        <v>564.79499999999996</v>
      </c>
      <c r="M95" s="377">
        <f t="shared" si="45"/>
        <v>112.95899999999999</v>
      </c>
      <c r="N95" s="377">
        <v>0</v>
      </c>
      <c r="O95" s="377">
        <f t="shared" si="46"/>
        <v>0</v>
      </c>
      <c r="P95" s="377">
        <v>0</v>
      </c>
      <c r="Q95" s="377">
        <v>0</v>
      </c>
      <c r="R95" s="377">
        <f t="shared" si="40"/>
        <v>0</v>
      </c>
      <c r="S95" s="377">
        <v>0</v>
      </c>
      <c r="T95" s="377">
        <v>0</v>
      </c>
      <c r="U95" s="377">
        <f t="shared" si="47"/>
        <v>0</v>
      </c>
      <c r="V95" s="377">
        <v>0</v>
      </c>
      <c r="W95" s="377">
        <v>0</v>
      </c>
      <c r="X95" s="377">
        <f t="shared" si="64"/>
        <v>0</v>
      </c>
      <c r="Y95" s="377">
        <v>0</v>
      </c>
      <c r="Z95" s="377">
        <v>0</v>
      </c>
      <c r="AA95" s="377">
        <f t="shared" si="65"/>
        <v>0</v>
      </c>
      <c r="AB95" s="377">
        <v>0</v>
      </c>
      <c r="AC95" s="377">
        <v>0</v>
      </c>
      <c r="AD95" s="377">
        <f t="shared" si="66"/>
        <v>0</v>
      </c>
      <c r="AE95" s="377">
        <v>0</v>
      </c>
      <c r="AF95" s="377">
        <v>0</v>
      </c>
      <c r="AG95" s="377">
        <f t="shared" si="48"/>
        <v>0</v>
      </c>
      <c r="AH95" s="377">
        <v>0</v>
      </c>
      <c r="AI95" s="377">
        <v>0</v>
      </c>
      <c r="AJ95" s="377">
        <f t="shared" si="68"/>
        <v>0</v>
      </c>
      <c r="AK95" s="377">
        <v>0</v>
      </c>
      <c r="AL95" s="377">
        <v>0</v>
      </c>
      <c r="AM95" s="377">
        <f t="shared" si="49"/>
        <v>0</v>
      </c>
      <c r="AN95" s="377">
        <v>0</v>
      </c>
      <c r="AO95" s="377">
        <v>0</v>
      </c>
      <c r="AP95" s="377">
        <f t="shared" si="50"/>
        <v>0</v>
      </c>
      <c r="AQ95" s="377">
        <v>0</v>
      </c>
      <c r="AR95" s="377">
        <v>0</v>
      </c>
      <c r="AS95" s="377">
        <f t="shared" si="51"/>
        <v>0</v>
      </c>
      <c r="AT95" s="377">
        <v>0</v>
      </c>
      <c r="AU95" s="377">
        <v>0</v>
      </c>
      <c r="AV95" s="377">
        <v>0</v>
      </c>
      <c r="AW95" s="377">
        <v>0</v>
      </c>
      <c r="AX95" s="377">
        <v>0</v>
      </c>
      <c r="AY95" s="377">
        <f t="shared" si="67"/>
        <v>0</v>
      </c>
      <c r="AZ95" s="377">
        <v>0</v>
      </c>
      <c r="BA95" s="377">
        <v>0</v>
      </c>
      <c r="BB95" s="377">
        <f t="shared" si="54"/>
        <v>0</v>
      </c>
      <c r="BC95" s="377">
        <v>0</v>
      </c>
      <c r="BD95" s="377">
        <v>0</v>
      </c>
      <c r="BE95" s="377">
        <f t="shared" si="56"/>
        <v>0</v>
      </c>
      <c r="BF95" s="377">
        <v>0</v>
      </c>
      <c r="BG95" s="377">
        <v>0</v>
      </c>
      <c r="BH95" s="377">
        <f>BE95+BG95</f>
        <v>0</v>
      </c>
      <c r="BI95" s="377">
        <v>0</v>
      </c>
      <c r="BJ95" s="377">
        <v>67.16</v>
      </c>
      <c r="BK95" s="377">
        <f t="shared" si="58"/>
        <v>67.16</v>
      </c>
      <c r="BL95" s="377">
        <f t="shared" si="59"/>
        <v>560.39</v>
      </c>
      <c r="BM95" s="377">
        <v>112.96</v>
      </c>
      <c r="BN95" s="377">
        <f t="shared" si="60"/>
        <v>180.12</v>
      </c>
      <c r="BO95" s="377">
        <f t="shared" si="61"/>
        <v>447.42999999999995</v>
      </c>
      <c r="BP95" s="377">
        <f t="shared" si="69"/>
        <v>112.96</v>
      </c>
      <c r="BQ95" s="377">
        <f t="shared" si="62"/>
        <v>293.08</v>
      </c>
      <c r="BR95" s="377">
        <f t="shared" si="63"/>
        <v>334.46999999999997</v>
      </c>
      <c r="BS95" s="505">
        <v>112.96</v>
      </c>
      <c r="BT95" s="498">
        <f t="shared" si="70"/>
        <v>406.03999999999996</v>
      </c>
      <c r="BU95" s="507">
        <f>SUM(M95/12)*12</f>
        <v>112.959</v>
      </c>
      <c r="BV95" s="377">
        <f t="shared" si="42"/>
        <v>518.99900000000002</v>
      </c>
      <c r="BW95" s="501">
        <f>J95-BT95</f>
        <v>221.51</v>
      </c>
    </row>
    <row r="96" spans="2:75" s="367" customFormat="1" ht="15.75" customHeight="1">
      <c r="B96" s="496">
        <v>88</v>
      </c>
      <c r="C96" s="500" t="s">
        <v>781</v>
      </c>
      <c r="D96" s="511">
        <v>43614</v>
      </c>
      <c r="E96" s="368" t="s">
        <v>473</v>
      </c>
      <c r="F96" s="496" t="s">
        <v>474</v>
      </c>
      <c r="G96" s="368" t="s">
        <v>782</v>
      </c>
      <c r="H96" s="368" t="s">
        <v>783</v>
      </c>
      <c r="I96" s="482" t="s">
        <v>610</v>
      </c>
      <c r="J96" s="377">
        <v>1230.3</v>
      </c>
      <c r="K96" s="505">
        <f t="shared" si="43"/>
        <v>123.03</v>
      </c>
      <c r="L96" s="377">
        <f t="shared" si="44"/>
        <v>1107.27</v>
      </c>
      <c r="M96" s="377">
        <f t="shared" si="45"/>
        <v>221.45400000000001</v>
      </c>
      <c r="N96" s="377">
        <v>0</v>
      </c>
      <c r="O96" s="377">
        <f t="shared" si="46"/>
        <v>0</v>
      </c>
      <c r="P96" s="377">
        <v>0</v>
      </c>
      <c r="Q96" s="377">
        <v>0</v>
      </c>
      <c r="R96" s="377">
        <f t="shared" si="40"/>
        <v>0</v>
      </c>
      <c r="S96" s="377">
        <v>0</v>
      </c>
      <c r="T96" s="377">
        <v>0</v>
      </c>
      <c r="U96" s="377">
        <f t="shared" si="47"/>
        <v>0</v>
      </c>
      <c r="V96" s="377">
        <v>0</v>
      </c>
      <c r="W96" s="377">
        <v>0</v>
      </c>
      <c r="X96" s="377">
        <f t="shared" si="64"/>
        <v>0</v>
      </c>
      <c r="Y96" s="377">
        <v>0</v>
      </c>
      <c r="Z96" s="377">
        <v>0</v>
      </c>
      <c r="AA96" s="377">
        <f t="shared" si="65"/>
        <v>0</v>
      </c>
      <c r="AB96" s="377">
        <v>0</v>
      </c>
      <c r="AC96" s="377">
        <v>0</v>
      </c>
      <c r="AD96" s="377">
        <f t="shared" si="66"/>
        <v>0</v>
      </c>
      <c r="AE96" s="377">
        <v>0</v>
      </c>
      <c r="AF96" s="377">
        <v>0</v>
      </c>
      <c r="AG96" s="377">
        <f t="shared" si="48"/>
        <v>0</v>
      </c>
      <c r="AH96" s="377">
        <v>0</v>
      </c>
      <c r="AI96" s="377">
        <v>0</v>
      </c>
      <c r="AJ96" s="377">
        <f t="shared" si="68"/>
        <v>0</v>
      </c>
      <c r="AK96" s="377">
        <v>0</v>
      </c>
      <c r="AL96" s="377">
        <v>0</v>
      </c>
      <c r="AM96" s="377">
        <f t="shared" si="49"/>
        <v>0</v>
      </c>
      <c r="AN96" s="377">
        <v>0</v>
      </c>
      <c r="AO96" s="377">
        <v>0</v>
      </c>
      <c r="AP96" s="377">
        <f t="shared" si="50"/>
        <v>0</v>
      </c>
      <c r="AQ96" s="377">
        <v>0</v>
      </c>
      <c r="AR96" s="377">
        <v>0</v>
      </c>
      <c r="AS96" s="377">
        <f t="shared" si="51"/>
        <v>0</v>
      </c>
      <c r="AT96" s="377">
        <v>0</v>
      </c>
      <c r="AU96" s="377">
        <v>0</v>
      </c>
      <c r="AV96" s="377">
        <v>0</v>
      </c>
      <c r="AW96" s="377">
        <v>0</v>
      </c>
      <c r="AX96" s="377">
        <v>0</v>
      </c>
      <c r="AY96" s="377">
        <f t="shared" si="67"/>
        <v>0</v>
      </c>
      <c r="AZ96" s="377">
        <v>0</v>
      </c>
      <c r="BA96" s="377">
        <v>0</v>
      </c>
      <c r="BB96" s="377">
        <f t="shared" si="54"/>
        <v>0</v>
      </c>
      <c r="BC96" s="377">
        <v>0</v>
      </c>
      <c r="BD96" s="377">
        <v>0</v>
      </c>
      <c r="BE96" s="377">
        <f t="shared" si="56"/>
        <v>0</v>
      </c>
      <c r="BF96" s="377">
        <v>0</v>
      </c>
      <c r="BG96" s="377">
        <v>0</v>
      </c>
      <c r="BH96" s="377">
        <f t="shared" ref="BH96:BH152" si="73">BE96+BG96</f>
        <v>0</v>
      </c>
      <c r="BI96" s="377">
        <v>0</v>
      </c>
      <c r="BJ96" s="377">
        <v>131.66</v>
      </c>
      <c r="BK96" s="377">
        <f t="shared" si="58"/>
        <v>131.66</v>
      </c>
      <c r="BL96" s="377">
        <f t="shared" si="59"/>
        <v>1098.6399999999999</v>
      </c>
      <c r="BM96" s="377">
        <v>221.45</v>
      </c>
      <c r="BN96" s="377">
        <f t="shared" si="60"/>
        <v>353.11</v>
      </c>
      <c r="BO96" s="377">
        <f t="shared" si="61"/>
        <v>877.18999999999994</v>
      </c>
      <c r="BP96" s="377">
        <f t="shared" si="69"/>
        <v>221.45</v>
      </c>
      <c r="BQ96" s="377">
        <f t="shared" si="62"/>
        <v>574.55999999999995</v>
      </c>
      <c r="BR96" s="377">
        <f t="shared" si="63"/>
        <v>655.74</v>
      </c>
      <c r="BS96" s="505">
        <v>221.45</v>
      </c>
      <c r="BT96" s="498">
        <f>BQ96+BS96</f>
        <v>796.01</v>
      </c>
      <c r="BU96" s="507">
        <f>SUM(M96/12)*12</f>
        <v>221.45400000000001</v>
      </c>
      <c r="BV96" s="377">
        <f t="shared" si="42"/>
        <v>1017.4639999999999</v>
      </c>
      <c r="BW96" s="501">
        <f>J96-BT96</f>
        <v>434.28999999999996</v>
      </c>
    </row>
    <row r="97" spans="2:75" s="367" customFormat="1" ht="15.75" customHeight="1">
      <c r="B97" s="496">
        <v>89</v>
      </c>
      <c r="C97" s="500" t="s">
        <v>784</v>
      </c>
      <c r="D97" s="511">
        <v>43798</v>
      </c>
      <c r="E97" s="368" t="s">
        <v>517</v>
      </c>
      <c r="F97" s="496" t="s">
        <v>518</v>
      </c>
      <c r="G97" s="368" t="s">
        <v>785</v>
      </c>
      <c r="H97" s="375" t="s">
        <v>786</v>
      </c>
      <c r="I97" s="482" t="s">
        <v>285</v>
      </c>
      <c r="J97" s="377">
        <v>3599.95</v>
      </c>
      <c r="K97" s="505">
        <f t="shared" si="43"/>
        <v>359.995</v>
      </c>
      <c r="L97" s="377">
        <f t="shared" si="44"/>
        <v>3239.9549999999999</v>
      </c>
      <c r="M97" s="377">
        <f t="shared" si="45"/>
        <v>647.99099999999999</v>
      </c>
      <c r="N97" s="377">
        <v>0</v>
      </c>
      <c r="O97" s="377">
        <f t="shared" si="46"/>
        <v>0</v>
      </c>
      <c r="P97" s="377">
        <v>0</v>
      </c>
      <c r="Q97" s="377">
        <v>0</v>
      </c>
      <c r="R97" s="377">
        <f t="shared" si="40"/>
        <v>0</v>
      </c>
      <c r="S97" s="377">
        <v>0</v>
      </c>
      <c r="T97" s="377">
        <v>0</v>
      </c>
      <c r="U97" s="377">
        <f t="shared" si="47"/>
        <v>0</v>
      </c>
      <c r="V97" s="377">
        <v>0</v>
      </c>
      <c r="W97" s="377">
        <v>0</v>
      </c>
      <c r="X97" s="377">
        <f t="shared" si="64"/>
        <v>0</v>
      </c>
      <c r="Y97" s="377">
        <v>0</v>
      </c>
      <c r="Z97" s="377">
        <v>0</v>
      </c>
      <c r="AA97" s="377">
        <f t="shared" si="65"/>
        <v>0</v>
      </c>
      <c r="AB97" s="377">
        <v>0</v>
      </c>
      <c r="AC97" s="377">
        <v>0</v>
      </c>
      <c r="AD97" s="377">
        <f t="shared" si="66"/>
        <v>0</v>
      </c>
      <c r="AE97" s="377">
        <v>0</v>
      </c>
      <c r="AF97" s="377">
        <v>0</v>
      </c>
      <c r="AG97" s="377">
        <f t="shared" si="48"/>
        <v>0</v>
      </c>
      <c r="AH97" s="377">
        <v>0</v>
      </c>
      <c r="AI97" s="377">
        <v>0</v>
      </c>
      <c r="AJ97" s="377">
        <f t="shared" si="68"/>
        <v>0</v>
      </c>
      <c r="AK97" s="377">
        <v>0</v>
      </c>
      <c r="AL97" s="377">
        <v>0</v>
      </c>
      <c r="AM97" s="377">
        <f t="shared" si="49"/>
        <v>0</v>
      </c>
      <c r="AN97" s="377">
        <v>0</v>
      </c>
      <c r="AO97" s="377">
        <v>0</v>
      </c>
      <c r="AP97" s="377">
        <f t="shared" si="50"/>
        <v>0</v>
      </c>
      <c r="AQ97" s="377">
        <v>0</v>
      </c>
      <c r="AR97" s="377">
        <v>0</v>
      </c>
      <c r="AS97" s="377">
        <f t="shared" si="51"/>
        <v>0</v>
      </c>
      <c r="AT97" s="377">
        <v>0</v>
      </c>
      <c r="AU97" s="377">
        <v>0</v>
      </c>
      <c r="AV97" s="377">
        <v>0</v>
      </c>
      <c r="AW97" s="377">
        <v>0</v>
      </c>
      <c r="AX97" s="377">
        <v>0</v>
      </c>
      <c r="AY97" s="377">
        <f t="shared" si="67"/>
        <v>0</v>
      </c>
      <c r="AZ97" s="377">
        <v>0</v>
      </c>
      <c r="BA97" s="377">
        <v>0</v>
      </c>
      <c r="BB97" s="377">
        <f t="shared" si="54"/>
        <v>0</v>
      </c>
      <c r="BC97" s="377">
        <v>0</v>
      </c>
      <c r="BD97" s="377">
        <v>0</v>
      </c>
      <c r="BE97" s="377">
        <f t="shared" si="56"/>
        <v>0</v>
      </c>
      <c r="BF97" s="377">
        <v>0</v>
      </c>
      <c r="BG97" s="377">
        <v>0</v>
      </c>
      <c r="BH97" s="377">
        <f t="shared" si="73"/>
        <v>0</v>
      </c>
      <c r="BI97" s="377">
        <v>0</v>
      </c>
      <c r="BJ97" s="377">
        <v>58.59</v>
      </c>
      <c r="BK97" s="377">
        <f t="shared" si="58"/>
        <v>58.59</v>
      </c>
      <c r="BL97" s="377">
        <f t="shared" si="59"/>
        <v>3541.3599999999997</v>
      </c>
      <c r="BM97" s="377">
        <v>647.99</v>
      </c>
      <c r="BN97" s="377">
        <f t="shared" si="60"/>
        <v>706.58</v>
      </c>
      <c r="BO97" s="377">
        <f t="shared" si="61"/>
        <v>2893.37</v>
      </c>
      <c r="BP97" s="377">
        <f t="shared" si="69"/>
        <v>647.99</v>
      </c>
      <c r="BQ97" s="377">
        <f t="shared" si="62"/>
        <v>1354.5700000000002</v>
      </c>
      <c r="BR97" s="377">
        <f t="shared" si="63"/>
        <v>2245.3799999999997</v>
      </c>
      <c r="BS97" s="505">
        <v>647.99</v>
      </c>
      <c r="BT97" s="498">
        <f t="shared" ref="BT97:BT159" si="74">BQ97+BS97</f>
        <v>2002.5600000000002</v>
      </c>
      <c r="BU97" s="507">
        <f t="shared" ref="BU97:BU160" si="75">SUM(M97/12)*12</f>
        <v>647.99099999999999</v>
      </c>
      <c r="BV97" s="377">
        <f t="shared" si="42"/>
        <v>2650.5510000000004</v>
      </c>
      <c r="BW97" s="501">
        <f t="shared" ref="BW97:BW158" si="76">J97-BT97</f>
        <v>1597.3899999999996</v>
      </c>
    </row>
    <row r="98" spans="2:75" s="367" customFormat="1" ht="15.75" customHeight="1">
      <c r="B98" s="496">
        <v>90</v>
      </c>
      <c r="C98" s="500" t="s">
        <v>787</v>
      </c>
      <c r="D98" s="511">
        <v>43811</v>
      </c>
      <c r="E98" s="368" t="s">
        <v>473</v>
      </c>
      <c r="F98" s="496" t="s">
        <v>518</v>
      </c>
      <c r="G98" s="368" t="s">
        <v>788</v>
      </c>
      <c r="H98" s="375" t="s">
        <v>789</v>
      </c>
      <c r="I98" s="482" t="s">
        <v>533</v>
      </c>
      <c r="J98" s="377">
        <v>1285</v>
      </c>
      <c r="K98" s="505">
        <f t="shared" si="43"/>
        <v>128.5</v>
      </c>
      <c r="L98" s="377">
        <f t="shared" si="44"/>
        <v>1156.5</v>
      </c>
      <c r="M98" s="377">
        <f t="shared" si="45"/>
        <v>231.3</v>
      </c>
      <c r="N98" s="377">
        <v>0</v>
      </c>
      <c r="O98" s="377">
        <f t="shared" si="46"/>
        <v>0</v>
      </c>
      <c r="P98" s="377">
        <v>0</v>
      </c>
      <c r="Q98" s="377">
        <v>0</v>
      </c>
      <c r="R98" s="377">
        <f t="shared" si="40"/>
        <v>0</v>
      </c>
      <c r="S98" s="377">
        <v>0</v>
      </c>
      <c r="T98" s="377">
        <v>0</v>
      </c>
      <c r="U98" s="377">
        <f t="shared" si="47"/>
        <v>0</v>
      </c>
      <c r="V98" s="377">
        <v>0</v>
      </c>
      <c r="W98" s="377">
        <v>0</v>
      </c>
      <c r="X98" s="377">
        <f t="shared" si="64"/>
        <v>0</v>
      </c>
      <c r="Y98" s="377">
        <v>0</v>
      </c>
      <c r="Z98" s="377">
        <v>0</v>
      </c>
      <c r="AA98" s="377">
        <f t="shared" si="65"/>
        <v>0</v>
      </c>
      <c r="AB98" s="377">
        <v>0</v>
      </c>
      <c r="AC98" s="377">
        <v>0</v>
      </c>
      <c r="AD98" s="377">
        <f t="shared" si="66"/>
        <v>0</v>
      </c>
      <c r="AE98" s="377">
        <v>0</v>
      </c>
      <c r="AF98" s="377">
        <v>0</v>
      </c>
      <c r="AG98" s="377">
        <f t="shared" si="48"/>
        <v>0</v>
      </c>
      <c r="AH98" s="377">
        <v>0</v>
      </c>
      <c r="AI98" s="377">
        <v>0</v>
      </c>
      <c r="AJ98" s="377">
        <f t="shared" si="68"/>
        <v>0</v>
      </c>
      <c r="AK98" s="377">
        <v>0</v>
      </c>
      <c r="AL98" s="377">
        <v>0</v>
      </c>
      <c r="AM98" s="377">
        <f t="shared" si="49"/>
        <v>0</v>
      </c>
      <c r="AN98" s="377">
        <v>0</v>
      </c>
      <c r="AO98" s="377">
        <v>0</v>
      </c>
      <c r="AP98" s="377">
        <f t="shared" si="50"/>
        <v>0</v>
      </c>
      <c r="AQ98" s="377">
        <v>0</v>
      </c>
      <c r="AR98" s="377">
        <v>0</v>
      </c>
      <c r="AS98" s="377">
        <f t="shared" si="51"/>
        <v>0</v>
      </c>
      <c r="AT98" s="377">
        <v>0</v>
      </c>
      <c r="AU98" s="377">
        <v>0</v>
      </c>
      <c r="AV98" s="377">
        <v>0</v>
      </c>
      <c r="AW98" s="377">
        <v>0</v>
      </c>
      <c r="AX98" s="377">
        <v>0</v>
      </c>
      <c r="AY98" s="377">
        <f t="shared" si="67"/>
        <v>0</v>
      </c>
      <c r="AZ98" s="377">
        <v>0</v>
      </c>
      <c r="BA98" s="377">
        <v>0</v>
      </c>
      <c r="BB98" s="377">
        <f t="shared" si="54"/>
        <v>0</v>
      </c>
      <c r="BC98" s="377">
        <v>0</v>
      </c>
      <c r="BD98" s="377">
        <v>0</v>
      </c>
      <c r="BE98" s="377">
        <f t="shared" si="56"/>
        <v>0</v>
      </c>
      <c r="BF98" s="377">
        <v>0</v>
      </c>
      <c r="BG98" s="377">
        <v>0</v>
      </c>
      <c r="BH98" s="377">
        <f t="shared" si="73"/>
        <v>0</v>
      </c>
      <c r="BI98" s="377">
        <v>0</v>
      </c>
      <c r="BJ98" s="377">
        <v>12.7</v>
      </c>
      <c r="BK98" s="377">
        <f t="shared" si="58"/>
        <v>12.7</v>
      </c>
      <c r="BL98" s="377">
        <f t="shared" si="59"/>
        <v>1272.3</v>
      </c>
      <c r="BM98" s="377">
        <v>231.3</v>
      </c>
      <c r="BN98" s="377">
        <f t="shared" si="60"/>
        <v>244</v>
      </c>
      <c r="BO98" s="377">
        <f t="shared" si="61"/>
        <v>1041</v>
      </c>
      <c r="BP98" s="377">
        <f t="shared" si="69"/>
        <v>231.3</v>
      </c>
      <c r="BQ98" s="377">
        <f t="shared" si="62"/>
        <v>475.3</v>
      </c>
      <c r="BR98" s="377">
        <f t="shared" si="63"/>
        <v>809.7</v>
      </c>
      <c r="BS98" s="505">
        <v>231.90767123287674</v>
      </c>
      <c r="BT98" s="498">
        <f t="shared" si="74"/>
        <v>707.20767123287669</v>
      </c>
      <c r="BU98" s="507">
        <f t="shared" si="75"/>
        <v>231.3</v>
      </c>
      <c r="BV98" s="377">
        <f t="shared" si="42"/>
        <v>938.50767123287665</v>
      </c>
      <c r="BW98" s="501">
        <f t="shared" si="76"/>
        <v>577.79232876712331</v>
      </c>
    </row>
    <row r="99" spans="2:75" s="367" customFormat="1" ht="15.75" customHeight="1">
      <c r="B99" s="496">
        <v>91</v>
      </c>
      <c r="C99" s="500" t="s">
        <v>790</v>
      </c>
      <c r="D99" s="511">
        <v>43811</v>
      </c>
      <c r="E99" s="368" t="s">
        <v>473</v>
      </c>
      <c r="F99" s="496" t="s">
        <v>518</v>
      </c>
      <c r="G99" s="368" t="s">
        <v>788</v>
      </c>
      <c r="H99" s="375" t="s">
        <v>791</v>
      </c>
      <c r="I99" s="482" t="s">
        <v>489</v>
      </c>
      <c r="J99" s="377">
        <v>1285</v>
      </c>
      <c r="K99" s="505">
        <f t="shared" si="43"/>
        <v>128.5</v>
      </c>
      <c r="L99" s="377">
        <f t="shared" si="44"/>
        <v>1156.5</v>
      </c>
      <c r="M99" s="377">
        <f t="shared" si="45"/>
        <v>231.3</v>
      </c>
      <c r="N99" s="377">
        <v>0</v>
      </c>
      <c r="O99" s="377">
        <v>0</v>
      </c>
      <c r="P99" s="377">
        <v>0</v>
      </c>
      <c r="Q99" s="377">
        <v>0</v>
      </c>
      <c r="R99" s="377">
        <f t="shared" ref="R99:R152" si="77">Q99</f>
        <v>0</v>
      </c>
      <c r="S99" s="377">
        <v>0</v>
      </c>
      <c r="T99" s="377">
        <v>0</v>
      </c>
      <c r="U99" s="377">
        <f t="shared" si="47"/>
        <v>0</v>
      </c>
      <c r="V99" s="377">
        <v>0</v>
      </c>
      <c r="W99" s="377"/>
      <c r="X99" s="377">
        <f t="shared" si="64"/>
        <v>0</v>
      </c>
      <c r="Y99" s="377">
        <v>0</v>
      </c>
      <c r="Z99" s="377">
        <v>0</v>
      </c>
      <c r="AA99" s="377">
        <f t="shared" si="65"/>
        <v>0</v>
      </c>
      <c r="AB99" s="377">
        <v>0</v>
      </c>
      <c r="AC99" s="377">
        <v>0</v>
      </c>
      <c r="AD99" s="377">
        <f t="shared" si="66"/>
        <v>0</v>
      </c>
      <c r="AE99" s="377"/>
      <c r="AF99" s="377"/>
      <c r="AG99" s="377">
        <f t="shared" si="48"/>
        <v>0</v>
      </c>
      <c r="AH99" s="377">
        <v>0</v>
      </c>
      <c r="AI99" s="377">
        <v>0</v>
      </c>
      <c r="AJ99" s="377">
        <f t="shared" si="68"/>
        <v>0</v>
      </c>
      <c r="AK99" s="377">
        <v>0</v>
      </c>
      <c r="AL99" s="377">
        <v>0</v>
      </c>
      <c r="AM99" s="377">
        <f t="shared" si="49"/>
        <v>0</v>
      </c>
      <c r="AN99" s="377">
        <v>0</v>
      </c>
      <c r="AO99" s="377">
        <v>0</v>
      </c>
      <c r="AP99" s="377">
        <f t="shared" si="50"/>
        <v>0</v>
      </c>
      <c r="AQ99" s="377"/>
      <c r="AR99" s="377">
        <v>0</v>
      </c>
      <c r="AS99" s="377">
        <f t="shared" si="51"/>
        <v>0</v>
      </c>
      <c r="AT99" s="377">
        <v>0</v>
      </c>
      <c r="AU99" s="377"/>
      <c r="AV99" s="377">
        <v>0</v>
      </c>
      <c r="AW99" s="377">
        <v>0</v>
      </c>
      <c r="AX99" s="377"/>
      <c r="AY99" s="377">
        <f t="shared" si="67"/>
        <v>0</v>
      </c>
      <c r="AZ99" s="377">
        <v>0</v>
      </c>
      <c r="BA99" s="377"/>
      <c r="BB99" s="377">
        <f t="shared" si="54"/>
        <v>0</v>
      </c>
      <c r="BC99" s="377">
        <v>0</v>
      </c>
      <c r="BD99" s="377">
        <v>0</v>
      </c>
      <c r="BE99" s="377">
        <f t="shared" si="56"/>
        <v>0</v>
      </c>
      <c r="BF99" s="377">
        <v>0</v>
      </c>
      <c r="BG99" s="377">
        <v>0</v>
      </c>
      <c r="BH99" s="377">
        <f t="shared" si="73"/>
        <v>0</v>
      </c>
      <c r="BI99" s="377">
        <v>0</v>
      </c>
      <c r="BJ99" s="377">
        <v>12.67</v>
      </c>
      <c r="BK99" s="377">
        <f t="shared" si="58"/>
        <v>12.67</v>
      </c>
      <c r="BL99" s="377">
        <f t="shared" si="59"/>
        <v>1272.33</v>
      </c>
      <c r="BM99" s="377">
        <v>231.3</v>
      </c>
      <c r="BN99" s="377">
        <f t="shared" si="60"/>
        <v>243.97</v>
      </c>
      <c r="BO99" s="377">
        <f t="shared" si="61"/>
        <v>1041.03</v>
      </c>
      <c r="BP99" s="377">
        <f t="shared" si="69"/>
        <v>231.3</v>
      </c>
      <c r="BQ99" s="377">
        <f t="shared" si="62"/>
        <v>475.27</v>
      </c>
      <c r="BR99" s="377">
        <f t="shared" si="63"/>
        <v>809.73</v>
      </c>
      <c r="BS99" s="505">
        <v>231.93767123287677</v>
      </c>
      <c r="BT99" s="498">
        <f t="shared" si="74"/>
        <v>707.20767123287669</v>
      </c>
      <c r="BU99" s="507">
        <f t="shared" si="75"/>
        <v>231.3</v>
      </c>
      <c r="BV99" s="377">
        <f t="shared" si="42"/>
        <v>938.50767123287665</v>
      </c>
      <c r="BW99" s="501">
        <f t="shared" si="76"/>
        <v>577.79232876712331</v>
      </c>
    </row>
    <row r="100" spans="2:75" s="367" customFormat="1" ht="15.75" customHeight="1">
      <c r="B100" s="496">
        <v>92</v>
      </c>
      <c r="C100" s="500" t="s">
        <v>792</v>
      </c>
      <c r="D100" s="511">
        <v>43811</v>
      </c>
      <c r="E100" s="368" t="s">
        <v>473</v>
      </c>
      <c r="F100" s="496" t="s">
        <v>518</v>
      </c>
      <c r="G100" s="368" t="s">
        <v>793</v>
      </c>
      <c r="H100" s="375" t="s">
        <v>794</v>
      </c>
      <c r="I100" s="482" t="s">
        <v>674</v>
      </c>
      <c r="J100" s="377">
        <v>1385</v>
      </c>
      <c r="K100" s="505">
        <f t="shared" si="43"/>
        <v>138.5</v>
      </c>
      <c r="L100" s="377">
        <f t="shared" si="44"/>
        <v>1246.5</v>
      </c>
      <c r="M100" s="377">
        <f t="shared" si="45"/>
        <v>249.3</v>
      </c>
      <c r="N100" s="377">
        <v>0</v>
      </c>
      <c r="O100" s="377">
        <f t="shared" si="46"/>
        <v>0</v>
      </c>
      <c r="P100" s="377">
        <v>0</v>
      </c>
      <c r="Q100" s="377">
        <v>0</v>
      </c>
      <c r="R100" s="377">
        <f>O100+Q100</f>
        <v>0</v>
      </c>
      <c r="S100" s="377">
        <v>0</v>
      </c>
      <c r="T100" s="377">
        <v>0</v>
      </c>
      <c r="U100" s="377">
        <f t="shared" si="47"/>
        <v>0</v>
      </c>
      <c r="V100" s="377">
        <v>0</v>
      </c>
      <c r="W100" s="377">
        <v>0</v>
      </c>
      <c r="X100" s="377">
        <f t="shared" si="64"/>
        <v>0</v>
      </c>
      <c r="Y100" s="377">
        <v>0</v>
      </c>
      <c r="Z100" s="377">
        <v>0</v>
      </c>
      <c r="AA100" s="377">
        <f t="shared" si="65"/>
        <v>0</v>
      </c>
      <c r="AB100" s="377">
        <v>0</v>
      </c>
      <c r="AC100" s="377">
        <v>0</v>
      </c>
      <c r="AD100" s="377">
        <f t="shared" si="66"/>
        <v>0</v>
      </c>
      <c r="AE100" s="377">
        <v>0</v>
      </c>
      <c r="AF100" s="377">
        <v>0</v>
      </c>
      <c r="AG100" s="377">
        <f t="shared" si="48"/>
        <v>0</v>
      </c>
      <c r="AH100" s="377">
        <v>0</v>
      </c>
      <c r="AI100" s="377">
        <v>0</v>
      </c>
      <c r="AJ100" s="377">
        <f t="shared" si="68"/>
        <v>0</v>
      </c>
      <c r="AK100" s="377">
        <v>0</v>
      </c>
      <c r="AL100" s="377">
        <v>0</v>
      </c>
      <c r="AM100" s="377">
        <f t="shared" si="49"/>
        <v>0</v>
      </c>
      <c r="AN100" s="377">
        <v>0</v>
      </c>
      <c r="AO100" s="377">
        <v>0</v>
      </c>
      <c r="AP100" s="377">
        <f t="shared" si="50"/>
        <v>0</v>
      </c>
      <c r="AQ100" s="377">
        <v>0</v>
      </c>
      <c r="AR100" s="377">
        <v>0</v>
      </c>
      <c r="AS100" s="377">
        <f t="shared" si="51"/>
        <v>0</v>
      </c>
      <c r="AT100" s="377">
        <v>0</v>
      </c>
      <c r="AU100" s="377">
        <v>0</v>
      </c>
      <c r="AV100" s="377">
        <v>0</v>
      </c>
      <c r="AW100" s="377">
        <v>0</v>
      </c>
      <c r="AX100" s="377">
        <v>0</v>
      </c>
      <c r="AY100" s="377">
        <f t="shared" si="67"/>
        <v>0</v>
      </c>
      <c r="AZ100" s="377">
        <v>0</v>
      </c>
      <c r="BA100" s="377">
        <v>0</v>
      </c>
      <c r="BB100" s="377">
        <f t="shared" si="54"/>
        <v>0</v>
      </c>
      <c r="BC100" s="377">
        <v>0</v>
      </c>
      <c r="BD100" s="377">
        <v>0</v>
      </c>
      <c r="BE100" s="377">
        <f t="shared" si="56"/>
        <v>0</v>
      </c>
      <c r="BF100" s="377">
        <v>0</v>
      </c>
      <c r="BG100" s="377">
        <v>0</v>
      </c>
      <c r="BH100" s="377">
        <f t="shared" si="73"/>
        <v>0</v>
      </c>
      <c r="BI100" s="377">
        <v>0</v>
      </c>
      <c r="BJ100" s="377">
        <v>13.66</v>
      </c>
      <c r="BK100" s="377">
        <f t="shared" si="58"/>
        <v>13.66</v>
      </c>
      <c r="BL100" s="377">
        <f t="shared" si="59"/>
        <v>1371.34</v>
      </c>
      <c r="BM100" s="377">
        <v>249.3</v>
      </c>
      <c r="BN100" s="377">
        <f t="shared" si="60"/>
        <v>262.96000000000004</v>
      </c>
      <c r="BO100" s="377">
        <f t="shared" si="61"/>
        <v>1122.04</v>
      </c>
      <c r="BP100" s="377">
        <f t="shared" si="69"/>
        <v>249.3</v>
      </c>
      <c r="BQ100" s="377">
        <f t="shared" si="62"/>
        <v>512.26</v>
      </c>
      <c r="BR100" s="377">
        <f t="shared" si="63"/>
        <v>872.74</v>
      </c>
      <c r="BS100" s="505">
        <v>249.98328767123297</v>
      </c>
      <c r="BT100" s="498">
        <f t="shared" si="74"/>
        <v>762.24328767123302</v>
      </c>
      <c r="BU100" s="507">
        <f t="shared" si="75"/>
        <v>249.3</v>
      </c>
      <c r="BV100" s="377">
        <f t="shared" si="42"/>
        <v>1011.543287671233</v>
      </c>
      <c r="BW100" s="501">
        <f t="shared" si="76"/>
        <v>622.75671232876698</v>
      </c>
    </row>
    <row r="101" spans="2:75" s="367" customFormat="1" ht="15.75" customHeight="1">
      <c r="B101" s="496">
        <v>93</v>
      </c>
      <c r="C101" s="500" t="s">
        <v>795</v>
      </c>
      <c r="D101" s="511">
        <v>43811</v>
      </c>
      <c r="E101" s="368" t="s">
        <v>508</v>
      </c>
      <c r="F101" s="496" t="s">
        <v>518</v>
      </c>
      <c r="G101" s="368" t="s">
        <v>796</v>
      </c>
      <c r="H101" s="375" t="s">
        <v>797</v>
      </c>
      <c r="I101" s="482" t="s">
        <v>285</v>
      </c>
      <c r="J101" s="377">
        <v>890.5</v>
      </c>
      <c r="K101" s="505">
        <f t="shared" si="43"/>
        <v>89.050000000000011</v>
      </c>
      <c r="L101" s="377">
        <f t="shared" si="44"/>
        <v>801.45</v>
      </c>
      <c r="M101" s="377">
        <f t="shared" si="45"/>
        <v>160.29000000000002</v>
      </c>
      <c r="N101" s="377">
        <v>0</v>
      </c>
      <c r="O101" s="377">
        <f t="shared" si="46"/>
        <v>0</v>
      </c>
      <c r="P101" s="377">
        <v>0</v>
      </c>
      <c r="Q101" s="377">
        <v>0</v>
      </c>
      <c r="R101" s="377">
        <f>O101+Q101</f>
        <v>0</v>
      </c>
      <c r="S101" s="377">
        <v>0</v>
      </c>
      <c r="T101" s="377">
        <v>0</v>
      </c>
      <c r="U101" s="377">
        <f t="shared" si="47"/>
        <v>0</v>
      </c>
      <c r="V101" s="377">
        <v>0</v>
      </c>
      <c r="W101" s="377">
        <v>0</v>
      </c>
      <c r="X101" s="377">
        <f t="shared" si="64"/>
        <v>0</v>
      </c>
      <c r="Y101" s="377">
        <v>0</v>
      </c>
      <c r="Z101" s="377">
        <v>0</v>
      </c>
      <c r="AA101" s="377">
        <f t="shared" si="65"/>
        <v>0</v>
      </c>
      <c r="AB101" s="377">
        <v>0</v>
      </c>
      <c r="AC101" s="377">
        <v>0</v>
      </c>
      <c r="AD101" s="377">
        <f t="shared" si="66"/>
        <v>0</v>
      </c>
      <c r="AE101" s="377">
        <v>0</v>
      </c>
      <c r="AF101" s="377">
        <v>0</v>
      </c>
      <c r="AG101" s="377">
        <f t="shared" si="48"/>
        <v>0</v>
      </c>
      <c r="AH101" s="377">
        <v>0</v>
      </c>
      <c r="AI101" s="377">
        <v>0</v>
      </c>
      <c r="AJ101" s="377">
        <f t="shared" si="68"/>
        <v>0</v>
      </c>
      <c r="AK101" s="377">
        <v>0</v>
      </c>
      <c r="AL101" s="377">
        <v>0</v>
      </c>
      <c r="AM101" s="377">
        <f t="shared" si="49"/>
        <v>0</v>
      </c>
      <c r="AN101" s="377">
        <v>0</v>
      </c>
      <c r="AO101" s="377">
        <v>0</v>
      </c>
      <c r="AP101" s="377">
        <f t="shared" si="50"/>
        <v>0</v>
      </c>
      <c r="AQ101" s="377">
        <v>0</v>
      </c>
      <c r="AR101" s="377">
        <v>0</v>
      </c>
      <c r="AS101" s="377">
        <f t="shared" si="51"/>
        <v>0</v>
      </c>
      <c r="AT101" s="377">
        <v>0</v>
      </c>
      <c r="AU101" s="377">
        <v>0</v>
      </c>
      <c r="AV101" s="377">
        <v>0</v>
      </c>
      <c r="AW101" s="377">
        <v>0</v>
      </c>
      <c r="AX101" s="377">
        <v>0</v>
      </c>
      <c r="AY101" s="377">
        <f t="shared" si="67"/>
        <v>0</v>
      </c>
      <c r="AZ101" s="377">
        <v>0</v>
      </c>
      <c r="BA101" s="377">
        <v>0</v>
      </c>
      <c r="BB101" s="377">
        <f t="shared" si="54"/>
        <v>0</v>
      </c>
      <c r="BC101" s="377">
        <v>0</v>
      </c>
      <c r="BD101" s="377">
        <v>0</v>
      </c>
      <c r="BE101" s="377">
        <f t="shared" si="56"/>
        <v>0</v>
      </c>
      <c r="BF101" s="377">
        <v>0</v>
      </c>
      <c r="BG101" s="377">
        <v>0</v>
      </c>
      <c r="BH101" s="377">
        <f t="shared" si="73"/>
        <v>0</v>
      </c>
      <c r="BI101" s="377">
        <v>0</v>
      </c>
      <c r="BJ101" s="377">
        <v>8.7799999999999994</v>
      </c>
      <c r="BK101" s="377">
        <f t="shared" si="58"/>
        <v>8.7799999999999994</v>
      </c>
      <c r="BL101" s="377">
        <f t="shared" si="59"/>
        <v>881.72</v>
      </c>
      <c r="BM101" s="377">
        <v>160.29</v>
      </c>
      <c r="BN101" s="377">
        <f t="shared" si="60"/>
        <v>169.07</v>
      </c>
      <c r="BO101" s="377">
        <f t="shared" si="61"/>
        <v>721.43000000000006</v>
      </c>
      <c r="BP101" s="377">
        <f t="shared" si="69"/>
        <v>160.29</v>
      </c>
      <c r="BQ101" s="377">
        <f t="shared" si="62"/>
        <v>329.36</v>
      </c>
      <c r="BR101" s="377">
        <f t="shared" si="63"/>
        <v>561.14</v>
      </c>
      <c r="BS101" s="505">
        <v>160.73216438356164</v>
      </c>
      <c r="BT101" s="498">
        <f t="shared" si="74"/>
        <v>490.09216438356168</v>
      </c>
      <c r="BU101" s="507">
        <f t="shared" si="75"/>
        <v>160.29000000000002</v>
      </c>
      <c r="BV101" s="377">
        <f t="shared" si="42"/>
        <v>650.38216438356176</v>
      </c>
      <c r="BW101" s="501">
        <f t="shared" si="76"/>
        <v>400.40783561643832</v>
      </c>
    </row>
    <row r="102" spans="2:75" s="367" customFormat="1" ht="15.75" customHeight="1">
      <c r="B102" s="496">
        <v>94</v>
      </c>
      <c r="C102" s="500" t="s">
        <v>798</v>
      </c>
      <c r="D102" s="511">
        <v>43811</v>
      </c>
      <c r="E102" s="368" t="s">
        <v>508</v>
      </c>
      <c r="F102" s="496" t="s">
        <v>518</v>
      </c>
      <c r="G102" s="368" t="s">
        <v>796</v>
      </c>
      <c r="H102" s="375" t="s">
        <v>799</v>
      </c>
      <c r="I102" s="482" t="s">
        <v>492</v>
      </c>
      <c r="J102" s="377">
        <v>890.5</v>
      </c>
      <c r="K102" s="505">
        <f t="shared" si="43"/>
        <v>89.050000000000011</v>
      </c>
      <c r="L102" s="377">
        <f t="shared" si="44"/>
        <v>801.45</v>
      </c>
      <c r="M102" s="377">
        <f t="shared" si="45"/>
        <v>160.29000000000002</v>
      </c>
      <c r="N102" s="377">
        <v>0</v>
      </c>
      <c r="O102" s="377">
        <v>0</v>
      </c>
      <c r="P102" s="377">
        <v>0</v>
      </c>
      <c r="Q102" s="377">
        <v>0</v>
      </c>
      <c r="R102" s="377">
        <f t="shared" si="77"/>
        <v>0</v>
      </c>
      <c r="S102" s="377">
        <v>0</v>
      </c>
      <c r="T102" s="377">
        <v>0</v>
      </c>
      <c r="U102" s="377">
        <f t="shared" si="47"/>
        <v>0</v>
      </c>
      <c r="V102" s="377"/>
      <c r="W102" s="377">
        <v>0</v>
      </c>
      <c r="X102" s="377">
        <f t="shared" si="64"/>
        <v>0</v>
      </c>
      <c r="Y102" s="377">
        <v>0</v>
      </c>
      <c r="Z102" s="377">
        <v>0</v>
      </c>
      <c r="AA102" s="377">
        <f t="shared" si="65"/>
        <v>0</v>
      </c>
      <c r="AB102" s="377">
        <v>0</v>
      </c>
      <c r="AC102" s="377">
        <v>0</v>
      </c>
      <c r="AD102" s="377">
        <f t="shared" si="66"/>
        <v>0</v>
      </c>
      <c r="AE102" s="377"/>
      <c r="AF102" s="377"/>
      <c r="AG102" s="377">
        <f t="shared" si="48"/>
        <v>0</v>
      </c>
      <c r="AH102" s="377">
        <v>0</v>
      </c>
      <c r="AI102" s="377">
        <v>0</v>
      </c>
      <c r="AJ102" s="377">
        <f t="shared" si="68"/>
        <v>0</v>
      </c>
      <c r="AK102" s="377">
        <v>0</v>
      </c>
      <c r="AL102" s="377">
        <v>0</v>
      </c>
      <c r="AM102" s="377">
        <f t="shared" si="49"/>
        <v>0</v>
      </c>
      <c r="AN102" s="377">
        <v>0</v>
      </c>
      <c r="AO102" s="377">
        <v>0</v>
      </c>
      <c r="AP102" s="377">
        <f t="shared" si="50"/>
        <v>0</v>
      </c>
      <c r="AQ102" s="377"/>
      <c r="AR102" s="377"/>
      <c r="AS102" s="377">
        <f t="shared" si="51"/>
        <v>0</v>
      </c>
      <c r="AT102" s="377">
        <v>0</v>
      </c>
      <c r="AU102" s="377"/>
      <c r="AV102" s="377">
        <v>0</v>
      </c>
      <c r="AW102" s="377">
        <v>0</v>
      </c>
      <c r="AX102" s="377"/>
      <c r="AY102" s="377">
        <f t="shared" si="67"/>
        <v>0</v>
      </c>
      <c r="AZ102" s="377">
        <v>0</v>
      </c>
      <c r="BA102" s="377">
        <v>0</v>
      </c>
      <c r="BB102" s="377">
        <f t="shared" si="54"/>
        <v>0</v>
      </c>
      <c r="BC102" s="377">
        <v>0</v>
      </c>
      <c r="BD102" s="377">
        <v>0</v>
      </c>
      <c r="BE102" s="377">
        <f t="shared" si="56"/>
        <v>0</v>
      </c>
      <c r="BF102" s="377">
        <v>0</v>
      </c>
      <c r="BG102" s="377">
        <v>0</v>
      </c>
      <c r="BH102" s="377">
        <f t="shared" si="73"/>
        <v>0</v>
      </c>
      <c r="BI102" s="377">
        <v>0</v>
      </c>
      <c r="BJ102" s="377">
        <v>8.7799999999999994</v>
      </c>
      <c r="BK102" s="377">
        <f t="shared" si="58"/>
        <v>8.7799999999999994</v>
      </c>
      <c r="BL102" s="377">
        <f t="shared" si="59"/>
        <v>881.72</v>
      </c>
      <c r="BM102" s="377">
        <v>160.29</v>
      </c>
      <c r="BN102" s="377">
        <f t="shared" si="60"/>
        <v>169.07</v>
      </c>
      <c r="BO102" s="377">
        <f t="shared" si="61"/>
        <v>721.43000000000006</v>
      </c>
      <c r="BP102" s="377">
        <f t="shared" si="69"/>
        <v>160.29</v>
      </c>
      <c r="BQ102" s="377">
        <f t="shared" si="62"/>
        <v>329.36</v>
      </c>
      <c r="BR102" s="377">
        <f t="shared" si="63"/>
        <v>561.14</v>
      </c>
      <c r="BS102" s="505">
        <v>160.73216438356164</v>
      </c>
      <c r="BT102" s="498">
        <f t="shared" si="74"/>
        <v>490.09216438356168</v>
      </c>
      <c r="BU102" s="507">
        <f t="shared" si="75"/>
        <v>160.29000000000002</v>
      </c>
      <c r="BV102" s="377">
        <f t="shared" si="42"/>
        <v>650.38216438356176</v>
      </c>
      <c r="BW102" s="501">
        <f t="shared" si="76"/>
        <v>400.40783561643832</v>
      </c>
    </row>
    <row r="103" spans="2:75" s="367" customFormat="1" ht="22.5" customHeight="1">
      <c r="B103" s="496">
        <v>95</v>
      </c>
      <c r="C103" s="510" t="s">
        <v>800</v>
      </c>
      <c r="D103" s="511">
        <v>43811</v>
      </c>
      <c r="E103" s="368" t="s">
        <v>590</v>
      </c>
      <c r="F103" s="496" t="s">
        <v>518</v>
      </c>
      <c r="G103" s="368" t="s">
        <v>801</v>
      </c>
      <c r="H103" s="375" t="s">
        <v>802</v>
      </c>
      <c r="I103" s="482" t="s">
        <v>536</v>
      </c>
      <c r="J103" s="377">
        <v>660</v>
      </c>
      <c r="K103" s="505">
        <f t="shared" si="43"/>
        <v>66</v>
      </c>
      <c r="L103" s="377">
        <f t="shared" si="44"/>
        <v>594</v>
      </c>
      <c r="M103" s="377">
        <f t="shared" si="45"/>
        <v>118.8</v>
      </c>
      <c r="N103" s="377">
        <v>0</v>
      </c>
      <c r="O103" s="377">
        <f t="shared" si="46"/>
        <v>0</v>
      </c>
      <c r="P103" s="377">
        <v>0</v>
      </c>
      <c r="Q103" s="377">
        <v>0</v>
      </c>
      <c r="R103" s="377">
        <f>O103+Q103</f>
        <v>0</v>
      </c>
      <c r="S103" s="377">
        <v>0</v>
      </c>
      <c r="T103" s="377">
        <v>0</v>
      </c>
      <c r="U103" s="377">
        <f t="shared" si="47"/>
        <v>0</v>
      </c>
      <c r="V103" s="377">
        <v>0</v>
      </c>
      <c r="W103" s="377">
        <v>0</v>
      </c>
      <c r="X103" s="377">
        <f t="shared" si="64"/>
        <v>0</v>
      </c>
      <c r="Y103" s="377">
        <v>0</v>
      </c>
      <c r="Z103" s="377">
        <v>0</v>
      </c>
      <c r="AA103" s="377">
        <f t="shared" si="65"/>
        <v>0</v>
      </c>
      <c r="AB103" s="377">
        <v>0</v>
      </c>
      <c r="AC103" s="377">
        <v>0</v>
      </c>
      <c r="AD103" s="377">
        <f t="shared" si="66"/>
        <v>0</v>
      </c>
      <c r="AE103" s="377">
        <v>0</v>
      </c>
      <c r="AF103" s="377">
        <v>0</v>
      </c>
      <c r="AG103" s="377">
        <f t="shared" si="48"/>
        <v>0</v>
      </c>
      <c r="AH103" s="377">
        <v>0</v>
      </c>
      <c r="AI103" s="377">
        <v>0</v>
      </c>
      <c r="AJ103" s="377">
        <f t="shared" si="68"/>
        <v>0</v>
      </c>
      <c r="AK103" s="377">
        <v>0</v>
      </c>
      <c r="AL103" s="377">
        <v>0</v>
      </c>
      <c r="AM103" s="377">
        <f t="shared" si="49"/>
        <v>0</v>
      </c>
      <c r="AN103" s="377">
        <v>0</v>
      </c>
      <c r="AO103" s="377">
        <v>0</v>
      </c>
      <c r="AP103" s="377">
        <f t="shared" si="50"/>
        <v>0</v>
      </c>
      <c r="AQ103" s="377">
        <v>0</v>
      </c>
      <c r="AR103" s="377">
        <v>0</v>
      </c>
      <c r="AS103" s="377">
        <f t="shared" si="51"/>
        <v>0</v>
      </c>
      <c r="AT103" s="377">
        <v>0</v>
      </c>
      <c r="AU103" s="377">
        <v>0</v>
      </c>
      <c r="AV103" s="377">
        <v>0</v>
      </c>
      <c r="AW103" s="377">
        <v>0</v>
      </c>
      <c r="AX103" s="377">
        <v>0</v>
      </c>
      <c r="AY103" s="377">
        <f>AV103+AX103</f>
        <v>0</v>
      </c>
      <c r="AZ103" s="377">
        <v>0</v>
      </c>
      <c r="BA103" s="377">
        <v>0</v>
      </c>
      <c r="BB103" s="377">
        <f t="shared" si="54"/>
        <v>0</v>
      </c>
      <c r="BC103" s="377">
        <v>0</v>
      </c>
      <c r="BD103" s="377">
        <v>0</v>
      </c>
      <c r="BE103" s="377">
        <f t="shared" si="56"/>
        <v>0</v>
      </c>
      <c r="BF103" s="377">
        <v>0</v>
      </c>
      <c r="BG103" s="377">
        <v>0</v>
      </c>
      <c r="BH103" s="377">
        <f>BE103+BG103</f>
        <v>0</v>
      </c>
      <c r="BI103" s="377">
        <v>0</v>
      </c>
      <c r="BJ103" s="377">
        <v>6.51</v>
      </c>
      <c r="BK103" s="377">
        <f t="shared" si="58"/>
        <v>6.51</v>
      </c>
      <c r="BL103" s="377">
        <f t="shared" si="59"/>
        <v>653.49</v>
      </c>
      <c r="BM103" s="377">
        <v>118.8</v>
      </c>
      <c r="BN103" s="377">
        <f t="shared" si="60"/>
        <v>125.31</v>
      </c>
      <c r="BO103" s="377">
        <f t="shared" si="61"/>
        <v>534.69000000000005</v>
      </c>
      <c r="BP103" s="377">
        <f t="shared" si="69"/>
        <v>118.8</v>
      </c>
      <c r="BQ103" s="377">
        <f t="shared" si="62"/>
        <v>244.11</v>
      </c>
      <c r="BR103" s="377">
        <f t="shared" si="63"/>
        <v>415.89</v>
      </c>
      <c r="BS103" s="505">
        <v>119.12506849315066</v>
      </c>
      <c r="BT103" s="498">
        <f t="shared" si="74"/>
        <v>363.23506849315066</v>
      </c>
      <c r="BU103" s="507">
        <f t="shared" si="75"/>
        <v>118.80000000000001</v>
      </c>
      <c r="BV103" s="377">
        <f t="shared" si="42"/>
        <v>482.03506849315067</v>
      </c>
      <c r="BW103" s="501">
        <f t="shared" si="76"/>
        <v>296.76493150684934</v>
      </c>
    </row>
    <row r="104" spans="2:75" s="367" customFormat="1" ht="22.5" customHeight="1">
      <c r="B104" s="496">
        <v>96</v>
      </c>
      <c r="C104" s="510" t="s">
        <v>803</v>
      </c>
      <c r="D104" s="511">
        <v>43811</v>
      </c>
      <c r="E104" s="368" t="s">
        <v>590</v>
      </c>
      <c r="F104" s="496" t="s">
        <v>518</v>
      </c>
      <c r="G104" s="368" t="s">
        <v>801</v>
      </c>
      <c r="H104" s="375" t="s">
        <v>804</v>
      </c>
      <c r="I104" s="482" t="s">
        <v>1016</v>
      </c>
      <c r="J104" s="377">
        <v>660</v>
      </c>
      <c r="K104" s="505">
        <f t="shared" si="43"/>
        <v>66</v>
      </c>
      <c r="L104" s="377">
        <f t="shared" si="44"/>
        <v>594</v>
      </c>
      <c r="M104" s="377">
        <f t="shared" si="45"/>
        <v>118.8</v>
      </c>
      <c r="N104" s="377">
        <v>0</v>
      </c>
      <c r="O104" s="377">
        <v>0</v>
      </c>
      <c r="P104" s="377">
        <v>0</v>
      </c>
      <c r="Q104" s="377">
        <v>0</v>
      </c>
      <c r="R104" s="377">
        <f t="shared" si="77"/>
        <v>0</v>
      </c>
      <c r="S104" s="377">
        <v>0</v>
      </c>
      <c r="T104" s="377">
        <v>0</v>
      </c>
      <c r="U104" s="377">
        <f t="shared" si="47"/>
        <v>0</v>
      </c>
      <c r="V104" s="377">
        <v>0</v>
      </c>
      <c r="W104" s="377">
        <v>0</v>
      </c>
      <c r="X104" s="377">
        <f t="shared" si="64"/>
        <v>0</v>
      </c>
      <c r="Y104" s="377">
        <v>0</v>
      </c>
      <c r="Z104" s="377">
        <v>0</v>
      </c>
      <c r="AA104" s="377">
        <f t="shared" si="65"/>
        <v>0</v>
      </c>
      <c r="AB104" s="377">
        <v>0</v>
      </c>
      <c r="AC104" s="377">
        <v>0</v>
      </c>
      <c r="AD104" s="377">
        <f t="shared" si="66"/>
        <v>0</v>
      </c>
      <c r="AE104" s="377">
        <v>0</v>
      </c>
      <c r="AF104" s="377"/>
      <c r="AG104" s="377">
        <f t="shared" si="48"/>
        <v>0</v>
      </c>
      <c r="AH104" s="377">
        <v>0</v>
      </c>
      <c r="AI104" s="377">
        <v>0</v>
      </c>
      <c r="AJ104" s="377">
        <f t="shared" si="68"/>
        <v>0</v>
      </c>
      <c r="AK104" s="377">
        <v>0</v>
      </c>
      <c r="AL104" s="377">
        <v>0</v>
      </c>
      <c r="AM104" s="377">
        <f t="shared" si="49"/>
        <v>0</v>
      </c>
      <c r="AN104" s="377">
        <v>0</v>
      </c>
      <c r="AO104" s="377">
        <v>0</v>
      </c>
      <c r="AP104" s="377">
        <f t="shared" si="50"/>
        <v>0</v>
      </c>
      <c r="AQ104" s="377">
        <v>0</v>
      </c>
      <c r="AR104" s="377">
        <v>0</v>
      </c>
      <c r="AS104" s="377">
        <f t="shared" si="51"/>
        <v>0</v>
      </c>
      <c r="AT104" s="377">
        <v>0</v>
      </c>
      <c r="AU104" s="377"/>
      <c r="AV104" s="377">
        <f t="shared" ref="AV104:AV152" si="78">AS104+AU104</f>
        <v>0</v>
      </c>
      <c r="AW104" s="377">
        <v>0</v>
      </c>
      <c r="AX104" s="377"/>
      <c r="AY104" s="377">
        <f>AV104+AX104</f>
        <v>0</v>
      </c>
      <c r="AZ104" s="377">
        <v>0</v>
      </c>
      <c r="BA104" s="377">
        <v>0</v>
      </c>
      <c r="BB104" s="377">
        <f t="shared" si="54"/>
        <v>0</v>
      </c>
      <c r="BC104" s="377">
        <v>0</v>
      </c>
      <c r="BD104" s="377">
        <v>0</v>
      </c>
      <c r="BE104" s="377">
        <f t="shared" si="56"/>
        <v>0</v>
      </c>
      <c r="BF104" s="377">
        <v>0</v>
      </c>
      <c r="BG104" s="377">
        <v>0</v>
      </c>
      <c r="BH104" s="377">
        <f t="shared" si="73"/>
        <v>0</v>
      </c>
      <c r="BI104" s="377">
        <v>0</v>
      </c>
      <c r="BJ104" s="377">
        <v>6.51</v>
      </c>
      <c r="BK104" s="377">
        <f t="shared" si="58"/>
        <v>6.51</v>
      </c>
      <c r="BL104" s="377">
        <f t="shared" si="59"/>
        <v>653.49</v>
      </c>
      <c r="BM104" s="377">
        <v>118.8</v>
      </c>
      <c r="BN104" s="377">
        <f t="shared" si="60"/>
        <v>125.31</v>
      </c>
      <c r="BO104" s="377">
        <f t="shared" si="61"/>
        <v>534.69000000000005</v>
      </c>
      <c r="BP104" s="377">
        <f t="shared" si="69"/>
        <v>118.8</v>
      </c>
      <c r="BQ104" s="377">
        <f t="shared" si="62"/>
        <v>244.11</v>
      </c>
      <c r="BR104" s="377">
        <f t="shared" si="63"/>
        <v>415.89</v>
      </c>
      <c r="BS104" s="505">
        <v>119.12506849315066</v>
      </c>
      <c r="BT104" s="498">
        <f t="shared" si="74"/>
        <v>363.23506849315066</v>
      </c>
      <c r="BU104" s="507">
        <f t="shared" si="75"/>
        <v>118.80000000000001</v>
      </c>
      <c r="BV104" s="377">
        <f t="shared" si="42"/>
        <v>482.03506849315067</v>
      </c>
      <c r="BW104" s="501">
        <f t="shared" si="76"/>
        <v>296.76493150684934</v>
      </c>
    </row>
    <row r="105" spans="2:75" s="367" customFormat="1" ht="22.5" customHeight="1">
      <c r="B105" s="496">
        <v>97</v>
      </c>
      <c r="C105" s="510" t="s">
        <v>805</v>
      </c>
      <c r="D105" s="511">
        <v>43811</v>
      </c>
      <c r="E105" s="368" t="s">
        <v>590</v>
      </c>
      <c r="F105" s="496" t="s">
        <v>518</v>
      </c>
      <c r="G105" s="368" t="s">
        <v>801</v>
      </c>
      <c r="H105" s="375" t="s">
        <v>806</v>
      </c>
      <c r="I105" s="482" t="s">
        <v>641</v>
      </c>
      <c r="J105" s="377">
        <v>660</v>
      </c>
      <c r="K105" s="505">
        <f t="shared" si="43"/>
        <v>66</v>
      </c>
      <c r="L105" s="377">
        <f t="shared" si="44"/>
        <v>594</v>
      </c>
      <c r="M105" s="377">
        <f t="shared" si="45"/>
        <v>118.8</v>
      </c>
      <c r="N105" s="377">
        <v>0</v>
      </c>
      <c r="O105" s="377">
        <v>0</v>
      </c>
      <c r="P105" s="377">
        <v>0</v>
      </c>
      <c r="Q105" s="377">
        <v>0</v>
      </c>
      <c r="R105" s="377">
        <f t="shared" si="77"/>
        <v>0</v>
      </c>
      <c r="S105" s="377">
        <v>0</v>
      </c>
      <c r="T105" s="377">
        <v>0</v>
      </c>
      <c r="U105" s="377">
        <f t="shared" si="47"/>
        <v>0</v>
      </c>
      <c r="V105" s="377">
        <v>0</v>
      </c>
      <c r="W105" s="377">
        <v>0</v>
      </c>
      <c r="X105" s="377">
        <f t="shared" si="64"/>
        <v>0</v>
      </c>
      <c r="Y105" s="377">
        <v>0</v>
      </c>
      <c r="Z105" s="377">
        <v>0</v>
      </c>
      <c r="AA105" s="377">
        <f t="shared" si="65"/>
        <v>0</v>
      </c>
      <c r="AB105" s="377">
        <v>0</v>
      </c>
      <c r="AC105" s="377">
        <v>0</v>
      </c>
      <c r="AD105" s="377">
        <f t="shared" si="66"/>
        <v>0</v>
      </c>
      <c r="AE105" s="377">
        <v>0</v>
      </c>
      <c r="AF105" s="377"/>
      <c r="AG105" s="377">
        <f t="shared" si="48"/>
        <v>0</v>
      </c>
      <c r="AH105" s="377">
        <v>0</v>
      </c>
      <c r="AI105" s="377">
        <v>0</v>
      </c>
      <c r="AJ105" s="377">
        <f t="shared" si="68"/>
        <v>0</v>
      </c>
      <c r="AK105" s="377">
        <v>0</v>
      </c>
      <c r="AL105" s="377">
        <v>0</v>
      </c>
      <c r="AM105" s="377">
        <f t="shared" si="49"/>
        <v>0</v>
      </c>
      <c r="AN105" s="377">
        <v>0</v>
      </c>
      <c r="AO105" s="377">
        <v>0</v>
      </c>
      <c r="AP105" s="377">
        <f t="shared" si="50"/>
        <v>0</v>
      </c>
      <c r="AQ105" s="377">
        <v>0</v>
      </c>
      <c r="AR105" s="377">
        <v>0</v>
      </c>
      <c r="AS105" s="377">
        <f t="shared" si="51"/>
        <v>0</v>
      </c>
      <c r="AT105" s="377">
        <v>0</v>
      </c>
      <c r="AU105" s="377"/>
      <c r="AV105" s="377">
        <f t="shared" si="78"/>
        <v>0</v>
      </c>
      <c r="AW105" s="377">
        <v>0</v>
      </c>
      <c r="AX105" s="377"/>
      <c r="AY105" s="377">
        <f>AV105+AX105</f>
        <v>0</v>
      </c>
      <c r="AZ105" s="377">
        <v>0</v>
      </c>
      <c r="BA105" s="377">
        <v>0</v>
      </c>
      <c r="BB105" s="377">
        <f t="shared" si="54"/>
        <v>0</v>
      </c>
      <c r="BC105" s="377">
        <v>0</v>
      </c>
      <c r="BD105" s="377">
        <v>0</v>
      </c>
      <c r="BE105" s="377">
        <f t="shared" si="56"/>
        <v>0</v>
      </c>
      <c r="BF105" s="377">
        <v>0</v>
      </c>
      <c r="BG105" s="377">
        <v>0</v>
      </c>
      <c r="BH105" s="377">
        <f t="shared" si="73"/>
        <v>0</v>
      </c>
      <c r="BI105" s="377">
        <v>0</v>
      </c>
      <c r="BJ105" s="377">
        <v>6.51</v>
      </c>
      <c r="BK105" s="377">
        <f t="shared" si="58"/>
        <v>6.51</v>
      </c>
      <c r="BL105" s="377">
        <f t="shared" si="59"/>
        <v>653.49</v>
      </c>
      <c r="BM105" s="377">
        <v>118.8</v>
      </c>
      <c r="BN105" s="377">
        <f t="shared" si="60"/>
        <v>125.31</v>
      </c>
      <c r="BO105" s="377">
        <f t="shared" si="61"/>
        <v>534.69000000000005</v>
      </c>
      <c r="BP105" s="377">
        <f t="shared" si="69"/>
        <v>118.8</v>
      </c>
      <c r="BQ105" s="377">
        <f t="shared" si="62"/>
        <v>244.11</v>
      </c>
      <c r="BR105" s="377">
        <f t="shared" si="63"/>
        <v>415.89</v>
      </c>
      <c r="BS105" s="505">
        <v>119.12506849315066</v>
      </c>
      <c r="BT105" s="498">
        <f t="shared" si="74"/>
        <v>363.23506849315066</v>
      </c>
      <c r="BU105" s="507">
        <f t="shared" si="75"/>
        <v>118.80000000000001</v>
      </c>
      <c r="BV105" s="377">
        <f t="shared" si="42"/>
        <v>482.03506849315067</v>
      </c>
      <c r="BW105" s="501">
        <f t="shared" si="76"/>
        <v>296.76493150684934</v>
      </c>
    </row>
    <row r="106" spans="2:75" s="367" customFormat="1" ht="22.5" customHeight="1">
      <c r="B106" s="496">
        <v>98</v>
      </c>
      <c r="C106" s="510" t="s">
        <v>807</v>
      </c>
      <c r="D106" s="511">
        <v>43811</v>
      </c>
      <c r="E106" s="368" t="s">
        <v>590</v>
      </c>
      <c r="F106" s="496" t="s">
        <v>518</v>
      </c>
      <c r="G106" s="368" t="s">
        <v>801</v>
      </c>
      <c r="H106" s="375" t="s">
        <v>808</v>
      </c>
      <c r="I106" s="482" t="s">
        <v>809</v>
      </c>
      <c r="J106" s="377">
        <v>660</v>
      </c>
      <c r="K106" s="505">
        <f t="shared" si="43"/>
        <v>66</v>
      </c>
      <c r="L106" s="377">
        <f t="shared" si="44"/>
        <v>594</v>
      </c>
      <c r="M106" s="377">
        <f t="shared" si="45"/>
        <v>118.8</v>
      </c>
      <c r="N106" s="377">
        <v>0</v>
      </c>
      <c r="O106" s="377">
        <v>0</v>
      </c>
      <c r="P106" s="377">
        <v>0</v>
      </c>
      <c r="Q106" s="377">
        <v>0</v>
      </c>
      <c r="R106" s="377">
        <f t="shared" si="77"/>
        <v>0</v>
      </c>
      <c r="S106" s="377">
        <v>0</v>
      </c>
      <c r="T106" s="377">
        <v>0</v>
      </c>
      <c r="U106" s="377">
        <f t="shared" si="47"/>
        <v>0</v>
      </c>
      <c r="V106" s="377">
        <v>0</v>
      </c>
      <c r="W106" s="377">
        <v>0</v>
      </c>
      <c r="X106" s="377">
        <f t="shared" si="64"/>
        <v>0</v>
      </c>
      <c r="Y106" s="377">
        <v>0</v>
      </c>
      <c r="Z106" s="377">
        <v>0</v>
      </c>
      <c r="AA106" s="377">
        <f t="shared" si="65"/>
        <v>0</v>
      </c>
      <c r="AB106" s="377">
        <v>0</v>
      </c>
      <c r="AC106" s="377">
        <v>0</v>
      </c>
      <c r="AD106" s="377">
        <f t="shared" si="66"/>
        <v>0</v>
      </c>
      <c r="AE106" s="377">
        <v>0</v>
      </c>
      <c r="AF106" s="377"/>
      <c r="AG106" s="377">
        <f t="shared" si="48"/>
        <v>0</v>
      </c>
      <c r="AH106" s="377">
        <v>0</v>
      </c>
      <c r="AI106" s="377">
        <v>0</v>
      </c>
      <c r="AJ106" s="377">
        <f t="shared" si="68"/>
        <v>0</v>
      </c>
      <c r="AK106" s="377">
        <v>0</v>
      </c>
      <c r="AL106" s="377">
        <v>0</v>
      </c>
      <c r="AM106" s="377">
        <f t="shared" si="49"/>
        <v>0</v>
      </c>
      <c r="AN106" s="377">
        <v>0</v>
      </c>
      <c r="AO106" s="377">
        <v>0</v>
      </c>
      <c r="AP106" s="377">
        <f t="shared" si="50"/>
        <v>0</v>
      </c>
      <c r="AQ106" s="377">
        <v>0</v>
      </c>
      <c r="AR106" s="377">
        <v>0</v>
      </c>
      <c r="AS106" s="377">
        <f t="shared" si="51"/>
        <v>0</v>
      </c>
      <c r="AT106" s="377">
        <v>0</v>
      </c>
      <c r="AU106" s="377"/>
      <c r="AV106" s="377">
        <f t="shared" si="78"/>
        <v>0</v>
      </c>
      <c r="AW106" s="377">
        <v>0</v>
      </c>
      <c r="AX106" s="377"/>
      <c r="AY106" s="377">
        <f>AV106+AX106</f>
        <v>0</v>
      </c>
      <c r="AZ106" s="377">
        <v>0</v>
      </c>
      <c r="BA106" s="377">
        <v>0</v>
      </c>
      <c r="BB106" s="377">
        <f t="shared" si="54"/>
        <v>0</v>
      </c>
      <c r="BC106" s="377">
        <v>0</v>
      </c>
      <c r="BD106" s="377">
        <v>0</v>
      </c>
      <c r="BE106" s="377">
        <f t="shared" si="56"/>
        <v>0</v>
      </c>
      <c r="BF106" s="377">
        <v>0</v>
      </c>
      <c r="BG106" s="377">
        <v>0</v>
      </c>
      <c r="BH106" s="377">
        <f t="shared" si="73"/>
        <v>0</v>
      </c>
      <c r="BI106" s="377">
        <v>0</v>
      </c>
      <c r="BJ106" s="377">
        <v>6.51</v>
      </c>
      <c r="BK106" s="377">
        <f t="shared" si="58"/>
        <v>6.51</v>
      </c>
      <c r="BL106" s="377">
        <f t="shared" si="59"/>
        <v>653.49</v>
      </c>
      <c r="BM106" s="377">
        <v>118.8</v>
      </c>
      <c r="BN106" s="377">
        <f t="shared" si="60"/>
        <v>125.31</v>
      </c>
      <c r="BO106" s="377">
        <f t="shared" si="61"/>
        <v>534.69000000000005</v>
      </c>
      <c r="BP106" s="377">
        <f t="shared" si="69"/>
        <v>118.8</v>
      </c>
      <c r="BQ106" s="377">
        <f t="shared" si="62"/>
        <v>244.11</v>
      </c>
      <c r="BR106" s="377">
        <f t="shared" si="63"/>
        <v>415.89</v>
      </c>
      <c r="BS106" s="505">
        <v>119.12506849315066</v>
      </c>
      <c r="BT106" s="498">
        <f t="shared" si="74"/>
        <v>363.23506849315066</v>
      </c>
      <c r="BU106" s="507">
        <f t="shared" si="75"/>
        <v>118.80000000000001</v>
      </c>
      <c r="BV106" s="377">
        <f t="shared" si="42"/>
        <v>482.03506849315067</v>
      </c>
      <c r="BW106" s="501">
        <f t="shared" si="76"/>
        <v>296.76493150684934</v>
      </c>
    </row>
    <row r="107" spans="2:75" s="367" customFormat="1" ht="13.5">
      <c r="B107" s="496">
        <v>99</v>
      </c>
      <c r="C107" s="500" t="s">
        <v>810</v>
      </c>
      <c r="D107" s="511">
        <v>43811</v>
      </c>
      <c r="E107" s="368" t="s">
        <v>811</v>
      </c>
      <c r="F107" s="496" t="s">
        <v>474</v>
      </c>
      <c r="G107" s="368" t="s">
        <v>812</v>
      </c>
      <c r="H107" s="375" t="s">
        <v>813</v>
      </c>
      <c r="I107" s="482" t="s">
        <v>285</v>
      </c>
      <c r="J107" s="377">
        <v>695</v>
      </c>
      <c r="K107" s="505">
        <f t="shared" si="43"/>
        <v>69.5</v>
      </c>
      <c r="L107" s="377">
        <f t="shared" si="44"/>
        <v>625.5</v>
      </c>
      <c r="M107" s="377">
        <f t="shared" si="45"/>
        <v>125.1</v>
      </c>
      <c r="N107" s="377">
        <v>0</v>
      </c>
      <c r="O107" s="377">
        <f>N107</f>
        <v>0</v>
      </c>
      <c r="P107" s="377">
        <v>0</v>
      </c>
      <c r="Q107" s="377">
        <v>0</v>
      </c>
      <c r="R107" s="377">
        <f>O107+Q107</f>
        <v>0</v>
      </c>
      <c r="S107" s="377">
        <v>0</v>
      </c>
      <c r="T107" s="377">
        <v>0</v>
      </c>
      <c r="U107" s="377">
        <f t="shared" si="47"/>
        <v>0</v>
      </c>
      <c r="V107" s="377">
        <v>0</v>
      </c>
      <c r="W107" s="377">
        <v>0</v>
      </c>
      <c r="X107" s="377">
        <f t="shared" si="64"/>
        <v>0</v>
      </c>
      <c r="Y107" s="377">
        <v>0</v>
      </c>
      <c r="Z107" s="377">
        <v>0</v>
      </c>
      <c r="AA107" s="377">
        <f t="shared" si="65"/>
        <v>0</v>
      </c>
      <c r="AB107" s="377">
        <v>0</v>
      </c>
      <c r="AC107" s="377">
        <v>0</v>
      </c>
      <c r="AD107" s="377">
        <f t="shared" si="66"/>
        <v>0</v>
      </c>
      <c r="AE107" s="377">
        <v>0</v>
      </c>
      <c r="AF107" s="377">
        <v>0</v>
      </c>
      <c r="AG107" s="377">
        <f t="shared" si="48"/>
        <v>0</v>
      </c>
      <c r="AH107" s="377">
        <v>0</v>
      </c>
      <c r="AI107" s="377">
        <v>0</v>
      </c>
      <c r="AJ107" s="377">
        <f t="shared" si="68"/>
        <v>0</v>
      </c>
      <c r="AK107" s="377">
        <v>0</v>
      </c>
      <c r="AL107" s="377">
        <v>0</v>
      </c>
      <c r="AM107" s="377">
        <f t="shared" si="49"/>
        <v>0</v>
      </c>
      <c r="AN107" s="377">
        <v>0</v>
      </c>
      <c r="AO107" s="377">
        <v>0</v>
      </c>
      <c r="AP107" s="377">
        <f t="shared" si="50"/>
        <v>0</v>
      </c>
      <c r="AQ107" s="377">
        <v>0</v>
      </c>
      <c r="AR107" s="377">
        <v>0</v>
      </c>
      <c r="AS107" s="377">
        <f t="shared" si="51"/>
        <v>0</v>
      </c>
      <c r="AT107" s="377">
        <v>0</v>
      </c>
      <c r="AU107" s="377">
        <v>0</v>
      </c>
      <c r="AV107" s="377">
        <v>0</v>
      </c>
      <c r="AW107" s="377">
        <v>0</v>
      </c>
      <c r="AX107" s="377">
        <v>0</v>
      </c>
      <c r="AY107" s="377">
        <f t="shared" si="67"/>
        <v>0</v>
      </c>
      <c r="AZ107" s="377">
        <v>0</v>
      </c>
      <c r="BA107" s="377">
        <v>0</v>
      </c>
      <c r="BB107" s="377">
        <f t="shared" si="54"/>
        <v>0</v>
      </c>
      <c r="BC107" s="377">
        <v>0</v>
      </c>
      <c r="BD107" s="377">
        <v>0</v>
      </c>
      <c r="BE107" s="377">
        <f t="shared" si="56"/>
        <v>0</v>
      </c>
      <c r="BF107" s="377">
        <v>0</v>
      </c>
      <c r="BG107" s="377">
        <v>0</v>
      </c>
      <c r="BH107" s="377">
        <f t="shared" si="73"/>
        <v>0</v>
      </c>
      <c r="BI107" s="377">
        <v>0</v>
      </c>
      <c r="BJ107" s="377">
        <v>6.85</v>
      </c>
      <c r="BK107" s="377">
        <f t="shared" si="58"/>
        <v>6.85</v>
      </c>
      <c r="BL107" s="377">
        <f t="shared" si="59"/>
        <v>688.15</v>
      </c>
      <c r="BM107" s="377">
        <v>125.1</v>
      </c>
      <c r="BN107" s="377">
        <f t="shared" si="60"/>
        <v>131.94999999999999</v>
      </c>
      <c r="BO107" s="377">
        <f t="shared" si="61"/>
        <v>563.04999999999995</v>
      </c>
      <c r="BP107" s="377">
        <f t="shared" si="69"/>
        <v>125.1</v>
      </c>
      <c r="BQ107" s="377">
        <f t="shared" si="62"/>
        <v>257.04999999999995</v>
      </c>
      <c r="BR107" s="377">
        <f t="shared" si="63"/>
        <v>437.95000000000005</v>
      </c>
      <c r="BS107" s="505">
        <v>125.44753424657537</v>
      </c>
      <c r="BT107" s="498">
        <f t="shared" si="74"/>
        <v>382.49753424657536</v>
      </c>
      <c r="BU107" s="507">
        <f t="shared" si="75"/>
        <v>125.1</v>
      </c>
      <c r="BV107" s="377">
        <f t="shared" si="42"/>
        <v>507.59753424657538</v>
      </c>
      <c r="BW107" s="501">
        <f t="shared" si="76"/>
        <v>312.50246575342464</v>
      </c>
    </row>
    <row r="108" spans="2:75" s="367" customFormat="1" ht="13.5">
      <c r="B108" s="496">
        <v>100</v>
      </c>
      <c r="C108" s="500" t="s">
        <v>814</v>
      </c>
      <c r="D108" s="511">
        <v>43811</v>
      </c>
      <c r="E108" s="368" t="s">
        <v>811</v>
      </c>
      <c r="F108" s="496" t="s">
        <v>474</v>
      </c>
      <c r="G108" s="368" t="s">
        <v>812</v>
      </c>
      <c r="H108" s="375" t="s">
        <v>815</v>
      </c>
      <c r="I108" s="482" t="s">
        <v>285</v>
      </c>
      <c r="J108" s="377">
        <v>695</v>
      </c>
      <c r="K108" s="505">
        <f t="shared" si="43"/>
        <v>69.5</v>
      </c>
      <c r="L108" s="377">
        <f t="shared" si="44"/>
        <v>625.5</v>
      </c>
      <c r="M108" s="377">
        <f t="shared" si="45"/>
        <v>125.1</v>
      </c>
      <c r="N108" s="377">
        <v>0</v>
      </c>
      <c r="O108" s="377">
        <v>0</v>
      </c>
      <c r="P108" s="377">
        <v>0</v>
      </c>
      <c r="Q108" s="377">
        <v>0</v>
      </c>
      <c r="R108" s="377">
        <f t="shared" si="77"/>
        <v>0</v>
      </c>
      <c r="S108" s="377">
        <v>0</v>
      </c>
      <c r="T108" s="377">
        <v>0</v>
      </c>
      <c r="U108" s="377">
        <f t="shared" si="47"/>
        <v>0</v>
      </c>
      <c r="V108" s="377">
        <v>0</v>
      </c>
      <c r="W108" s="377">
        <v>0</v>
      </c>
      <c r="X108" s="377">
        <f t="shared" si="64"/>
        <v>0</v>
      </c>
      <c r="Y108" s="377">
        <v>0</v>
      </c>
      <c r="Z108" s="377">
        <v>0</v>
      </c>
      <c r="AA108" s="377">
        <f t="shared" si="65"/>
        <v>0</v>
      </c>
      <c r="AB108" s="377">
        <v>0</v>
      </c>
      <c r="AC108" s="377">
        <v>0</v>
      </c>
      <c r="AD108" s="377">
        <f t="shared" si="66"/>
        <v>0</v>
      </c>
      <c r="AE108" s="377">
        <v>0</v>
      </c>
      <c r="AF108" s="377"/>
      <c r="AG108" s="377">
        <f t="shared" si="48"/>
        <v>0</v>
      </c>
      <c r="AH108" s="377">
        <v>0</v>
      </c>
      <c r="AI108" s="377">
        <v>0</v>
      </c>
      <c r="AJ108" s="377">
        <f t="shared" si="68"/>
        <v>0</v>
      </c>
      <c r="AK108" s="377">
        <v>0</v>
      </c>
      <c r="AL108" s="377">
        <v>0</v>
      </c>
      <c r="AM108" s="377">
        <f t="shared" si="49"/>
        <v>0</v>
      </c>
      <c r="AN108" s="377">
        <v>0</v>
      </c>
      <c r="AO108" s="377">
        <v>0</v>
      </c>
      <c r="AP108" s="377">
        <f t="shared" si="50"/>
        <v>0</v>
      </c>
      <c r="AQ108" s="377"/>
      <c r="AR108" s="377">
        <v>0</v>
      </c>
      <c r="AS108" s="377">
        <f t="shared" si="51"/>
        <v>0</v>
      </c>
      <c r="AT108" s="377"/>
      <c r="AU108" s="377"/>
      <c r="AV108" s="377">
        <f t="shared" si="78"/>
        <v>0</v>
      </c>
      <c r="AW108" s="377">
        <v>0</v>
      </c>
      <c r="AX108" s="377"/>
      <c r="AY108" s="377">
        <f t="shared" si="67"/>
        <v>0</v>
      </c>
      <c r="AZ108" s="377">
        <v>0</v>
      </c>
      <c r="BA108" s="377">
        <v>0</v>
      </c>
      <c r="BB108" s="377">
        <f t="shared" si="54"/>
        <v>0</v>
      </c>
      <c r="BC108" s="377"/>
      <c r="BD108" s="377">
        <v>0</v>
      </c>
      <c r="BE108" s="377">
        <f t="shared" si="56"/>
        <v>0</v>
      </c>
      <c r="BF108" s="377">
        <v>0</v>
      </c>
      <c r="BG108" s="377">
        <v>0</v>
      </c>
      <c r="BH108" s="377">
        <f t="shared" si="73"/>
        <v>0</v>
      </c>
      <c r="BI108" s="377">
        <v>0</v>
      </c>
      <c r="BJ108" s="377">
        <v>6.85</v>
      </c>
      <c r="BK108" s="377">
        <f t="shared" si="58"/>
        <v>6.85</v>
      </c>
      <c r="BL108" s="377">
        <f t="shared" si="59"/>
        <v>688.15</v>
      </c>
      <c r="BM108" s="377">
        <v>125.1</v>
      </c>
      <c r="BN108" s="377">
        <f t="shared" si="60"/>
        <v>131.94999999999999</v>
      </c>
      <c r="BO108" s="377">
        <f t="shared" si="61"/>
        <v>563.04999999999995</v>
      </c>
      <c r="BP108" s="377">
        <f t="shared" si="69"/>
        <v>125.1</v>
      </c>
      <c r="BQ108" s="377">
        <f t="shared" si="62"/>
        <v>257.04999999999995</v>
      </c>
      <c r="BR108" s="377">
        <f t="shared" si="63"/>
        <v>437.95000000000005</v>
      </c>
      <c r="BS108" s="505">
        <v>125.44753424657537</v>
      </c>
      <c r="BT108" s="498">
        <f t="shared" si="74"/>
        <v>382.49753424657536</v>
      </c>
      <c r="BU108" s="507">
        <f t="shared" si="75"/>
        <v>125.1</v>
      </c>
      <c r="BV108" s="377">
        <f t="shared" si="42"/>
        <v>507.59753424657538</v>
      </c>
      <c r="BW108" s="501">
        <f t="shared" si="76"/>
        <v>312.50246575342464</v>
      </c>
    </row>
    <row r="109" spans="2:75" s="367" customFormat="1" ht="13.5">
      <c r="B109" s="496">
        <v>101</v>
      </c>
      <c r="C109" s="500" t="s">
        <v>816</v>
      </c>
      <c r="D109" s="511">
        <v>43811</v>
      </c>
      <c r="E109" s="368" t="s">
        <v>811</v>
      </c>
      <c r="F109" s="496" t="s">
        <v>474</v>
      </c>
      <c r="G109" s="368" t="s">
        <v>812</v>
      </c>
      <c r="H109" s="375" t="s">
        <v>817</v>
      </c>
      <c r="I109" s="482" t="s">
        <v>285</v>
      </c>
      <c r="J109" s="377">
        <v>695</v>
      </c>
      <c r="K109" s="505">
        <f t="shared" si="43"/>
        <v>69.5</v>
      </c>
      <c r="L109" s="377">
        <f t="shared" si="44"/>
        <v>625.5</v>
      </c>
      <c r="M109" s="377">
        <f t="shared" si="45"/>
        <v>125.1</v>
      </c>
      <c r="N109" s="377">
        <v>0</v>
      </c>
      <c r="O109" s="377">
        <v>0</v>
      </c>
      <c r="P109" s="377">
        <v>0</v>
      </c>
      <c r="Q109" s="377">
        <v>0</v>
      </c>
      <c r="R109" s="377">
        <f t="shared" si="77"/>
        <v>0</v>
      </c>
      <c r="S109" s="377">
        <v>0</v>
      </c>
      <c r="T109" s="377">
        <v>0</v>
      </c>
      <c r="U109" s="377">
        <f t="shared" si="47"/>
        <v>0</v>
      </c>
      <c r="V109" s="377">
        <v>0</v>
      </c>
      <c r="W109" s="377">
        <v>0</v>
      </c>
      <c r="X109" s="377">
        <f t="shared" si="64"/>
        <v>0</v>
      </c>
      <c r="Y109" s="377">
        <v>0</v>
      </c>
      <c r="Z109" s="377">
        <v>0</v>
      </c>
      <c r="AA109" s="377">
        <f t="shared" si="65"/>
        <v>0</v>
      </c>
      <c r="AB109" s="377">
        <v>0</v>
      </c>
      <c r="AC109" s="377">
        <v>0</v>
      </c>
      <c r="AD109" s="377">
        <f t="shared" si="66"/>
        <v>0</v>
      </c>
      <c r="AE109" s="377">
        <v>0</v>
      </c>
      <c r="AF109" s="377"/>
      <c r="AG109" s="377">
        <f t="shared" si="48"/>
        <v>0</v>
      </c>
      <c r="AH109" s="377">
        <v>0</v>
      </c>
      <c r="AI109" s="377">
        <v>0</v>
      </c>
      <c r="AJ109" s="377">
        <f t="shared" si="68"/>
        <v>0</v>
      </c>
      <c r="AK109" s="377">
        <v>0</v>
      </c>
      <c r="AL109" s="377">
        <v>0</v>
      </c>
      <c r="AM109" s="377">
        <f t="shared" si="49"/>
        <v>0</v>
      </c>
      <c r="AN109" s="377">
        <v>0</v>
      </c>
      <c r="AO109" s="377">
        <v>0</v>
      </c>
      <c r="AP109" s="377">
        <f t="shared" si="50"/>
        <v>0</v>
      </c>
      <c r="AQ109" s="377">
        <v>0</v>
      </c>
      <c r="AR109" s="377">
        <v>0</v>
      </c>
      <c r="AS109" s="377">
        <f t="shared" si="51"/>
        <v>0</v>
      </c>
      <c r="AT109" s="377"/>
      <c r="AU109" s="377"/>
      <c r="AV109" s="377">
        <f t="shared" si="78"/>
        <v>0</v>
      </c>
      <c r="AW109" s="377">
        <v>0</v>
      </c>
      <c r="AX109" s="377"/>
      <c r="AY109" s="377">
        <f t="shared" si="67"/>
        <v>0</v>
      </c>
      <c r="AZ109" s="377">
        <v>0</v>
      </c>
      <c r="BA109" s="377">
        <v>0</v>
      </c>
      <c r="BB109" s="377">
        <f t="shared" si="54"/>
        <v>0</v>
      </c>
      <c r="BC109" s="377"/>
      <c r="BD109" s="377">
        <v>0</v>
      </c>
      <c r="BE109" s="377">
        <f t="shared" si="56"/>
        <v>0</v>
      </c>
      <c r="BF109" s="377">
        <v>0</v>
      </c>
      <c r="BG109" s="377">
        <v>0</v>
      </c>
      <c r="BH109" s="377">
        <f t="shared" si="73"/>
        <v>0</v>
      </c>
      <c r="BI109" s="377">
        <v>0</v>
      </c>
      <c r="BJ109" s="377">
        <v>6.85</v>
      </c>
      <c r="BK109" s="377">
        <f t="shared" si="58"/>
        <v>6.85</v>
      </c>
      <c r="BL109" s="377">
        <f t="shared" si="59"/>
        <v>688.15</v>
      </c>
      <c r="BM109" s="377">
        <v>125.1</v>
      </c>
      <c r="BN109" s="377">
        <f t="shared" si="60"/>
        <v>131.94999999999999</v>
      </c>
      <c r="BO109" s="377">
        <f t="shared" si="61"/>
        <v>563.04999999999995</v>
      </c>
      <c r="BP109" s="377">
        <f t="shared" si="69"/>
        <v>125.1</v>
      </c>
      <c r="BQ109" s="377">
        <f t="shared" si="62"/>
        <v>257.04999999999995</v>
      </c>
      <c r="BR109" s="377">
        <f t="shared" si="63"/>
        <v>437.95000000000005</v>
      </c>
      <c r="BS109" s="505">
        <v>125.44753424657537</v>
      </c>
      <c r="BT109" s="498">
        <f t="shared" si="74"/>
        <v>382.49753424657536</v>
      </c>
      <c r="BU109" s="507">
        <f t="shared" si="75"/>
        <v>125.1</v>
      </c>
      <c r="BV109" s="377">
        <f t="shared" si="42"/>
        <v>507.59753424657538</v>
      </c>
      <c r="BW109" s="501">
        <f t="shared" si="76"/>
        <v>312.50246575342464</v>
      </c>
    </row>
    <row r="110" spans="2:75" s="367" customFormat="1" ht="13.5">
      <c r="B110" s="496">
        <v>102</v>
      </c>
      <c r="C110" s="500" t="s">
        <v>818</v>
      </c>
      <c r="D110" s="511">
        <v>43811</v>
      </c>
      <c r="E110" s="368" t="s">
        <v>811</v>
      </c>
      <c r="F110" s="496" t="s">
        <v>474</v>
      </c>
      <c r="G110" s="368" t="s">
        <v>812</v>
      </c>
      <c r="H110" s="375" t="s">
        <v>819</v>
      </c>
      <c r="I110" s="482" t="s">
        <v>285</v>
      </c>
      <c r="J110" s="377">
        <v>695</v>
      </c>
      <c r="K110" s="505">
        <f t="shared" si="43"/>
        <v>69.5</v>
      </c>
      <c r="L110" s="377">
        <f t="shared" si="44"/>
        <v>625.5</v>
      </c>
      <c r="M110" s="377">
        <f t="shared" si="45"/>
        <v>125.1</v>
      </c>
      <c r="N110" s="377">
        <v>0</v>
      </c>
      <c r="O110" s="377">
        <v>0</v>
      </c>
      <c r="P110" s="377">
        <v>0</v>
      </c>
      <c r="Q110" s="377">
        <v>0</v>
      </c>
      <c r="R110" s="377">
        <f t="shared" si="77"/>
        <v>0</v>
      </c>
      <c r="S110" s="377">
        <v>0</v>
      </c>
      <c r="T110" s="377">
        <v>0</v>
      </c>
      <c r="U110" s="377">
        <f t="shared" si="47"/>
        <v>0</v>
      </c>
      <c r="V110" s="377">
        <v>0</v>
      </c>
      <c r="W110" s="377">
        <v>0</v>
      </c>
      <c r="X110" s="377">
        <f t="shared" si="64"/>
        <v>0</v>
      </c>
      <c r="Y110" s="377">
        <v>0</v>
      </c>
      <c r="Z110" s="377">
        <v>0</v>
      </c>
      <c r="AA110" s="377">
        <f t="shared" si="65"/>
        <v>0</v>
      </c>
      <c r="AB110" s="377">
        <v>0</v>
      </c>
      <c r="AC110" s="377">
        <v>0</v>
      </c>
      <c r="AD110" s="377">
        <f t="shared" si="66"/>
        <v>0</v>
      </c>
      <c r="AE110" s="377">
        <v>0</v>
      </c>
      <c r="AF110" s="377"/>
      <c r="AG110" s="377">
        <f t="shared" si="48"/>
        <v>0</v>
      </c>
      <c r="AH110" s="377">
        <v>0</v>
      </c>
      <c r="AI110" s="377">
        <v>0</v>
      </c>
      <c r="AJ110" s="377">
        <f t="shared" si="68"/>
        <v>0</v>
      </c>
      <c r="AK110" s="377">
        <v>0</v>
      </c>
      <c r="AL110" s="377">
        <v>0</v>
      </c>
      <c r="AM110" s="377">
        <f t="shared" si="49"/>
        <v>0</v>
      </c>
      <c r="AN110" s="377">
        <v>0</v>
      </c>
      <c r="AO110" s="377">
        <v>0</v>
      </c>
      <c r="AP110" s="377">
        <f t="shared" si="50"/>
        <v>0</v>
      </c>
      <c r="AQ110" s="377">
        <v>0</v>
      </c>
      <c r="AR110" s="377">
        <v>0</v>
      </c>
      <c r="AS110" s="377">
        <f t="shared" si="51"/>
        <v>0</v>
      </c>
      <c r="AT110" s="377"/>
      <c r="AU110" s="377"/>
      <c r="AV110" s="377">
        <f t="shared" si="78"/>
        <v>0</v>
      </c>
      <c r="AW110" s="377">
        <v>0</v>
      </c>
      <c r="AX110" s="377"/>
      <c r="AY110" s="377">
        <f t="shared" si="67"/>
        <v>0</v>
      </c>
      <c r="AZ110" s="377">
        <v>0</v>
      </c>
      <c r="BA110" s="377">
        <v>0</v>
      </c>
      <c r="BB110" s="377">
        <f t="shared" si="54"/>
        <v>0</v>
      </c>
      <c r="BC110" s="377"/>
      <c r="BD110" s="377">
        <v>0</v>
      </c>
      <c r="BE110" s="377">
        <f t="shared" si="56"/>
        <v>0</v>
      </c>
      <c r="BF110" s="377">
        <v>0</v>
      </c>
      <c r="BG110" s="377">
        <v>0</v>
      </c>
      <c r="BH110" s="377">
        <f t="shared" si="73"/>
        <v>0</v>
      </c>
      <c r="BI110" s="377">
        <v>0</v>
      </c>
      <c r="BJ110" s="377">
        <v>6.85</v>
      </c>
      <c r="BK110" s="377">
        <f t="shared" si="58"/>
        <v>6.85</v>
      </c>
      <c r="BL110" s="377">
        <f t="shared" si="59"/>
        <v>688.15</v>
      </c>
      <c r="BM110" s="377">
        <v>125.1</v>
      </c>
      <c r="BN110" s="377">
        <f t="shared" si="60"/>
        <v>131.94999999999999</v>
      </c>
      <c r="BO110" s="377">
        <f t="shared" si="61"/>
        <v>563.04999999999995</v>
      </c>
      <c r="BP110" s="377">
        <f t="shared" si="69"/>
        <v>125.1</v>
      </c>
      <c r="BQ110" s="377">
        <f t="shared" si="62"/>
        <v>257.04999999999995</v>
      </c>
      <c r="BR110" s="377">
        <f t="shared" si="63"/>
        <v>437.95000000000005</v>
      </c>
      <c r="BS110" s="505">
        <v>125.44753424657537</v>
      </c>
      <c r="BT110" s="498">
        <f t="shared" si="74"/>
        <v>382.49753424657536</v>
      </c>
      <c r="BU110" s="507">
        <f t="shared" si="75"/>
        <v>125.1</v>
      </c>
      <c r="BV110" s="377">
        <f t="shared" ref="BV110:BV173" si="79">SUM(BT110+BU110)</f>
        <v>507.59753424657538</v>
      </c>
      <c r="BW110" s="501">
        <f t="shared" si="76"/>
        <v>312.50246575342464</v>
      </c>
    </row>
    <row r="111" spans="2:75" s="367" customFormat="1" ht="13.5">
      <c r="B111" s="496">
        <v>103</v>
      </c>
      <c r="C111" s="500" t="s">
        <v>820</v>
      </c>
      <c r="D111" s="511">
        <v>43811</v>
      </c>
      <c r="E111" s="368" t="s">
        <v>473</v>
      </c>
      <c r="F111" s="496" t="s">
        <v>518</v>
      </c>
      <c r="G111" s="368" t="s">
        <v>788</v>
      </c>
      <c r="H111" s="375" t="s">
        <v>821</v>
      </c>
      <c r="I111" s="482" t="s">
        <v>482</v>
      </c>
      <c r="J111" s="377">
        <v>1285</v>
      </c>
      <c r="K111" s="505">
        <f t="shared" si="43"/>
        <v>128.5</v>
      </c>
      <c r="L111" s="377">
        <f t="shared" si="44"/>
        <v>1156.5</v>
      </c>
      <c r="M111" s="377">
        <f t="shared" si="45"/>
        <v>231.3</v>
      </c>
      <c r="N111" s="377">
        <v>0</v>
      </c>
      <c r="O111" s="377">
        <f>N111</f>
        <v>0</v>
      </c>
      <c r="P111" s="377">
        <v>0</v>
      </c>
      <c r="Q111" s="377">
        <v>0</v>
      </c>
      <c r="R111" s="377">
        <f>O111+Q111</f>
        <v>0</v>
      </c>
      <c r="S111" s="377">
        <v>0</v>
      </c>
      <c r="T111" s="377">
        <v>0</v>
      </c>
      <c r="U111" s="377">
        <f t="shared" si="47"/>
        <v>0</v>
      </c>
      <c r="V111" s="377">
        <v>0</v>
      </c>
      <c r="W111" s="377">
        <v>0</v>
      </c>
      <c r="X111" s="377">
        <f t="shared" si="64"/>
        <v>0</v>
      </c>
      <c r="Y111" s="377">
        <v>0</v>
      </c>
      <c r="Z111" s="377">
        <v>0</v>
      </c>
      <c r="AA111" s="377">
        <f t="shared" si="65"/>
        <v>0</v>
      </c>
      <c r="AB111" s="377">
        <v>0</v>
      </c>
      <c r="AC111" s="377">
        <v>0</v>
      </c>
      <c r="AD111" s="377">
        <f t="shared" si="66"/>
        <v>0</v>
      </c>
      <c r="AE111" s="377">
        <v>0</v>
      </c>
      <c r="AF111" s="377">
        <v>0</v>
      </c>
      <c r="AG111" s="377">
        <f t="shared" si="48"/>
        <v>0</v>
      </c>
      <c r="AH111" s="377">
        <v>0</v>
      </c>
      <c r="AI111" s="377">
        <v>0</v>
      </c>
      <c r="AJ111" s="377">
        <f t="shared" si="68"/>
        <v>0</v>
      </c>
      <c r="AK111" s="377">
        <v>0</v>
      </c>
      <c r="AL111" s="377">
        <v>0</v>
      </c>
      <c r="AM111" s="377">
        <f t="shared" si="49"/>
        <v>0</v>
      </c>
      <c r="AN111" s="377">
        <v>0</v>
      </c>
      <c r="AO111" s="377">
        <v>0</v>
      </c>
      <c r="AP111" s="377">
        <f t="shared" si="50"/>
        <v>0</v>
      </c>
      <c r="AQ111" s="377">
        <v>0</v>
      </c>
      <c r="AR111" s="377">
        <v>0</v>
      </c>
      <c r="AS111" s="377">
        <f t="shared" si="51"/>
        <v>0</v>
      </c>
      <c r="AT111" s="377">
        <v>0</v>
      </c>
      <c r="AU111" s="377">
        <v>0</v>
      </c>
      <c r="AV111" s="377">
        <v>0</v>
      </c>
      <c r="AW111" s="377">
        <v>0</v>
      </c>
      <c r="AX111" s="377">
        <v>0</v>
      </c>
      <c r="AY111" s="377">
        <f t="shared" ref="AY111:AY117" si="80">AV111+AX111</f>
        <v>0</v>
      </c>
      <c r="AZ111" s="377">
        <v>0</v>
      </c>
      <c r="BA111" s="377">
        <v>0</v>
      </c>
      <c r="BB111" s="377">
        <f t="shared" si="54"/>
        <v>0</v>
      </c>
      <c r="BC111" s="377">
        <v>0</v>
      </c>
      <c r="BD111" s="377">
        <v>0</v>
      </c>
      <c r="BE111" s="377">
        <f t="shared" si="56"/>
        <v>0</v>
      </c>
      <c r="BF111" s="377">
        <v>0</v>
      </c>
      <c r="BG111" s="377">
        <v>0</v>
      </c>
      <c r="BH111" s="377">
        <f>BE111+BG111</f>
        <v>0</v>
      </c>
      <c r="BI111" s="377">
        <v>0</v>
      </c>
      <c r="BJ111" s="377">
        <v>12.67</v>
      </c>
      <c r="BK111" s="377">
        <f t="shared" si="58"/>
        <v>12.67</v>
      </c>
      <c r="BL111" s="377">
        <f t="shared" si="59"/>
        <v>1272.33</v>
      </c>
      <c r="BM111" s="377">
        <v>231.3</v>
      </c>
      <c r="BN111" s="377">
        <f t="shared" si="60"/>
        <v>243.97</v>
      </c>
      <c r="BO111" s="377">
        <f t="shared" si="61"/>
        <v>1041.03</v>
      </c>
      <c r="BP111" s="377">
        <f t="shared" si="69"/>
        <v>231.3</v>
      </c>
      <c r="BQ111" s="377">
        <f t="shared" si="62"/>
        <v>475.27</v>
      </c>
      <c r="BR111" s="377">
        <f t="shared" si="63"/>
        <v>809.73</v>
      </c>
      <c r="BS111" s="505">
        <v>231.93767123287677</v>
      </c>
      <c r="BT111" s="498">
        <f t="shared" si="74"/>
        <v>707.20767123287669</v>
      </c>
      <c r="BU111" s="507">
        <f t="shared" si="75"/>
        <v>231.3</v>
      </c>
      <c r="BV111" s="377">
        <f t="shared" si="79"/>
        <v>938.50767123287665</v>
      </c>
      <c r="BW111" s="501">
        <f t="shared" si="76"/>
        <v>577.79232876712331</v>
      </c>
    </row>
    <row r="112" spans="2:75" s="367" customFormat="1" ht="13.5">
      <c r="B112" s="496">
        <v>104</v>
      </c>
      <c r="C112" s="500" t="s">
        <v>822</v>
      </c>
      <c r="D112" s="511">
        <v>43811</v>
      </c>
      <c r="E112" s="368" t="s">
        <v>473</v>
      </c>
      <c r="F112" s="496" t="s">
        <v>518</v>
      </c>
      <c r="G112" s="368" t="s">
        <v>788</v>
      </c>
      <c r="H112" s="375" t="s">
        <v>823</v>
      </c>
      <c r="I112" s="482" t="s">
        <v>497</v>
      </c>
      <c r="J112" s="377">
        <v>1285</v>
      </c>
      <c r="K112" s="505">
        <f t="shared" si="43"/>
        <v>128.5</v>
      </c>
      <c r="L112" s="377">
        <f t="shared" si="44"/>
        <v>1156.5</v>
      </c>
      <c r="M112" s="377">
        <f t="shared" si="45"/>
        <v>231.3</v>
      </c>
      <c r="N112" s="377">
        <v>0</v>
      </c>
      <c r="O112" s="377">
        <v>0</v>
      </c>
      <c r="P112" s="377">
        <v>0</v>
      </c>
      <c r="Q112" s="377">
        <v>0</v>
      </c>
      <c r="R112" s="377">
        <f t="shared" si="77"/>
        <v>0</v>
      </c>
      <c r="S112" s="377">
        <v>0</v>
      </c>
      <c r="T112" s="377">
        <v>0</v>
      </c>
      <c r="U112" s="377">
        <f t="shared" si="47"/>
        <v>0</v>
      </c>
      <c r="V112" s="377"/>
      <c r="W112" s="377">
        <v>0</v>
      </c>
      <c r="X112" s="377">
        <f t="shared" si="64"/>
        <v>0</v>
      </c>
      <c r="Y112" s="377">
        <v>0</v>
      </c>
      <c r="Z112" s="377">
        <v>0</v>
      </c>
      <c r="AA112" s="377">
        <f t="shared" si="65"/>
        <v>0</v>
      </c>
      <c r="AB112" s="377">
        <v>0</v>
      </c>
      <c r="AC112" s="377">
        <v>0</v>
      </c>
      <c r="AD112" s="377">
        <f t="shared" si="66"/>
        <v>0</v>
      </c>
      <c r="AE112" s="377">
        <v>0</v>
      </c>
      <c r="AF112" s="377"/>
      <c r="AG112" s="377">
        <f t="shared" si="48"/>
        <v>0</v>
      </c>
      <c r="AH112" s="377">
        <v>0</v>
      </c>
      <c r="AI112" s="377">
        <v>0</v>
      </c>
      <c r="AJ112" s="377">
        <f t="shared" si="68"/>
        <v>0</v>
      </c>
      <c r="AK112" s="377">
        <v>0</v>
      </c>
      <c r="AL112" s="377">
        <v>0</v>
      </c>
      <c r="AM112" s="377">
        <f t="shared" si="49"/>
        <v>0</v>
      </c>
      <c r="AN112" s="377">
        <v>0</v>
      </c>
      <c r="AO112" s="377">
        <v>0</v>
      </c>
      <c r="AP112" s="377">
        <f t="shared" si="50"/>
        <v>0</v>
      </c>
      <c r="AQ112" s="377">
        <v>0</v>
      </c>
      <c r="AR112" s="377">
        <v>0</v>
      </c>
      <c r="AS112" s="377">
        <f t="shared" si="51"/>
        <v>0</v>
      </c>
      <c r="AT112" s="377"/>
      <c r="AU112" s="377"/>
      <c r="AV112" s="377">
        <f t="shared" si="78"/>
        <v>0</v>
      </c>
      <c r="AW112" s="377">
        <v>0</v>
      </c>
      <c r="AX112" s="377"/>
      <c r="AY112" s="377">
        <f t="shared" si="80"/>
        <v>0</v>
      </c>
      <c r="AZ112" s="377">
        <v>0</v>
      </c>
      <c r="BA112" s="377">
        <v>0</v>
      </c>
      <c r="BB112" s="377">
        <f t="shared" si="54"/>
        <v>0</v>
      </c>
      <c r="BC112" s="377">
        <v>0</v>
      </c>
      <c r="BD112" s="377">
        <v>0</v>
      </c>
      <c r="BE112" s="377">
        <f t="shared" si="56"/>
        <v>0</v>
      </c>
      <c r="BF112" s="377">
        <v>0</v>
      </c>
      <c r="BG112" s="377">
        <v>0</v>
      </c>
      <c r="BH112" s="377">
        <f t="shared" si="73"/>
        <v>0</v>
      </c>
      <c r="BI112" s="377">
        <v>0</v>
      </c>
      <c r="BJ112" s="377">
        <v>12.67</v>
      </c>
      <c r="BK112" s="377">
        <f t="shared" si="58"/>
        <v>12.67</v>
      </c>
      <c r="BL112" s="377">
        <f t="shared" si="59"/>
        <v>1272.33</v>
      </c>
      <c r="BM112" s="377">
        <v>231.3</v>
      </c>
      <c r="BN112" s="377">
        <f t="shared" si="60"/>
        <v>243.97</v>
      </c>
      <c r="BO112" s="377">
        <f t="shared" si="61"/>
        <v>1041.03</v>
      </c>
      <c r="BP112" s="377">
        <f t="shared" si="69"/>
        <v>231.3</v>
      </c>
      <c r="BQ112" s="377">
        <f t="shared" si="62"/>
        <v>475.27</v>
      </c>
      <c r="BR112" s="377">
        <f t="shared" si="63"/>
        <v>809.73</v>
      </c>
      <c r="BS112" s="505">
        <v>231.93767123287677</v>
      </c>
      <c r="BT112" s="498">
        <f t="shared" si="74"/>
        <v>707.20767123287669</v>
      </c>
      <c r="BU112" s="507">
        <f t="shared" si="75"/>
        <v>231.3</v>
      </c>
      <c r="BV112" s="377">
        <f t="shared" si="79"/>
        <v>938.50767123287665</v>
      </c>
      <c r="BW112" s="501">
        <f t="shared" si="76"/>
        <v>577.79232876712331</v>
      </c>
    </row>
    <row r="113" spans="2:75" s="367" customFormat="1" ht="13.5">
      <c r="B113" s="496">
        <v>105</v>
      </c>
      <c r="C113" s="500" t="s">
        <v>824</v>
      </c>
      <c r="D113" s="511">
        <v>43811</v>
      </c>
      <c r="E113" s="368" t="s">
        <v>473</v>
      </c>
      <c r="F113" s="496" t="s">
        <v>518</v>
      </c>
      <c r="G113" s="368" t="s">
        <v>788</v>
      </c>
      <c r="H113" s="375" t="s">
        <v>825</v>
      </c>
      <c r="I113" s="482" t="s">
        <v>489</v>
      </c>
      <c r="J113" s="377">
        <v>1285</v>
      </c>
      <c r="K113" s="505">
        <f t="shared" si="43"/>
        <v>128.5</v>
      </c>
      <c r="L113" s="377">
        <f t="shared" si="44"/>
        <v>1156.5</v>
      </c>
      <c r="M113" s="377">
        <f t="shared" si="45"/>
        <v>231.3</v>
      </c>
      <c r="N113" s="377">
        <v>0</v>
      </c>
      <c r="O113" s="377">
        <v>0</v>
      </c>
      <c r="P113" s="377">
        <v>0</v>
      </c>
      <c r="Q113" s="377">
        <v>0</v>
      </c>
      <c r="R113" s="377">
        <f t="shared" si="77"/>
        <v>0</v>
      </c>
      <c r="S113" s="377">
        <v>0</v>
      </c>
      <c r="T113" s="377">
        <v>0</v>
      </c>
      <c r="U113" s="377">
        <f t="shared" si="47"/>
        <v>0</v>
      </c>
      <c r="V113" s="377"/>
      <c r="W113" s="377">
        <v>0</v>
      </c>
      <c r="X113" s="377">
        <f t="shared" si="64"/>
        <v>0</v>
      </c>
      <c r="Y113" s="377">
        <v>0</v>
      </c>
      <c r="Z113" s="377">
        <v>0</v>
      </c>
      <c r="AA113" s="377">
        <f t="shared" si="65"/>
        <v>0</v>
      </c>
      <c r="AB113" s="377">
        <v>0</v>
      </c>
      <c r="AC113" s="377">
        <v>0</v>
      </c>
      <c r="AD113" s="377">
        <f t="shared" si="66"/>
        <v>0</v>
      </c>
      <c r="AE113" s="377">
        <v>0</v>
      </c>
      <c r="AF113" s="377"/>
      <c r="AG113" s="377">
        <f t="shared" si="48"/>
        <v>0</v>
      </c>
      <c r="AH113" s="377">
        <v>0</v>
      </c>
      <c r="AI113" s="377">
        <v>0</v>
      </c>
      <c r="AJ113" s="377">
        <f t="shared" si="68"/>
        <v>0</v>
      </c>
      <c r="AK113" s="377">
        <v>0</v>
      </c>
      <c r="AL113" s="377">
        <v>0</v>
      </c>
      <c r="AM113" s="377">
        <f t="shared" si="49"/>
        <v>0</v>
      </c>
      <c r="AN113" s="377">
        <v>0</v>
      </c>
      <c r="AO113" s="377">
        <v>0</v>
      </c>
      <c r="AP113" s="377">
        <f t="shared" si="50"/>
        <v>0</v>
      </c>
      <c r="AQ113" s="377">
        <v>0</v>
      </c>
      <c r="AR113" s="377">
        <v>0</v>
      </c>
      <c r="AS113" s="377">
        <f t="shared" si="51"/>
        <v>0</v>
      </c>
      <c r="AT113" s="377"/>
      <c r="AU113" s="377"/>
      <c r="AV113" s="377">
        <f t="shared" si="78"/>
        <v>0</v>
      </c>
      <c r="AW113" s="377">
        <v>0</v>
      </c>
      <c r="AX113" s="377"/>
      <c r="AY113" s="377">
        <f t="shared" si="80"/>
        <v>0</v>
      </c>
      <c r="AZ113" s="377">
        <v>0</v>
      </c>
      <c r="BA113" s="377">
        <v>0</v>
      </c>
      <c r="BB113" s="377">
        <f t="shared" si="54"/>
        <v>0</v>
      </c>
      <c r="BC113" s="377">
        <v>0</v>
      </c>
      <c r="BD113" s="377">
        <v>0</v>
      </c>
      <c r="BE113" s="377">
        <f t="shared" si="56"/>
        <v>0</v>
      </c>
      <c r="BF113" s="377">
        <v>0</v>
      </c>
      <c r="BG113" s="377">
        <v>0</v>
      </c>
      <c r="BH113" s="377">
        <f t="shared" si="73"/>
        <v>0</v>
      </c>
      <c r="BI113" s="377">
        <v>0</v>
      </c>
      <c r="BJ113" s="377">
        <v>12.67</v>
      </c>
      <c r="BK113" s="377">
        <f t="shared" si="58"/>
        <v>12.67</v>
      </c>
      <c r="BL113" s="377">
        <f t="shared" si="59"/>
        <v>1272.33</v>
      </c>
      <c r="BM113" s="377">
        <v>231.3</v>
      </c>
      <c r="BN113" s="377">
        <f t="shared" si="60"/>
        <v>243.97</v>
      </c>
      <c r="BO113" s="377">
        <f t="shared" si="61"/>
        <v>1041.03</v>
      </c>
      <c r="BP113" s="377">
        <f t="shared" si="69"/>
        <v>231.3</v>
      </c>
      <c r="BQ113" s="377">
        <f t="shared" si="62"/>
        <v>475.27</v>
      </c>
      <c r="BR113" s="377">
        <f t="shared" si="63"/>
        <v>809.73</v>
      </c>
      <c r="BS113" s="505">
        <v>231.93767123287677</v>
      </c>
      <c r="BT113" s="498">
        <f t="shared" si="74"/>
        <v>707.20767123287669</v>
      </c>
      <c r="BU113" s="507">
        <f t="shared" si="75"/>
        <v>231.3</v>
      </c>
      <c r="BV113" s="377">
        <f t="shared" si="79"/>
        <v>938.50767123287665</v>
      </c>
      <c r="BW113" s="501">
        <f t="shared" si="76"/>
        <v>577.79232876712331</v>
      </c>
    </row>
    <row r="114" spans="2:75" s="367" customFormat="1" ht="13.5">
      <c r="B114" s="496">
        <v>106</v>
      </c>
      <c r="C114" s="500" t="s">
        <v>826</v>
      </c>
      <c r="D114" s="511">
        <v>43811</v>
      </c>
      <c r="E114" s="368" t="s">
        <v>508</v>
      </c>
      <c r="F114" s="496" t="s">
        <v>518</v>
      </c>
      <c r="G114" s="368" t="s">
        <v>796</v>
      </c>
      <c r="H114" s="375" t="s">
        <v>827</v>
      </c>
      <c r="I114" s="482" t="s">
        <v>482</v>
      </c>
      <c r="J114" s="377">
        <v>890.5</v>
      </c>
      <c r="K114" s="505">
        <f t="shared" si="43"/>
        <v>89.050000000000011</v>
      </c>
      <c r="L114" s="377">
        <f t="shared" si="44"/>
        <v>801.45</v>
      </c>
      <c r="M114" s="377">
        <f t="shared" si="45"/>
        <v>160.29000000000002</v>
      </c>
      <c r="N114" s="377">
        <v>0</v>
      </c>
      <c r="O114" s="377">
        <f>N114</f>
        <v>0</v>
      </c>
      <c r="P114" s="377">
        <v>0</v>
      </c>
      <c r="Q114" s="377">
        <v>0</v>
      </c>
      <c r="R114" s="377">
        <f>O114+Q114</f>
        <v>0</v>
      </c>
      <c r="S114" s="377">
        <v>0</v>
      </c>
      <c r="T114" s="377">
        <v>0</v>
      </c>
      <c r="U114" s="377">
        <f t="shared" si="47"/>
        <v>0</v>
      </c>
      <c r="V114" s="377">
        <v>0</v>
      </c>
      <c r="W114" s="377">
        <v>0</v>
      </c>
      <c r="X114" s="377">
        <f t="shared" si="64"/>
        <v>0</v>
      </c>
      <c r="Y114" s="377">
        <v>0</v>
      </c>
      <c r="Z114" s="377">
        <v>0</v>
      </c>
      <c r="AA114" s="377">
        <f t="shared" si="65"/>
        <v>0</v>
      </c>
      <c r="AB114" s="377">
        <v>0</v>
      </c>
      <c r="AC114" s="377">
        <v>0</v>
      </c>
      <c r="AD114" s="377">
        <f t="shared" si="66"/>
        <v>0</v>
      </c>
      <c r="AE114" s="377">
        <v>0</v>
      </c>
      <c r="AF114" s="377">
        <v>0</v>
      </c>
      <c r="AG114" s="377">
        <f t="shared" si="48"/>
        <v>0</v>
      </c>
      <c r="AH114" s="377">
        <v>0</v>
      </c>
      <c r="AI114" s="377">
        <v>0</v>
      </c>
      <c r="AJ114" s="377">
        <f t="shared" si="68"/>
        <v>0</v>
      </c>
      <c r="AK114" s="377">
        <v>0</v>
      </c>
      <c r="AL114" s="377">
        <v>0</v>
      </c>
      <c r="AM114" s="377">
        <f t="shared" si="49"/>
        <v>0</v>
      </c>
      <c r="AN114" s="377">
        <v>0</v>
      </c>
      <c r="AO114" s="377">
        <v>0</v>
      </c>
      <c r="AP114" s="377">
        <f t="shared" si="50"/>
        <v>0</v>
      </c>
      <c r="AQ114" s="377">
        <v>0</v>
      </c>
      <c r="AR114" s="377">
        <v>0</v>
      </c>
      <c r="AS114" s="377">
        <f t="shared" si="51"/>
        <v>0</v>
      </c>
      <c r="AT114" s="377">
        <v>0</v>
      </c>
      <c r="AU114" s="377">
        <v>0</v>
      </c>
      <c r="AV114" s="377">
        <v>0</v>
      </c>
      <c r="AW114" s="377">
        <v>0</v>
      </c>
      <c r="AX114" s="377">
        <v>0</v>
      </c>
      <c r="AY114" s="377">
        <f t="shared" si="80"/>
        <v>0</v>
      </c>
      <c r="AZ114" s="377">
        <v>0</v>
      </c>
      <c r="BA114" s="377">
        <v>0</v>
      </c>
      <c r="BB114" s="377">
        <f t="shared" si="54"/>
        <v>0</v>
      </c>
      <c r="BC114" s="377">
        <v>0</v>
      </c>
      <c r="BD114" s="377">
        <v>0</v>
      </c>
      <c r="BE114" s="377">
        <f t="shared" si="56"/>
        <v>0</v>
      </c>
      <c r="BF114" s="377">
        <v>0</v>
      </c>
      <c r="BG114" s="377">
        <v>0</v>
      </c>
      <c r="BH114" s="377">
        <f>BE114+BG114</f>
        <v>0</v>
      </c>
      <c r="BI114" s="377">
        <v>0</v>
      </c>
      <c r="BJ114" s="377">
        <v>8.7799999999999994</v>
      </c>
      <c r="BK114" s="377">
        <f t="shared" si="58"/>
        <v>8.7799999999999994</v>
      </c>
      <c r="BL114" s="377">
        <f t="shared" si="59"/>
        <v>881.72</v>
      </c>
      <c r="BM114" s="377">
        <v>160.29</v>
      </c>
      <c r="BN114" s="377">
        <f t="shared" si="60"/>
        <v>169.07</v>
      </c>
      <c r="BO114" s="377">
        <f t="shared" si="61"/>
        <v>721.43000000000006</v>
      </c>
      <c r="BP114" s="377">
        <f t="shared" si="69"/>
        <v>160.29</v>
      </c>
      <c r="BQ114" s="377">
        <f t="shared" si="62"/>
        <v>329.36</v>
      </c>
      <c r="BR114" s="377">
        <f t="shared" si="63"/>
        <v>561.14</v>
      </c>
      <c r="BS114" s="505">
        <v>160.73216438356164</v>
      </c>
      <c r="BT114" s="498">
        <f t="shared" si="74"/>
        <v>490.09216438356168</v>
      </c>
      <c r="BU114" s="507">
        <f t="shared" si="75"/>
        <v>160.29000000000002</v>
      </c>
      <c r="BV114" s="377">
        <f t="shared" si="79"/>
        <v>650.38216438356176</v>
      </c>
      <c r="BW114" s="501">
        <f t="shared" si="76"/>
        <v>400.40783561643832</v>
      </c>
    </row>
    <row r="115" spans="2:75" s="367" customFormat="1" ht="13.5">
      <c r="B115" s="496">
        <v>107</v>
      </c>
      <c r="C115" s="500" t="s">
        <v>828</v>
      </c>
      <c r="D115" s="511">
        <v>43811</v>
      </c>
      <c r="E115" s="368" t="s">
        <v>508</v>
      </c>
      <c r="F115" s="496" t="s">
        <v>518</v>
      </c>
      <c r="G115" s="368" t="s">
        <v>796</v>
      </c>
      <c r="H115" s="368" t="s">
        <v>829</v>
      </c>
      <c r="I115" s="482" t="s">
        <v>477</v>
      </c>
      <c r="J115" s="377">
        <v>890.5</v>
      </c>
      <c r="K115" s="505">
        <f t="shared" si="43"/>
        <v>89.050000000000011</v>
      </c>
      <c r="L115" s="377">
        <f t="shared" si="44"/>
        <v>801.45</v>
      </c>
      <c r="M115" s="377">
        <f t="shared" si="45"/>
        <v>160.29000000000002</v>
      </c>
      <c r="N115" s="377">
        <v>0</v>
      </c>
      <c r="O115" s="377">
        <v>0</v>
      </c>
      <c r="P115" s="377">
        <v>0</v>
      </c>
      <c r="Q115" s="377">
        <v>0</v>
      </c>
      <c r="R115" s="377">
        <f t="shared" si="77"/>
        <v>0</v>
      </c>
      <c r="S115" s="377">
        <v>0</v>
      </c>
      <c r="T115" s="377">
        <v>0</v>
      </c>
      <c r="U115" s="377">
        <f t="shared" si="47"/>
        <v>0</v>
      </c>
      <c r="V115" s="377"/>
      <c r="W115" s="377">
        <v>0</v>
      </c>
      <c r="X115" s="377">
        <f t="shared" si="64"/>
        <v>0</v>
      </c>
      <c r="Y115" s="377">
        <v>0</v>
      </c>
      <c r="Z115" s="377">
        <v>0</v>
      </c>
      <c r="AA115" s="377">
        <f t="shared" si="65"/>
        <v>0</v>
      </c>
      <c r="AB115" s="377">
        <v>0</v>
      </c>
      <c r="AC115" s="377">
        <v>0</v>
      </c>
      <c r="AD115" s="377">
        <f t="shared" si="66"/>
        <v>0</v>
      </c>
      <c r="AE115" s="377">
        <v>0</v>
      </c>
      <c r="AF115" s="377"/>
      <c r="AG115" s="377">
        <f t="shared" si="48"/>
        <v>0</v>
      </c>
      <c r="AH115" s="377">
        <v>0</v>
      </c>
      <c r="AI115" s="377">
        <v>0</v>
      </c>
      <c r="AJ115" s="377">
        <f t="shared" si="68"/>
        <v>0</v>
      </c>
      <c r="AK115" s="377">
        <v>0</v>
      </c>
      <c r="AL115" s="377">
        <v>0</v>
      </c>
      <c r="AM115" s="377">
        <f t="shared" si="49"/>
        <v>0</v>
      </c>
      <c r="AN115" s="377">
        <v>0</v>
      </c>
      <c r="AO115" s="377">
        <v>0</v>
      </c>
      <c r="AP115" s="377">
        <f t="shared" si="50"/>
        <v>0</v>
      </c>
      <c r="AQ115" s="377">
        <v>0</v>
      </c>
      <c r="AR115" s="377">
        <v>0</v>
      </c>
      <c r="AS115" s="377">
        <f t="shared" si="51"/>
        <v>0</v>
      </c>
      <c r="AT115" s="377"/>
      <c r="AU115" s="377"/>
      <c r="AV115" s="377">
        <f t="shared" si="78"/>
        <v>0</v>
      </c>
      <c r="AW115" s="377"/>
      <c r="AX115" s="377"/>
      <c r="AY115" s="377">
        <f t="shared" si="80"/>
        <v>0</v>
      </c>
      <c r="AZ115" s="377">
        <v>0</v>
      </c>
      <c r="BA115" s="377">
        <v>0</v>
      </c>
      <c r="BB115" s="377">
        <f t="shared" si="54"/>
        <v>0</v>
      </c>
      <c r="BC115" s="377">
        <v>0</v>
      </c>
      <c r="BD115" s="377">
        <v>0</v>
      </c>
      <c r="BE115" s="377">
        <f t="shared" si="56"/>
        <v>0</v>
      </c>
      <c r="BF115" s="377">
        <v>0</v>
      </c>
      <c r="BG115" s="377">
        <v>0</v>
      </c>
      <c r="BH115" s="377">
        <f t="shared" si="73"/>
        <v>0</v>
      </c>
      <c r="BI115" s="377">
        <v>0</v>
      </c>
      <c r="BJ115" s="377">
        <v>8.7799999999999994</v>
      </c>
      <c r="BK115" s="377">
        <f t="shared" si="58"/>
        <v>8.7799999999999994</v>
      </c>
      <c r="BL115" s="377">
        <f t="shared" si="59"/>
        <v>881.72</v>
      </c>
      <c r="BM115" s="377">
        <v>160.29</v>
      </c>
      <c r="BN115" s="377">
        <f t="shared" si="60"/>
        <v>169.07</v>
      </c>
      <c r="BO115" s="377">
        <f t="shared" si="61"/>
        <v>721.43000000000006</v>
      </c>
      <c r="BP115" s="377">
        <f t="shared" si="69"/>
        <v>160.29</v>
      </c>
      <c r="BQ115" s="377">
        <f t="shared" si="62"/>
        <v>329.36</v>
      </c>
      <c r="BR115" s="377">
        <f t="shared" si="63"/>
        <v>561.14</v>
      </c>
      <c r="BS115" s="505">
        <v>160.73216438356164</v>
      </c>
      <c r="BT115" s="498">
        <f t="shared" si="74"/>
        <v>490.09216438356168</v>
      </c>
      <c r="BU115" s="507">
        <f t="shared" si="75"/>
        <v>160.29000000000002</v>
      </c>
      <c r="BV115" s="377">
        <f t="shared" si="79"/>
        <v>650.38216438356176</v>
      </c>
      <c r="BW115" s="501">
        <f t="shared" si="76"/>
        <v>400.40783561643832</v>
      </c>
    </row>
    <row r="116" spans="2:75" s="367" customFormat="1" ht="25.5">
      <c r="B116" s="496">
        <v>108</v>
      </c>
      <c r="C116" s="510" t="s">
        <v>830</v>
      </c>
      <c r="D116" s="511">
        <v>43811</v>
      </c>
      <c r="E116" s="368" t="s">
        <v>590</v>
      </c>
      <c r="F116" s="496" t="s">
        <v>518</v>
      </c>
      <c r="G116" s="368" t="s">
        <v>801</v>
      </c>
      <c r="H116" s="375" t="s">
        <v>831</v>
      </c>
      <c r="I116" s="482" t="s">
        <v>482</v>
      </c>
      <c r="J116" s="377">
        <v>660</v>
      </c>
      <c r="K116" s="505">
        <f t="shared" si="43"/>
        <v>66</v>
      </c>
      <c r="L116" s="377">
        <f t="shared" si="44"/>
        <v>594</v>
      </c>
      <c r="M116" s="377">
        <f t="shared" si="45"/>
        <v>118.8</v>
      </c>
      <c r="N116" s="377">
        <v>0</v>
      </c>
      <c r="O116" s="377">
        <f>N116</f>
        <v>0</v>
      </c>
      <c r="P116" s="377">
        <v>0</v>
      </c>
      <c r="Q116" s="377">
        <v>0</v>
      </c>
      <c r="R116" s="377">
        <f>O116+Q116</f>
        <v>0</v>
      </c>
      <c r="S116" s="377">
        <v>0</v>
      </c>
      <c r="T116" s="377">
        <v>0</v>
      </c>
      <c r="U116" s="377">
        <f t="shared" si="47"/>
        <v>0</v>
      </c>
      <c r="V116" s="377">
        <v>0</v>
      </c>
      <c r="W116" s="377">
        <v>0</v>
      </c>
      <c r="X116" s="377">
        <f t="shared" si="64"/>
        <v>0</v>
      </c>
      <c r="Y116" s="377">
        <v>0</v>
      </c>
      <c r="Z116" s="377">
        <v>0</v>
      </c>
      <c r="AA116" s="377">
        <f t="shared" si="65"/>
        <v>0</v>
      </c>
      <c r="AB116" s="377">
        <v>0</v>
      </c>
      <c r="AC116" s="377">
        <v>0</v>
      </c>
      <c r="AD116" s="377">
        <f t="shared" si="66"/>
        <v>0</v>
      </c>
      <c r="AE116" s="377">
        <v>0</v>
      </c>
      <c r="AF116" s="377">
        <v>0</v>
      </c>
      <c r="AG116" s="377">
        <f t="shared" si="48"/>
        <v>0</v>
      </c>
      <c r="AH116" s="377">
        <v>0</v>
      </c>
      <c r="AI116" s="377">
        <v>0</v>
      </c>
      <c r="AJ116" s="377">
        <f t="shared" si="68"/>
        <v>0</v>
      </c>
      <c r="AK116" s="377">
        <v>0</v>
      </c>
      <c r="AL116" s="377">
        <v>0</v>
      </c>
      <c r="AM116" s="377">
        <f t="shared" si="49"/>
        <v>0</v>
      </c>
      <c r="AN116" s="377">
        <v>0</v>
      </c>
      <c r="AO116" s="377">
        <v>0</v>
      </c>
      <c r="AP116" s="377">
        <f t="shared" si="50"/>
        <v>0</v>
      </c>
      <c r="AQ116" s="377">
        <v>0</v>
      </c>
      <c r="AR116" s="377">
        <v>0</v>
      </c>
      <c r="AS116" s="377">
        <f t="shared" si="51"/>
        <v>0</v>
      </c>
      <c r="AT116" s="377">
        <v>0</v>
      </c>
      <c r="AU116" s="377">
        <v>0</v>
      </c>
      <c r="AV116" s="377">
        <v>0</v>
      </c>
      <c r="AW116" s="377">
        <v>0</v>
      </c>
      <c r="AX116" s="377">
        <v>0</v>
      </c>
      <c r="AY116" s="377">
        <f t="shared" si="80"/>
        <v>0</v>
      </c>
      <c r="AZ116" s="377">
        <v>0</v>
      </c>
      <c r="BA116" s="377">
        <v>0</v>
      </c>
      <c r="BB116" s="377">
        <f t="shared" si="54"/>
        <v>0</v>
      </c>
      <c r="BC116" s="377">
        <v>0</v>
      </c>
      <c r="BD116" s="377">
        <v>0</v>
      </c>
      <c r="BE116" s="377">
        <f t="shared" si="56"/>
        <v>0</v>
      </c>
      <c r="BF116" s="377">
        <v>0</v>
      </c>
      <c r="BG116" s="377">
        <v>0</v>
      </c>
      <c r="BH116" s="377">
        <f>BE116+BG116</f>
        <v>0</v>
      </c>
      <c r="BI116" s="377">
        <v>0</v>
      </c>
      <c r="BJ116" s="377">
        <v>6.51</v>
      </c>
      <c r="BK116" s="377">
        <f t="shared" si="58"/>
        <v>6.51</v>
      </c>
      <c r="BL116" s="377">
        <f t="shared" si="59"/>
        <v>653.49</v>
      </c>
      <c r="BM116" s="377">
        <v>118.8</v>
      </c>
      <c r="BN116" s="377">
        <f t="shared" si="60"/>
        <v>125.31</v>
      </c>
      <c r="BO116" s="377">
        <f t="shared" si="61"/>
        <v>534.69000000000005</v>
      </c>
      <c r="BP116" s="377">
        <f t="shared" si="69"/>
        <v>118.8</v>
      </c>
      <c r="BQ116" s="377">
        <f t="shared" si="62"/>
        <v>244.11</v>
      </c>
      <c r="BR116" s="377">
        <f t="shared" si="63"/>
        <v>415.89</v>
      </c>
      <c r="BS116" s="505">
        <v>119.12506849315066</v>
      </c>
      <c r="BT116" s="498">
        <f t="shared" si="74"/>
        <v>363.23506849315066</v>
      </c>
      <c r="BU116" s="507">
        <f t="shared" si="75"/>
        <v>118.80000000000001</v>
      </c>
      <c r="BV116" s="377">
        <f t="shared" si="79"/>
        <v>482.03506849315067</v>
      </c>
      <c r="BW116" s="501">
        <f t="shared" si="76"/>
        <v>296.76493150684934</v>
      </c>
    </row>
    <row r="117" spans="2:75" s="367" customFormat="1" ht="25.5">
      <c r="B117" s="496">
        <v>109</v>
      </c>
      <c r="C117" s="510" t="s">
        <v>832</v>
      </c>
      <c r="D117" s="511">
        <v>43811</v>
      </c>
      <c r="E117" s="368" t="s">
        <v>590</v>
      </c>
      <c r="F117" s="496" t="s">
        <v>518</v>
      </c>
      <c r="G117" s="368" t="s">
        <v>801</v>
      </c>
      <c r="H117" s="375" t="s">
        <v>833</v>
      </c>
      <c r="I117" s="482" t="s">
        <v>477</v>
      </c>
      <c r="J117" s="377">
        <v>660</v>
      </c>
      <c r="K117" s="505">
        <f t="shared" si="43"/>
        <v>66</v>
      </c>
      <c r="L117" s="377">
        <f t="shared" si="44"/>
        <v>594</v>
      </c>
      <c r="M117" s="377">
        <f t="shared" si="45"/>
        <v>118.8</v>
      </c>
      <c r="N117" s="377">
        <v>0</v>
      </c>
      <c r="O117" s="377">
        <v>0</v>
      </c>
      <c r="P117" s="377">
        <v>0</v>
      </c>
      <c r="Q117" s="377">
        <v>0</v>
      </c>
      <c r="R117" s="377">
        <f t="shared" si="77"/>
        <v>0</v>
      </c>
      <c r="S117" s="377">
        <v>0</v>
      </c>
      <c r="T117" s="377">
        <v>0</v>
      </c>
      <c r="U117" s="377">
        <f t="shared" si="47"/>
        <v>0</v>
      </c>
      <c r="V117" s="377"/>
      <c r="W117" s="377">
        <v>0</v>
      </c>
      <c r="X117" s="377">
        <f t="shared" si="64"/>
        <v>0</v>
      </c>
      <c r="Y117" s="377">
        <v>0</v>
      </c>
      <c r="Z117" s="377">
        <v>0</v>
      </c>
      <c r="AA117" s="377">
        <f t="shared" si="65"/>
        <v>0</v>
      </c>
      <c r="AB117" s="377">
        <v>0</v>
      </c>
      <c r="AC117" s="377">
        <v>0</v>
      </c>
      <c r="AD117" s="377">
        <f t="shared" si="66"/>
        <v>0</v>
      </c>
      <c r="AE117" s="377">
        <v>0</v>
      </c>
      <c r="AF117" s="377"/>
      <c r="AG117" s="377">
        <f t="shared" si="48"/>
        <v>0</v>
      </c>
      <c r="AH117" s="377">
        <v>0</v>
      </c>
      <c r="AI117" s="377">
        <v>0</v>
      </c>
      <c r="AJ117" s="377">
        <f t="shared" si="68"/>
        <v>0</v>
      </c>
      <c r="AK117" s="377">
        <v>0</v>
      </c>
      <c r="AL117" s="377"/>
      <c r="AM117" s="377">
        <f t="shared" si="49"/>
        <v>0</v>
      </c>
      <c r="AN117" s="377">
        <v>0</v>
      </c>
      <c r="AO117" s="377">
        <v>0</v>
      </c>
      <c r="AP117" s="377">
        <f t="shared" si="50"/>
        <v>0</v>
      </c>
      <c r="AQ117" s="377">
        <v>0</v>
      </c>
      <c r="AR117" s="377">
        <v>0</v>
      </c>
      <c r="AS117" s="377">
        <f t="shared" si="51"/>
        <v>0</v>
      </c>
      <c r="AT117" s="377"/>
      <c r="AU117" s="377"/>
      <c r="AV117" s="377">
        <f t="shared" si="78"/>
        <v>0</v>
      </c>
      <c r="AW117" s="377">
        <v>0</v>
      </c>
      <c r="AX117" s="377"/>
      <c r="AY117" s="377">
        <f t="shared" si="80"/>
        <v>0</v>
      </c>
      <c r="AZ117" s="377">
        <v>0</v>
      </c>
      <c r="BA117" s="377">
        <v>0</v>
      </c>
      <c r="BB117" s="377">
        <f t="shared" si="54"/>
        <v>0</v>
      </c>
      <c r="BC117" s="377">
        <v>0</v>
      </c>
      <c r="BD117" s="377">
        <v>0</v>
      </c>
      <c r="BE117" s="377">
        <f t="shared" si="56"/>
        <v>0</v>
      </c>
      <c r="BF117" s="377">
        <v>0</v>
      </c>
      <c r="BG117" s="377">
        <v>0</v>
      </c>
      <c r="BH117" s="377">
        <f t="shared" si="73"/>
        <v>0</v>
      </c>
      <c r="BI117" s="377">
        <v>0</v>
      </c>
      <c r="BJ117" s="377">
        <v>6.51</v>
      </c>
      <c r="BK117" s="377">
        <f t="shared" si="58"/>
        <v>6.51</v>
      </c>
      <c r="BL117" s="377">
        <f t="shared" si="59"/>
        <v>653.49</v>
      </c>
      <c r="BM117" s="377">
        <v>118.8</v>
      </c>
      <c r="BN117" s="377">
        <f t="shared" si="60"/>
        <v>125.31</v>
      </c>
      <c r="BO117" s="377">
        <f t="shared" si="61"/>
        <v>534.69000000000005</v>
      </c>
      <c r="BP117" s="377">
        <f t="shared" si="69"/>
        <v>118.8</v>
      </c>
      <c r="BQ117" s="377">
        <f t="shared" si="62"/>
        <v>244.11</v>
      </c>
      <c r="BR117" s="377">
        <f t="shared" si="63"/>
        <v>415.89</v>
      </c>
      <c r="BS117" s="505">
        <v>119.12506849315066</v>
      </c>
      <c r="BT117" s="498">
        <f t="shared" si="74"/>
        <v>363.23506849315066</v>
      </c>
      <c r="BU117" s="507">
        <f t="shared" si="75"/>
        <v>118.80000000000001</v>
      </c>
      <c r="BV117" s="377">
        <f t="shared" si="79"/>
        <v>482.03506849315067</v>
      </c>
      <c r="BW117" s="501">
        <f t="shared" si="76"/>
        <v>296.76493150684934</v>
      </c>
    </row>
    <row r="118" spans="2:75" s="367" customFormat="1" ht="13.5">
      <c r="B118" s="496">
        <v>110</v>
      </c>
      <c r="C118" s="500" t="s">
        <v>834</v>
      </c>
      <c r="D118" s="511">
        <v>43819</v>
      </c>
      <c r="E118" s="513" t="s">
        <v>473</v>
      </c>
      <c r="F118" s="496" t="s">
        <v>518</v>
      </c>
      <c r="G118" s="368" t="s">
        <v>788</v>
      </c>
      <c r="H118" s="375" t="s">
        <v>835</v>
      </c>
      <c r="I118" s="482" t="s">
        <v>586</v>
      </c>
      <c r="J118" s="377">
        <v>1285</v>
      </c>
      <c r="K118" s="505">
        <f t="shared" si="43"/>
        <v>128.5</v>
      </c>
      <c r="L118" s="377">
        <f t="shared" si="44"/>
        <v>1156.5</v>
      </c>
      <c r="M118" s="377">
        <f t="shared" si="45"/>
        <v>231.3</v>
      </c>
      <c r="N118" s="377">
        <v>0</v>
      </c>
      <c r="O118" s="377">
        <f>N118</f>
        <v>0</v>
      </c>
      <c r="P118" s="377">
        <v>0</v>
      </c>
      <c r="Q118" s="377">
        <v>0</v>
      </c>
      <c r="R118" s="377">
        <f>O118+Q118</f>
        <v>0</v>
      </c>
      <c r="S118" s="377">
        <v>0</v>
      </c>
      <c r="T118" s="377">
        <v>0</v>
      </c>
      <c r="U118" s="377">
        <f t="shared" si="47"/>
        <v>0</v>
      </c>
      <c r="V118" s="377">
        <v>0</v>
      </c>
      <c r="W118" s="377">
        <v>0</v>
      </c>
      <c r="X118" s="377">
        <f t="shared" si="64"/>
        <v>0</v>
      </c>
      <c r="Y118" s="377">
        <v>0</v>
      </c>
      <c r="Z118" s="377">
        <v>0</v>
      </c>
      <c r="AA118" s="377">
        <f t="shared" si="65"/>
        <v>0</v>
      </c>
      <c r="AB118" s="377">
        <v>0</v>
      </c>
      <c r="AC118" s="377">
        <v>0</v>
      </c>
      <c r="AD118" s="377">
        <f t="shared" si="66"/>
        <v>0</v>
      </c>
      <c r="AE118" s="377">
        <v>0</v>
      </c>
      <c r="AF118" s="377">
        <v>0</v>
      </c>
      <c r="AG118" s="377">
        <f t="shared" si="48"/>
        <v>0</v>
      </c>
      <c r="AH118" s="377">
        <v>0</v>
      </c>
      <c r="AI118" s="377">
        <v>0</v>
      </c>
      <c r="AJ118" s="377">
        <f t="shared" si="68"/>
        <v>0</v>
      </c>
      <c r="AK118" s="377">
        <v>0</v>
      </c>
      <c r="AL118" s="377">
        <v>0</v>
      </c>
      <c r="AM118" s="377">
        <f t="shared" si="49"/>
        <v>0</v>
      </c>
      <c r="AN118" s="377">
        <v>0</v>
      </c>
      <c r="AO118" s="377">
        <v>0</v>
      </c>
      <c r="AP118" s="377">
        <f t="shared" si="50"/>
        <v>0</v>
      </c>
      <c r="AQ118" s="377">
        <v>0</v>
      </c>
      <c r="AR118" s="377">
        <v>0</v>
      </c>
      <c r="AS118" s="377">
        <f t="shared" si="51"/>
        <v>0</v>
      </c>
      <c r="AT118" s="377">
        <v>0</v>
      </c>
      <c r="AU118" s="377">
        <v>0</v>
      </c>
      <c r="AV118" s="377">
        <v>0</v>
      </c>
      <c r="AW118" s="377">
        <v>0</v>
      </c>
      <c r="AX118" s="377">
        <v>0</v>
      </c>
      <c r="AY118" s="377">
        <f t="shared" si="67"/>
        <v>0</v>
      </c>
      <c r="AZ118" s="377">
        <v>0</v>
      </c>
      <c r="BA118" s="377">
        <v>0</v>
      </c>
      <c r="BB118" s="377">
        <f t="shared" si="54"/>
        <v>0</v>
      </c>
      <c r="BC118" s="377">
        <v>0</v>
      </c>
      <c r="BD118" s="377">
        <v>0</v>
      </c>
      <c r="BE118" s="377">
        <f t="shared" si="56"/>
        <v>0</v>
      </c>
      <c r="BF118" s="377">
        <v>0</v>
      </c>
      <c r="BG118" s="377">
        <v>0</v>
      </c>
      <c r="BH118" s="377">
        <f t="shared" si="73"/>
        <v>0</v>
      </c>
      <c r="BI118" s="377">
        <v>0</v>
      </c>
      <c r="BJ118" s="377">
        <v>7.6</v>
      </c>
      <c r="BK118" s="377">
        <f t="shared" si="58"/>
        <v>7.6</v>
      </c>
      <c r="BL118" s="377">
        <f t="shared" si="59"/>
        <v>1277.4000000000001</v>
      </c>
      <c r="BM118" s="377">
        <v>231.3</v>
      </c>
      <c r="BN118" s="377">
        <f t="shared" si="60"/>
        <v>238.9</v>
      </c>
      <c r="BO118" s="377">
        <f t="shared" si="61"/>
        <v>1046.0999999999999</v>
      </c>
      <c r="BP118" s="377">
        <f t="shared" si="69"/>
        <v>231.3</v>
      </c>
      <c r="BQ118" s="377">
        <f t="shared" si="62"/>
        <v>470.20000000000005</v>
      </c>
      <c r="BR118" s="377">
        <f t="shared" si="63"/>
        <v>814.8</v>
      </c>
      <c r="BS118" s="505">
        <v>231.93808219178084</v>
      </c>
      <c r="BT118" s="498">
        <f t="shared" si="74"/>
        <v>702.13808219178088</v>
      </c>
      <c r="BU118" s="507">
        <f t="shared" si="75"/>
        <v>231.3</v>
      </c>
      <c r="BV118" s="377">
        <f t="shared" si="79"/>
        <v>933.43808219178095</v>
      </c>
      <c r="BW118" s="501">
        <f t="shared" si="76"/>
        <v>582.86191780821912</v>
      </c>
    </row>
    <row r="119" spans="2:75" s="367" customFormat="1" ht="13.5">
      <c r="B119" s="496">
        <v>111</v>
      </c>
      <c r="C119" s="500" t="s">
        <v>836</v>
      </c>
      <c r="D119" s="514">
        <v>43895</v>
      </c>
      <c r="E119" s="368" t="s">
        <v>508</v>
      </c>
      <c r="F119" s="383" t="s">
        <v>518</v>
      </c>
      <c r="G119" s="368" t="s">
        <v>837</v>
      </c>
      <c r="H119" s="368" t="s">
        <v>838</v>
      </c>
      <c r="I119" s="482" t="s">
        <v>478</v>
      </c>
      <c r="J119" s="377">
        <v>980</v>
      </c>
      <c r="K119" s="505">
        <f t="shared" si="43"/>
        <v>98</v>
      </c>
      <c r="L119" s="377">
        <f t="shared" si="44"/>
        <v>882</v>
      </c>
      <c r="M119" s="377">
        <f t="shared" si="45"/>
        <v>176.4</v>
      </c>
      <c r="N119" s="377">
        <v>0</v>
      </c>
      <c r="O119" s="377">
        <f>N119</f>
        <v>0</v>
      </c>
      <c r="P119" s="377">
        <v>0</v>
      </c>
      <c r="Q119" s="377">
        <v>0</v>
      </c>
      <c r="R119" s="377">
        <f>O119+Q119</f>
        <v>0</v>
      </c>
      <c r="S119" s="377">
        <v>0</v>
      </c>
      <c r="T119" s="377">
        <v>0</v>
      </c>
      <c r="U119" s="377">
        <f t="shared" si="47"/>
        <v>0</v>
      </c>
      <c r="V119" s="377">
        <v>0</v>
      </c>
      <c r="W119" s="377">
        <v>0</v>
      </c>
      <c r="X119" s="377">
        <f t="shared" si="64"/>
        <v>0</v>
      </c>
      <c r="Y119" s="377">
        <v>0</v>
      </c>
      <c r="Z119" s="377">
        <v>0</v>
      </c>
      <c r="AA119" s="377">
        <f t="shared" si="65"/>
        <v>0</v>
      </c>
      <c r="AB119" s="377">
        <v>0</v>
      </c>
      <c r="AC119" s="377">
        <v>0</v>
      </c>
      <c r="AD119" s="377">
        <f t="shared" si="66"/>
        <v>0</v>
      </c>
      <c r="AE119" s="377">
        <v>0</v>
      </c>
      <c r="AF119" s="377">
        <v>0</v>
      </c>
      <c r="AG119" s="377">
        <f t="shared" si="48"/>
        <v>0</v>
      </c>
      <c r="AH119" s="377">
        <v>0</v>
      </c>
      <c r="AI119" s="377">
        <v>0</v>
      </c>
      <c r="AJ119" s="377">
        <f t="shared" si="68"/>
        <v>0</v>
      </c>
      <c r="AK119" s="377">
        <v>0</v>
      </c>
      <c r="AL119" s="377">
        <v>0</v>
      </c>
      <c r="AM119" s="377">
        <f t="shared" si="49"/>
        <v>0</v>
      </c>
      <c r="AN119" s="377">
        <v>0</v>
      </c>
      <c r="AO119" s="377">
        <v>0</v>
      </c>
      <c r="AP119" s="377">
        <f t="shared" si="50"/>
        <v>0</v>
      </c>
      <c r="AQ119" s="377">
        <v>0</v>
      </c>
      <c r="AR119" s="377">
        <v>0</v>
      </c>
      <c r="AS119" s="377">
        <f t="shared" si="51"/>
        <v>0</v>
      </c>
      <c r="AT119" s="377">
        <v>0</v>
      </c>
      <c r="AU119" s="377">
        <v>0</v>
      </c>
      <c r="AV119" s="377">
        <v>0</v>
      </c>
      <c r="AW119" s="377">
        <v>0</v>
      </c>
      <c r="AX119" s="377">
        <v>0</v>
      </c>
      <c r="AY119" s="377">
        <f t="shared" si="67"/>
        <v>0</v>
      </c>
      <c r="AZ119" s="377">
        <v>0</v>
      </c>
      <c r="BA119" s="377">
        <v>0</v>
      </c>
      <c r="BB119" s="377">
        <f t="shared" si="54"/>
        <v>0</v>
      </c>
      <c r="BC119" s="377">
        <v>0</v>
      </c>
      <c r="BD119" s="377">
        <v>0</v>
      </c>
      <c r="BE119" s="377">
        <f t="shared" si="56"/>
        <v>0</v>
      </c>
      <c r="BF119" s="377">
        <v>0</v>
      </c>
      <c r="BG119" s="377">
        <v>0</v>
      </c>
      <c r="BH119" s="377">
        <f t="shared" si="73"/>
        <v>0</v>
      </c>
      <c r="BI119" s="377">
        <v>0</v>
      </c>
      <c r="BJ119" s="377">
        <v>0</v>
      </c>
      <c r="BK119" s="377">
        <f t="shared" si="58"/>
        <v>0</v>
      </c>
      <c r="BL119" s="377">
        <v>0</v>
      </c>
      <c r="BM119" s="377">
        <v>145.94999999999999</v>
      </c>
      <c r="BN119" s="377">
        <f t="shared" si="60"/>
        <v>145.94999999999999</v>
      </c>
      <c r="BO119" s="377">
        <f t="shared" si="61"/>
        <v>834.05</v>
      </c>
      <c r="BP119" s="377">
        <f>M119</f>
        <v>176.4</v>
      </c>
      <c r="BQ119" s="377">
        <f t="shared" si="62"/>
        <v>322.35000000000002</v>
      </c>
      <c r="BR119" s="377">
        <f t="shared" si="63"/>
        <v>657.65</v>
      </c>
      <c r="BS119" s="505">
        <v>176.4</v>
      </c>
      <c r="BT119" s="498">
        <f t="shared" si="74"/>
        <v>498.75</v>
      </c>
      <c r="BU119" s="507">
        <f t="shared" si="75"/>
        <v>176.4</v>
      </c>
      <c r="BV119" s="377">
        <f t="shared" si="79"/>
        <v>675.15</v>
      </c>
      <c r="BW119" s="501">
        <f t="shared" si="76"/>
        <v>481.25</v>
      </c>
    </row>
    <row r="120" spans="2:75" s="367" customFormat="1" ht="13.5">
      <c r="B120" s="496">
        <v>112</v>
      </c>
      <c r="C120" s="500" t="s">
        <v>839</v>
      </c>
      <c r="D120" s="514">
        <v>43895</v>
      </c>
      <c r="E120" s="368" t="s">
        <v>508</v>
      </c>
      <c r="F120" s="383" t="s">
        <v>518</v>
      </c>
      <c r="G120" s="368" t="s">
        <v>837</v>
      </c>
      <c r="H120" s="368" t="s">
        <v>840</v>
      </c>
      <c r="I120" s="482" t="s">
        <v>641</v>
      </c>
      <c r="J120" s="377">
        <v>980</v>
      </c>
      <c r="K120" s="505">
        <f t="shared" si="43"/>
        <v>98</v>
      </c>
      <c r="L120" s="377">
        <f t="shared" si="44"/>
        <v>882</v>
      </c>
      <c r="M120" s="377">
        <f t="shared" si="45"/>
        <v>176.4</v>
      </c>
      <c r="N120" s="377">
        <v>0</v>
      </c>
      <c r="O120" s="377">
        <v>0</v>
      </c>
      <c r="P120" s="377">
        <v>0</v>
      </c>
      <c r="Q120" s="377">
        <v>0</v>
      </c>
      <c r="R120" s="377">
        <f t="shared" si="77"/>
        <v>0</v>
      </c>
      <c r="S120" s="377">
        <v>0</v>
      </c>
      <c r="T120" s="377">
        <v>0</v>
      </c>
      <c r="U120" s="377">
        <f t="shared" si="47"/>
        <v>0</v>
      </c>
      <c r="V120" s="377"/>
      <c r="W120" s="377">
        <v>0</v>
      </c>
      <c r="X120" s="377">
        <f t="shared" si="64"/>
        <v>0</v>
      </c>
      <c r="Y120" s="377">
        <v>0</v>
      </c>
      <c r="Z120" s="377">
        <v>0</v>
      </c>
      <c r="AA120" s="377">
        <f t="shared" si="65"/>
        <v>0</v>
      </c>
      <c r="AB120" s="377">
        <v>0</v>
      </c>
      <c r="AC120" s="377">
        <v>0</v>
      </c>
      <c r="AD120" s="377">
        <f t="shared" si="66"/>
        <v>0</v>
      </c>
      <c r="AE120" s="377">
        <v>0</v>
      </c>
      <c r="AF120" s="377"/>
      <c r="AG120" s="377">
        <f t="shared" si="48"/>
        <v>0</v>
      </c>
      <c r="AH120" s="377">
        <v>0</v>
      </c>
      <c r="AI120" s="377">
        <v>0</v>
      </c>
      <c r="AJ120" s="377">
        <f t="shared" si="68"/>
        <v>0</v>
      </c>
      <c r="AK120" s="377">
        <v>0</v>
      </c>
      <c r="AL120" s="377">
        <v>0</v>
      </c>
      <c r="AM120" s="377">
        <f t="shared" si="49"/>
        <v>0</v>
      </c>
      <c r="AN120" s="377">
        <v>0</v>
      </c>
      <c r="AO120" s="377">
        <v>0</v>
      </c>
      <c r="AP120" s="377">
        <f t="shared" si="50"/>
        <v>0</v>
      </c>
      <c r="AQ120" s="377">
        <v>0</v>
      </c>
      <c r="AR120" s="377">
        <v>0</v>
      </c>
      <c r="AS120" s="377">
        <f t="shared" si="51"/>
        <v>0</v>
      </c>
      <c r="AT120" s="377"/>
      <c r="AU120" s="377"/>
      <c r="AV120" s="377">
        <f t="shared" si="78"/>
        <v>0</v>
      </c>
      <c r="AW120" s="377">
        <v>0</v>
      </c>
      <c r="AX120" s="377"/>
      <c r="AY120" s="377">
        <f t="shared" si="67"/>
        <v>0</v>
      </c>
      <c r="AZ120" s="377">
        <v>0</v>
      </c>
      <c r="BA120" s="377">
        <v>0</v>
      </c>
      <c r="BB120" s="377">
        <f t="shared" si="54"/>
        <v>0</v>
      </c>
      <c r="BC120" s="377">
        <v>0</v>
      </c>
      <c r="BD120" s="377">
        <v>0</v>
      </c>
      <c r="BE120" s="377">
        <f t="shared" si="56"/>
        <v>0</v>
      </c>
      <c r="BF120" s="377">
        <v>0</v>
      </c>
      <c r="BG120" s="377">
        <v>0</v>
      </c>
      <c r="BH120" s="377">
        <f t="shared" si="73"/>
        <v>0</v>
      </c>
      <c r="BI120" s="377">
        <v>0</v>
      </c>
      <c r="BJ120" s="377">
        <v>0</v>
      </c>
      <c r="BK120" s="377">
        <f t="shared" si="58"/>
        <v>0</v>
      </c>
      <c r="BL120" s="377">
        <v>0</v>
      </c>
      <c r="BM120" s="377">
        <v>145.94999999999999</v>
      </c>
      <c r="BN120" s="377">
        <f t="shared" si="60"/>
        <v>145.94999999999999</v>
      </c>
      <c r="BO120" s="377">
        <f t="shared" si="61"/>
        <v>834.05</v>
      </c>
      <c r="BP120" s="377">
        <f t="shared" ref="BP120:BP152" si="81">M120</f>
        <v>176.4</v>
      </c>
      <c r="BQ120" s="377">
        <f t="shared" si="62"/>
        <v>322.35000000000002</v>
      </c>
      <c r="BR120" s="377">
        <f t="shared" si="63"/>
        <v>657.65</v>
      </c>
      <c r="BS120" s="505">
        <v>176.4</v>
      </c>
      <c r="BT120" s="498">
        <f t="shared" si="74"/>
        <v>498.75</v>
      </c>
      <c r="BU120" s="507">
        <f t="shared" si="75"/>
        <v>176.4</v>
      </c>
      <c r="BV120" s="377">
        <f t="shared" si="79"/>
        <v>675.15</v>
      </c>
      <c r="BW120" s="501">
        <f t="shared" si="76"/>
        <v>481.25</v>
      </c>
    </row>
    <row r="121" spans="2:75" s="367" customFormat="1" ht="13.5">
      <c r="B121" s="496">
        <v>113</v>
      </c>
      <c r="C121" s="500" t="s">
        <v>841</v>
      </c>
      <c r="D121" s="514">
        <v>43895</v>
      </c>
      <c r="E121" s="368" t="s">
        <v>508</v>
      </c>
      <c r="F121" s="383" t="s">
        <v>518</v>
      </c>
      <c r="G121" s="368" t="s">
        <v>837</v>
      </c>
      <c r="H121" s="368" t="s">
        <v>842</v>
      </c>
      <c r="I121" s="482" t="s">
        <v>641</v>
      </c>
      <c r="J121" s="377">
        <v>980</v>
      </c>
      <c r="K121" s="505">
        <f t="shared" ref="K121:K184" si="82">J121*10%</f>
        <v>98</v>
      </c>
      <c r="L121" s="377">
        <f t="shared" ref="L121:L184" si="83">J121-K121</f>
        <v>882</v>
      </c>
      <c r="M121" s="377">
        <f t="shared" ref="M121:M184" si="84">L121/5</f>
        <v>176.4</v>
      </c>
      <c r="N121" s="377">
        <v>0</v>
      </c>
      <c r="O121" s="377">
        <v>0</v>
      </c>
      <c r="P121" s="377">
        <v>0</v>
      </c>
      <c r="Q121" s="377">
        <v>0</v>
      </c>
      <c r="R121" s="377">
        <f t="shared" si="77"/>
        <v>0</v>
      </c>
      <c r="S121" s="377">
        <v>0</v>
      </c>
      <c r="T121" s="377">
        <v>0</v>
      </c>
      <c r="U121" s="377">
        <f t="shared" ref="U121:U152" si="85">R121+T121</f>
        <v>0</v>
      </c>
      <c r="V121" s="377"/>
      <c r="W121" s="377">
        <v>0</v>
      </c>
      <c r="X121" s="377">
        <f t="shared" si="64"/>
        <v>0</v>
      </c>
      <c r="Y121" s="377">
        <v>0</v>
      </c>
      <c r="Z121" s="377">
        <v>0</v>
      </c>
      <c r="AA121" s="377">
        <f t="shared" si="65"/>
        <v>0</v>
      </c>
      <c r="AB121" s="377">
        <v>0</v>
      </c>
      <c r="AC121" s="377">
        <v>0</v>
      </c>
      <c r="AD121" s="377">
        <f t="shared" si="66"/>
        <v>0</v>
      </c>
      <c r="AE121" s="377">
        <v>0</v>
      </c>
      <c r="AF121" s="377"/>
      <c r="AG121" s="377">
        <f t="shared" ref="AG121:AG152" si="86">AD121+AF121</f>
        <v>0</v>
      </c>
      <c r="AH121" s="377">
        <v>0</v>
      </c>
      <c r="AI121" s="377">
        <v>0</v>
      </c>
      <c r="AJ121" s="377">
        <f t="shared" si="68"/>
        <v>0</v>
      </c>
      <c r="AK121" s="377">
        <v>0</v>
      </c>
      <c r="AL121" s="377">
        <v>0</v>
      </c>
      <c r="AM121" s="377">
        <f t="shared" ref="AM121:AM152" si="87">AJ121+AL121</f>
        <v>0</v>
      </c>
      <c r="AN121" s="377">
        <v>0</v>
      </c>
      <c r="AO121" s="377">
        <v>0</v>
      </c>
      <c r="AP121" s="377">
        <f t="shared" ref="AP121:AP152" si="88">AM121+AO121</f>
        <v>0</v>
      </c>
      <c r="AQ121" s="377">
        <v>0</v>
      </c>
      <c r="AR121" s="377">
        <v>0</v>
      </c>
      <c r="AS121" s="377">
        <f t="shared" ref="AS121:AS152" si="89">AP121+AR121</f>
        <v>0</v>
      </c>
      <c r="AT121" s="377"/>
      <c r="AU121" s="377"/>
      <c r="AV121" s="377">
        <f t="shared" si="78"/>
        <v>0</v>
      </c>
      <c r="AW121" s="377">
        <v>0</v>
      </c>
      <c r="AX121" s="377"/>
      <c r="AY121" s="377">
        <f t="shared" si="67"/>
        <v>0</v>
      </c>
      <c r="AZ121" s="377">
        <v>0</v>
      </c>
      <c r="BA121" s="377">
        <v>0</v>
      </c>
      <c r="BB121" s="377">
        <f t="shared" ref="BB121:BB152" si="90">AY121+BA121</f>
        <v>0</v>
      </c>
      <c r="BC121" s="377">
        <v>0</v>
      </c>
      <c r="BD121" s="377">
        <v>0</v>
      </c>
      <c r="BE121" s="377">
        <f t="shared" ref="BE121:BE152" si="91">BB121+BD121</f>
        <v>0</v>
      </c>
      <c r="BF121" s="377">
        <v>0</v>
      </c>
      <c r="BG121" s="377">
        <v>0</v>
      </c>
      <c r="BH121" s="377">
        <f t="shared" si="73"/>
        <v>0</v>
      </c>
      <c r="BI121" s="377">
        <v>0</v>
      </c>
      <c r="BJ121" s="377">
        <v>0</v>
      </c>
      <c r="BK121" s="377">
        <f t="shared" ref="BK121:BK152" si="92">BH121+BJ121</f>
        <v>0</v>
      </c>
      <c r="BL121" s="377">
        <v>0</v>
      </c>
      <c r="BM121" s="377">
        <v>145.94999999999999</v>
      </c>
      <c r="BN121" s="377">
        <f t="shared" ref="BN121:BN152" si="93">BK121+BM121</f>
        <v>145.94999999999999</v>
      </c>
      <c r="BO121" s="377">
        <f t="shared" ref="BO121:BO152" si="94">J121-BN121</f>
        <v>834.05</v>
      </c>
      <c r="BP121" s="377">
        <f t="shared" si="81"/>
        <v>176.4</v>
      </c>
      <c r="BQ121" s="377">
        <f t="shared" ref="BQ121:BQ184" si="95">BN121+BP121</f>
        <v>322.35000000000002</v>
      </c>
      <c r="BR121" s="377">
        <f t="shared" ref="BR121:BR184" si="96">J121-BQ121</f>
        <v>657.65</v>
      </c>
      <c r="BS121" s="505">
        <v>176.4</v>
      </c>
      <c r="BT121" s="498">
        <f t="shared" si="74"/>
        <v>498.75</v>
      </c>
      <c r="BU121" s="507">
        <f t="shared" si="75"/>
        <v>176.4</v>
      </c>
      <c r="BV121" s="377">
        <f t="shared" si="79"/>
        <v>675.15</v>
      </c>
      <c r="BW121" s="501">
        <f t="shared" si="76"/>
        <v>481.25</v>
      </c>
    </row>
    <row r="122" spans="2:75" s="367" customFormat="1" ht="13.5">
      <c r="B122" s="496">
        <v>114</v>
      </c>
      <c r="C122" s="500" t="s">
        <v>843</v>
      </c>
      <c r="D122" s="514">
        <v>43895</v>
      </c>
      <c r="E122" s="368" t="s">
        <v>508</v>
      </c>
      <c r="F122" s="383" t="s">
        <v>518</v>
      </c>
      <c r="G122" s="368" t="s">
        <v>837</v>
      </c>
      <c r="H122" s="368" t="s">
        <v>844</v>
      </c>
      <c r="I122" s="482" t="s">
        <v>641</v>
      </c>
      <c r="J122" s="377">
        <v>980</v>
      </c>
      <c r="K122" s="505">
        <f t="shared" si="82"/>
        <v>98</v>
      </c>
      <c r="L122" s="377">
        <f t="shared" si="83"/>
        <v>882</v>
      </c>
      <c r="M122" s="377">
        <f t="shared" si="84"/>
        <v>176.4</v>
      </c>
      <c r="N122" s="377">
        <v>0</v>
      </c>
      <c r="O122" s="377">
        <v>0</v>
      </c>
      <c r="P122" s="377">
        <v>0</v>
      </c>
      <c r="Q122" s="377">
        <v>0</v>
      </c>
      <c r="R122" s="377">
        <f t="shared" si="77"/>
        <v>0</v>
      </c>
      <c r="S122" s="377">
        <v>0</v>
      </c>
      <c r="T122" s="377">
        <v>0</v>
      </c>
      <c r="U122" s="377">
        <f t="shared" si="85"/>
        <v>0</v>
      </c>
      <c r="V122" s="377"/>
      <c r="W122" s="377">
        <v>0</v>
      </c>
      <c r="X122" s="377">
        <f t="shared" ref="X122:X138" si="97">U122+W122</f>
        <v>0</v>
      </c>
      <c r="Y122" s="377">
        <v>0</v>
      </c>
      <c r="Z122" s="377">
        <v>0</v>
      </c>
      <c r="AA122" s="377">
        <f t="shared" si="65"/>
        <v>0</v>
      </c>
      <c r="AB122" s="377">
        <v>0</v>
      </c>
      <c r="AC122" s="377">
        <v>0</v>
      </c>
      <c r="AD122" s="377">
        <f t="shared" si="66"/>
        <v>0</v>
      </c>
      <c r="AE122" s="377">
        <v>0</v>
      </c>
      <c r="AF122" s="377"/>
      <c r="AG122" s="377">
        <f t="shared" si="86"/>
        <v>0</v>
      </c>
      <c r="AH122" s="377">
        <v>0</v>
      </c>
      <c r="AI122" s="377">
        <v>0</v>
      </c>
      <c r="AJ122" s="377">
        <f t="shared" si="68"/>
        <v>0</v>
      </c>
      <c r="AK122" s="377">
        <v>0</v>
      </c>
      <c r="AL122" s="377">
        <v>0</v>
      </c>
      <c r="AM122" s="377">
        <f t="shared" si="87"/>
        <v>0</v>
      </c>
      <c r="AN122" s="377">
        <v>0</v>
      </c>
      <c r="AO122" s="377">
        <v>0</v>
      </c>
      <c r="AP122" s="377">
        <f t="shared" si="88"/>
        <v>0</v>
      </c>
      <c r="AQ122" s="377">
        <v>0</v>
      </c>
      <c r="AR122" s="377">
        <v>0</v>
      </c>
      <c r="AS122" s="377">
        <f t="shared" si="89"/>
        <v>0</v>
      </c>
      <c r="AT122" s="377"/>
      <c r="AU122" s="377"/>
      <c r="AV122" s="377">
        <f t="shared" si="78"/>
        <v>0</v>
      </c>
      <c r="AW122" s="377">
        <v>0</v>
      </c>
      <c r="AX122" s="377"/>
      <c r="AY122" s="377">
        <f t="shared" si="67"/>
        <v>0</v>
      </c>
      <c r="AZ122" s="377">
        <v>0</v>
      </c>
      <c r="BA122" s="377">
        <v>0</v>
      </c>
      <c r="BB122" s="377">
        <f t="shared" si="90"/>
        <v>0</v>
      </c>
      <c r="BC122" s="377">
        <v>0</v>
      </c>
      <c r="BD122" s="377">
        <v>0</v>
      </c>
      <c r="BE122" s="377">
        <f t="shared" si="91"/>
        <v>0</v>
      </c>
      <c r="BF122" s="377">
        <v>0</v>
      </c>
      <c r="BG122" s="377">
        <v>0</v>
      </c>
      <c r="BH122" s="377">
        <f t="shared" si="73"/>
        <v>0</v>
      </c>
      <c r="BI122" s="377">
        <v>0</v>
      </c>
      <c r="BJ122" s="377">
        <v>0</v>
      </c>
      <c r="BK122" s="377">
        <f t="shared" si="92"/>
        <v>0</v>
      </c>
      <c r="BL122" s="377">
        <v>0</v>
      </c>
      <c r="BM122" s="377">
        <v>145.94999999999999</v>
      </c>
      <c r="BN122" s="377">
        <f t="shared" si="93"/>
        <v>145.94999999999999</v>
      </c>
      <c r="BO122" s="377">
        <f t="shared" si="94"/>
        <v>834.05</v>
      </c>
      <c r="BP122" s="377">
        <f t="shared" si="81"/>
        <v>176.4</v>
      </c>
      <c r="BQ122" s="377">
        <f t="shared" si="95"/>
        <v>322.35000000000002</v>
      </c>
      <c r="BR122" s="377">
        <f t="shared" si="96"/>
        <v>657.65</v>
      </c>
      <c r="BS122" s="505">
        <v>176.4</v>
      </c>
      <c r="BT122" s="498">
        <f t="shared" si="74"/>
        <v>498.75</v>
      </c>
      <c r="BU122" s="507">
        <f t="shared" si="75"/>
        <v>176.4</v>
      </c>
      <c r="BV122" s="377">
        <f t="shared" si="79"/>
        <v>675.15</v>
      </c>
      <c r="BW122" s="501">
        <f t="shared" si="76"/>
        <v>481.25</v>
      </c>
    </row>
    <row r="123" spans="2:75" s="367" customFormat="1" ht="13.5">
      <c r="B123" s="496">
        <v>115</v>
      </c>
      <c r="C123" s="500" t="s">
        <v>845</v>
      </c>
      <c r="D123" s="514">
        <v>43895</v>
      </c>
      <c r="E123" s="368" t="s">
        <v>508</v>
      </c>
      <c r="F123" s="383" t="s">
        <v>518</v>
      </c>
      <c r="G123" s="368" t="s">
        <v>837</v>
      </c>
      <c r="H123" s="368" t="s">
        <v>846</v>
      </c>
      <c r="I123" s="482" t="s">
        <v>641</v>
      </c>
      <c r="J123" s="377">
        <v>980</v>
      </c>
      <c r="K123" s="505">
        <f t="shared" si="82"/>
        <v>98</v>
      </c>
      <c r="L123" s="377">
        <f t="shared" si="83"/>
        <v>882</v>
      </c>
      <c r="M123" s="377">
        <f t="shared" si="84"/>
        <v>176.4</v>
      </c>
      <c r="N123" s="377">
        <v>0</v>
      </c>
      <c r="O123" s="377">
        <v>0</v>
      </c>
      <c r="P123" s="377">
        <v>0</v>
      </c>
      <c r="Q123" s="377">
        <v>0</v>
      </c>
      <c r="R123" s="377">
        <f t="shared" si="77"/>
        <v>0</v>
      </c>
      <c r="S123" s="377">
        <v>0</v>
      </c>
      <c r="T123" s="377">
        <v>0</v>
      </c>
      <c r="U123" s="377">
        <f t="shared" si="85"/>
        <v>0</v>
      </c>
      <c r="V123" s="377"/>
      <c r="W123" s="377">
        <v>0</v>
      </c>
      <c r="X123" s="377">
        <f t="shared" si="97"/>
        <v>0</v>
      </c>
      <c r="Y123" s="377">
        <v>0</v>
      </c>
      <c r="Z123" s="377">
        <v>0</v>
      </c>
      <c r="AA123" s="377">
        <f t="shared" si="65"/>
        <v>0</v>
      </c>
      <c r="AB123" s="377">
        <v>0</v>
      </c>
      <c r="AC123" s="377">
        <v>0</v>
      </c>
      <c r="AD123" s="377">
        <f t="shared" si="66"/>
        <v>0</v>
      </c>
      <c r="AE123" s="377">
        <v>0</v>
      </c>
      <c r="AF123" s="377"/>
      <c r="AG123" s="377">
        <f t="shared" si="86"/>
        <v>0</v>
      </c>
      <c r="AH123" s="377">
        <v>0</v>
      </c>
      <c r="AI123" s="377">
        <v>0</v>
      </c>
      <c r="AJ123" s="377">
        <f t="shared" si="68"/>
        <v>0</v>
      </c>
      <c r="AK123" s="377">
        <v>0</v>
      </c>
      <c r="AL123" s="377">
        <v>0</v>
      </c>
      <c r="AM123" s="377">
        <f t="shared" si="87"/>
        <v>0</v>
      </c>
      <c r="AN123" s="377">
        <v>0</v>
      </c>
      <c r="AO123" s="377">
        <v>0</v>
      </c>
      <c r="AP123" s="377">
        <f t="shared" si="88"/>
        <v>0</v>
      </c>
      <c r="AQ123" s="377">
        <v>0</v>
      </c>
      <c r="AR123" s="377">
        <v>0</v>
      </c>
      <c r="AS123" s="377">
        <f t="shared" si="89"/>
        <v>0</v>
      </c>
      <c r="AT123" s="377"/>
      <c r="AU123" s="377"/>
      <c r="AV123" s="377">
        <f t="shared" si="78"/>
        <v>0</v>
      </c>
      <c r="AW123" s="377">
        <v>0</v>
      </c>
      <c r="AX123" s="377"/>
      <c r="AY123" s="377">
        <f t="shared" si="67"/>
        <v>0</v>
      </c>
      <c r="AZ123" s="377">
        <v>0</v>
      </c>
      <c r="BA123" s="377">
        <v>0</v>
      </c>
      <c r="BB123" s="377">
        <f t="shared" si="90"/>
        <v>0</v>
      </c>
      <c r="BC123" s="377">
        <v>0</v>
      </c>
      <c r="BD123" s="377">
        <v>0</v>
      </c>
      <c r="BE123" s="377">
        <f t="shared" si="91"/>
        <v>0</v>
      </c>
      <c r="BF123" s="377">
        <v>0</v>
      </c>
      <c r="BG123" s="377">
        <v>0</v>
      </c>
      <c r="BH123" s="377">
        <f t="shared" si="73"/>
        <v>0</v>
      </c>
      <c r="BI123" s="377">
        <v>0</v>
      </c>
      <c r="BJ123" s="377">
        <v>0</v>
      </c>
      <c r="BK123" s="377">
        <f t="shared" si="92"/>
        <v>0</v>
      </c>
      <c r="BL123" s="377">
        <v>0</v>
      </c>
      <c r="BM123" s="377">
        <v>145.94999999999999</v>
      </c>
      <c r="BN123" s="377">
        <f t="shared" si="93"/>
        <v>145.94999999999999</v>
      </c>
      <c r="BO123" s="377">
        <f t="shared" si="94"/>
        <v>834.05</v>
      </c>
      <c r="BP123" s="377">
        <f t="shared" si="81"/>
        <v>176.4</v>
      </c>
      <c r="BQ123" s="377">
        <f t="shared" si="95"/>
        <v>322.35000000000002</v>
      </c>
      <c r="BR123" s="377">
        <f t="shared" si="96"/>
        <v>657.65</v>
      </c>
      <c r="BS123" s="505">
        <v>176.4</v>
      </c>
      <c r="BT123" s="498">
        <f t="shared" si="74"/>
        <v>498.75</v>
      </c>
      <c r="BU123" s="507">
        <f t="shared" si="75"/>
        <v>176.4</v>
      </c>
      <c r="BV123" s="377">
        <f t="shared" si="79"/>
        <v>675.15</v>
      </c>
      <c r="BW123" s="501">
        <f t="shared" si="76"/>
        <v>481.25</v>
      </c>
    </row>
    <row r="124" spans="2:75" s="367" customFormat="1" ht="13.5" customHeight="1">
      <c r="B124" s="496">
        <v>116</v>
      </c>
      <c r="C124" s="500" t="s">
        <v>847</v>
      </c>
      <c r="D124" s="514">
        <v>43895</v>
      </c>
      <c r="E124" s="368" t="s">
        <v>508</v>
      </c>
      <c r="F124" s="383" t="s">
        <v>518</v>
      </c>
      <c r="G124" s="368" t="s">
        <v>837</v>
      </c>
      <c r="H124" s="368" t="s">
        <v>848</v>
      </c>
      <c r="I124" s="482" t="s">
        <v>261</v>
      </c>
      <c r="J124" s="377">
        <v>980</v>
      </c>
      <c r="K124" s="505">
        <f t="shared" si="82"/>
        <v>98</v>
      </c>
      <c r="L124" s="377">
        <f t="shared" si="83"/>
        <v>882</v>
      </c>
      <c r="M124" s="377">
        <f t="shared" si="84"/>
        <v>176.4</v>
      </c>
      <c r="N124" s="377">
        <v>0</v>
      </c>
      <c r="O124" s="377">
        <v>0</v>
      </c>
      <c r="P124" s="377">
        <v>0</v>
      </c>
      <c r="Q124" s="377">
        <v>0</v>
      </c>
      <c r="R124" s="377">
        <f t="shared" si="77"/>
        <v>0</v>
      </c>
      <c r="S124" s="377">
        <v>0</v>
      </c>
      <c r="T124" s="377">
        <v>0</v>
      </c>
      <c r="U124" s="377">
        <f t="shared" si="85"/>
        <v>0</v>
      </c>
      <c r="V124" s="377"/>
      <c r="W124" s="377">
        <v>0</v>
      </c>
      <c r="X124" s="377">
        <f t="shared" si="97"/>
        <v>0</v>
      </c>
      <c r="Y124" s="377">
        <v>0</v>
      </c>
      <c r="Z124" s="377">
        <v>0</v>
      </c>
      <c r="AA124" s="377">
        <f t="shared" si="65"/>
        <v>0</v>
      </c>
      <c r="AB124" s="377">
        <v>0</v>
      </c>
      <c r="AC124" s="377">
        <v>0</v>
      </c>
      <c r="AD124" s="377">
        <f t="shared" si="66"/>
        <v>0</v>
      </c>
      <c r="AE124" s="377">
        <v>0</v>
      </c>
      <c r="AF124" s="377"/>
      <c r="AG124" s="377">
        <f t="shared" si="86"/>
        <v>0</v>
      </c>
      <c r="AH124" s="377">
        <v>0</v>
      </c>
      <c r="AI124" s="377">
        <v>0</v>
      </c>
      <c r="AJ124" s="377">
        <f t="shared" si="68"/>
        <v>0</v>
      </c>
      <c r="AK124" s="377">
        <v>0</v>
      </c>
      <c r="AL124" s="377">
        <v>0</v>
      </c>
      <c r="AM124" s="377">
        <f t="shared" si="87"/>
        <v>0</v>
      </c>
      <c r="AN124" s="377">
        <v>0</v>
      </c>
      <c r="AO124" s="377">
        <v>0</v>
      </c>
      <c r="AP124" s="377">
        <f t="shared" si="88"/>
        <v>0</v>
      </c>
      <c r="AQ124" s="377">
        <v>0</v>
      </c>
      <c r="AR124" s="377">
        <v>0</v>
      </c>
      <c r="AS124" s="377">
        <f t="shared" si="89"/>
        <v>0</v>
      </c>
      <c r="AT124" s="377"/>
      <c r="AU124" s="377"/>
      <c r="AV124" s="377">
        <f t="shared" si="78"/>
        <v>0</v>
      </c>
      <c r="AW124" s="377">
        <v>0</v>
      </c>
      <c r="AX124" s="377"/>
      <c r="AY124" s="377">
        <f t="shared" si="67"/>
        <v>0</v>
      </c>
      <c r="AZ124" s="377">
        <v>0</v>
      </c>
      <c r="BA124" s="377">
        <v>0</v>
      </c>
      <c r="BB124" s="377">
        <f t="shared" si="90"/>
        <v>0</v>
      </c>
      <c r="BC124" s="377">
        <v>0</v>
      </c>
      <c r="BD124" s="377">
        <v>0</v>
      </c>
      <c r="BE124" s="377">
        <f t="shared" si="91"/>
        <v>0</v>
      </c>
      <c r="BF124" s="377">
        <v>0</v>
      </c>
      <c r="BG124" s="377">
        <v>0</v>
      </c>
      <c r="BH124" s="377">
        <f t="shared" si="73"/>
        <v>0</v>
      </c>
      <c r="BI124" s="377">
        <v>0</v>
      </c>
      <c r="BJ124" s="377">
        <v>0</v>
      </c>
      <c r="BK124" s="377">
        <f t="shared" si="92"/>
        <v>0</v>
      </c>
      <c r="BL124" s="377">
        <v>0</v>
      </c>
      <c r="BM124" s="377">
        <v>145.94999999999999</v>
      </c>
      <c r="BN124" s="377">
        <f t="shared" si="93"/>
        <v>145.94999999999999</v>
      </c>
      <c r="BO124" s="377">
        <f t="shared" si="94"/>
        <v>834.05</v>
      </c>
      <c r="BP124" s="377">
        <f t="shared" si="81"/>
        <v>176.4</v>
      </c>
      <c r="BQ124" s="377">
        <f t="shared" si="95"/>
        <v>322.35000000000002</v>
      </c>
      <c r="BR124" s="377">
        <f t="shared" si="96"/>
        <v>657.65</v>
      </c>
      <c r="BS124" s="505">
        <v>176.4</v>
      </c>
      <c r="BT124" s="498">
        <f t="shared" si="74"/>
        <v>498.75</v>
      </c>
      <c r="BU124" s="507">
        <f t="shared" si="75"/>
        <v>176.4</v>
      </c>
      <c r="BV124" s="377">
        <f t="shared" si="79"/>
        <v>675.15</v>
      </c>
      <c r="BW124" s="501">
        <f t="shared" si="76"/>
        <v>481.25</v>
      </c>
    </row>
    <row r="125" spans="2:75" s="367" customFormat="1" ht="13.5">
      <c r="B125" s="496">
        <v>117</v>
      </c>
      <c r="C125" s="500" t="s">
        <v>849</v>
      </c>
      <c r="D125" s="514">
        <v>43895</v>
      </c>
      <c r="E125" s="368" t="s">
        <v>508</v>
      </c>
      <c r="F125" s="383" t="s">
        <v>518</v>
      </c>
      <c r="G125" s="368" t="s">
        <v>837</v>
      </c>
      <c r="H125" s="368" t="s">
        <v>850</v>
      </c>
      <c r="I125" s="482" t="s">
        <v>641</v>
      </c>
      <c r="J125" s="377">
        <v>980</v>
      </c>
      <c r="K125" s="505">
        <f t="shared" si="82"/>
        <v>98</v>
      </c>
      <c r="L125" s="377">
        <f t="shared" si="83"/>
        <v>882</v>
      </c>
      <c r="M125" s="377">
        <f t="shared" si="84"/>
        <v>176.4</v>
      </c>
      <c r="N125" s="377">
        <v>0</v>
      </c>
      <c r="O125" s="377">
        <v>0</v>
      </c>
      <c r="P125" s="377">
        <v>0</v>
      </c>
      <c r="Q125" s="377">
        <v>0</v>
      </c>
      <c r="R125" s="377">
        <f t="shared" si="77"/>
        <v>0</v>
      </c>
      <c r="S125" s="377">
        <v>0</v>
      </c>
      <c r="T125" s="377">
        <v>0</v>
      </c>
      <c r="U125" s="377">
        <f t="shared" si="85"/>
        <v>0</v>
      </c>
      <c r="V125" s="377"/>
      <c r="W125" s="377">
        <v>0</v>
      </c>
      <c r="X125" s="377">
        <f t="shared" si="97"/>
        <v>0</v>
      </c>
      <c r="Y125" s="377">
        <v>0</v>
      </c>
      <c r="Z125" s="377">
        <v>0</v>
      </c>
      <c r="AA125" s="377">
        <f t="shared" si="65"/>
        <v>0</v>
      </c>
      <c r="AB125" s="377">
        <v>0</v>
      </c>
      <c r="AC125" s="377">
        <v>0</v>
      </c>
      <c r="AD125" s="377">
        <f t="shared" si="66"/>
        <v>0</v>
      </c>
      <c r="AE125" s="377">
        <v>0</v>
      </c>
      <c r="AF125" s="377"/>
      <c r="AG125" s="377">
        <f t="shared" si="86"/>
        <v>0</v>
      </c>
      <c r="AH125" s="377">
        <v>0</v>
      </c>
      <c r="AI125" s="377">
        <v>0</v>
      </c>
      <c r="AJ125" s="377">
        <f t="shared" si="68"/>
        <v>0</v>
      </c>
      <c r="AK125" s="377">
        <v>0</v>
      </c>
      <c r="AL125" s="377">
        <v>0</v>
      </c>
      <c r="AM125" s="377">
        <f t="shared" si="87"/>
        <v>0</v>
      </c>
      <c r="AN125" s="377">
        <v>0</v>
      </c>
      <c r="AO125" s="377">
        <v>0</v>
      </c>
      <c r="AP125" s="377">
        <f t="shared" si="88"/>
        <v>0</v>
      </c>
      <c r="AQ125" s="377">
        <v>0</v>
      </c>
      <c r="AR125" s="377">
        <v>0</v>
      </c>
      <c r="AS125" s="377">
        <f t="shared" si="89"/>
        <v>0</v>
      </c>
      <c r="AT125" s="377"/>
      <c r="AU125" s="377"/>
      <c r="AV125" s="377">
        <f t="shared" si="78"/>
        <v>0</v>
      </c>
      <c r="AW125" s="377">
        <v>0</v>
      </c>
      <c r="AX125" s="377"/>
      <c r="AY125" s="377">
        <f t="shared" si="67"/>
        <v>0</v>
      </c>
      <c r="AZ125" s="377">
        <v>0</v>
      </c>
      <c r="BA125" s="377">
        <v>0</v>
      </c>
      <c r="BB125" s="377">
        <f t="shared" si="90"/>
        <v>0</v>
      </c>
      <c r="BC125" s="377">
        <v>0</v>
      </c>
      <c r="BD125" s="377">
        <v>0</v>
      </c>
      <c r="BE125" s="377">
        <f t="shared" si="91"/>
        <v>0</v>
      </c>
      <c r="BF125" s="377">
        <v>0</v>
      </c>
      <c r="BG125" s="377">
        <v>0</v>
      </c>
      <c r="BH125" s="377">
        <f t="shared" si="73"/>
        <v>0</v>
      </c>
      <c r="BI125" s="377">
        <v>0</v>
      </c>
      <c r="BJ125" s="377">
        <v>0</v>
      </c>
      <c r="BK125" s="377">
        <f t="shared" si="92"/>
        <v>0</v>
      </c>
      <c r="BL125" s="377">
        <v>0</v>
      </c>
      <c r="BM125" s="377">
        <v>145.94999999999999</v>
      </c>
      <c r="BN125" s="377">
        <f t="shared" si="93"/>
        <v>145.94999999999999</v>
      </c>
      <c r="BO125" s="377">
        <f t="shared" si="94"/>
        <v>834.05</v>
      </c>
      <c r="BP125" s="377">
        <f t="shared" si="81"/>
        <v>176.4</v>
      </c>
      <c r="BQ125" s="377">
        <f t="shared" si="95"/>
        <v>322.35000000000002</v>
      </c>
      <c r="BR125" s="377">
        <f t="shared" si="96"/>
        <v>657.65</v>
      </c>
      <c r="BS125" s="505">
        <v>176.4</v>
      </c>
      <c r="BT125" s="498">
        <f t="shared" si="74"/>
        <v>498.75</v>
      </c>
      <c r="BU125" s="507">
        <f t="shared" si="75"/>
        <v>176.4</v>
      </c>
      <c r="BV125" s="377">
        <f t="shared" si="79"/>
        <v>675.15</v>
      </c>
      <c r="BW125" s="501">
        <f t="shared" si="76"/>
        <v>481.25</v>
      </c>
    </row>
    <row r="126" spans="2:75" s="367" customFormat="1" ht="13.5">
      <c r="B126" s="496">
        <v>118</v>
      </c>
      <c r="C126" s="500" t="s">
        <v>851</v>
      </c>
      <c r="D126" s="514">
        <v>43895</v>
      </c>
      <c r="E126" s="368" t="s">
        <v>508</v>
      </c>
      <c r="F126" s="383" t="s">
        <v>518</v>
      </c>
      <c r="G126" s="368" t="s">
        <v>837</v>
      </c>
      <c r="H126" s="368" t="s">
        <v>852</v>
      </c>
      <c r="I126" s="482" t="s">
        <v>641</v>
      </c>
      <c r="J126" s="377">
        <v>980</v>
      </c>
      <c r="K126" s="505">
        <f t="shared" si="82"/>
        <v>98</v>
      </c>
      <c r="L126" s="377">
        <f t="shared" si="83"/>
        <v>882</v>
      </c>
      <c r="M126" s="377">
        <f t="shared" si="84"/>
        <v>176.4</v>
      </c>
      <c r="N126" s="377">
        <v>0</v>
      </c>
      <c r="O126" s="377">
        <v>0</v>
      </c>
      <c r="P126" s="377">
        <v>0</v>
      </c>
      <c r="Q126" s="377">
        <v>0</v>
      </c>
      <c r="R126" s="377">
        <f t="shared" si="77"/>
        <v>0</v>
      </c>
      <c r="S126" s="377">
        <v>0</v>
      </c>
      <c r="T126" s="377">
        <v>0</v>
      </c>
      <c r="U126" s="377">
        <f t="shared" si="85"/>
        <v>0</v>
      </c>
      <c r="V126" s="377"/>
      <c r="W126" s="377">
        <v>0</v>
      </c>
      <c r="X126" s="377">
        <f t="shared" si="97"/>
        <v>0</v>
      </c>
      <c r="Y126" s="377">
        <v>0</v>
      </c>
      <c r="Z126" s="377">
        <v>0</v>
      </c>
      <c r="AA126" s="377">
        <f t="shared" ref="AA126:AA152" si="98">X126+Z126</f>
        <v>0</v>
      </c>
      <c r="AB126" s="377">
        <v>0</v>
      </c>
      <c r="AC126" s="377">
        <v>0</v>
      </c>
      <c r="AD126" s="377">
        <f t="shared" si="66"/>
        <v>0</v>
      </c>
      <c r="AE126" s="377">
        <v>0</v>
      </c>
      <c r="AF126" s="377"/>
      <c r="AG126" s="377">
        <f t="shared" si="86"/>
        <v>0</v>
      </c>
      <c r="AH126" s="377">
        <v>0</v>
      </c>
      <c r="AI126" s="377">
        <v>0</v>
      </c>
      <c r="AJ126" s="377">
        <f t="shared" si="68"/>
        <v>0</v>
      </c>
      <c r="AK126" s="377">
        <v>0</v>
      </c>
      <c r="AL126" s="377">
        <v>0</v>
      </c>
      <c r="AM126" s="377">
        <f t="shared" si="87"/>
        <v>0</v>
      </c>
      <c r="AN126" s="377">
        <v>0</v>
      </c>
      <c r="AO126" s="377">
        <v>0</v>
      </c>
      <c r="AP126" s="377">
        <f t="shared" si="88"/>
        <v>0</v>
      </c>
      <c r="AQ126" s="377">
        <v>0</v>
      </c>
      <c r="AR126" s="377">
        <v>0</v>
      </c>
      <c r="AS126" s="377">
        <f t="shared" si="89"/>
        <v>0</v>
      </c>
      <c r="AT126" s="377"/>
      <c r="AU126" s="377"/>
      <c r="AV126" s="377">
        <f t="shared" si="78"/>
        <v>0</v>
      </c>
      <c r="AW126" s="377">
        <v>0</v>
      </c>
      <c r="AX126" s="377"/>
      <c r="AY126" s="377">
        <f t="shared" si="67"/>
        <v>0</v>
      </c>
      <c r="AZ126" s="377">
        <v>0</v>
      </c>
      <c r="BA126" s="377">
        <v>0</v>
      </c>
      <c r="BB126" s="377">
        <f t="shared" si="90"/>
        <v>0</v>
      </c>
      <c r="BC126" s="377">
        <v>0</v>
      </c>
      <c r="BD126" s="377">
        <v>0</v>
      </c>
      <c r="BE126" s="377">
        <f t="shared" si="91"/>
        <v>0</v>
      </c>
      <c r="BF126" s="377">
        <v>0</v>
      </c>
      <c r="BG126" s="377">
        <v>0</v>
      </c>
      <c r="BH126" s="377">
        <f t="shared" si="73"/>
        <v>0</v>
      </c>
      <c r="BI126" s="377">
        <v>0</v>
      </c>
      <c r="BJ126" s="377">
        <v>0</v>
      </c>
      <c r="BK126" s="377">
        <f t="shared" si="92"/>
        <v>0</v>
      </c>
      <c r="BL126" s="377">
        <v>0</v>
      </c>
      <c r="BM126" s="377">
        <v>145.94999999999999</v>
      </c>
      <c r="BN126" s="377">
        <f t="shared" si="93"/>
        <v>145.94999999999999</v>
      </c>
      <c r="BO126" s="377">
        <f t="shared" si="94"/>
        <v>834.05</v>
      </c>
      <c r="BP126" s="377">
        <f t="shared" si="81"/>
        <v>176.4</v>
      </c>
      <c r="BQ126" s="377">
        <f t="shared" si="95"/>
        <v>322.35000000000002</v>
      </c>
      <c r="BR126" s="377">
        <f t="shared" si="96"/>
        <v>657.65</v>
      </c>
      <c r="BS126" s="505">
        <v>176.4</v>
      </c>
      <c r="BT126" s="498">
        <f t="shared" si="74"/>
        <v>498.75</v>
      </c>
      <c r="BU126" s="507">
        <f t="shared" si="75"/>
        <v>176.4</v>
      </c>
      <c r="BV126" s="377">
        <f t="shared" si="79"/>
        <v>675.15</v>
      </c>
      <c r="BW126" s="501">
        <f t="shared" si="76"/>
        <v>481.25</v>
      </c>
    </row>
    <row r="127" spans="2:75" s="367" customFormat="1" ht="13.5">
      <c r="B127" s="496">
        <v>119</v>
      </c>
      <c r="C127" s="500" t="s">
        <v>853</v>
      </c>
      <c r="D127" s="514">
        <v>43895</v>
      </c>
      <c r="E127" s="368" t="s">
        <v>508</v>
      </c>
      <c r="F127" s="383" t="s">
        <v>518</v>
      </c>
      <c r="G127" s="368" t="s">
        <v>837</v>
      </c>
      <c r="H127" s="368" t="s">
        <v>854</v>
      </c>
      <c r="I127" s="482" t="s">
        <v>641</v>
      </c>
      <c r="J127" s="377">
        <v>980</v>
      </c>
      <c r="K127" s="505">
        <f t="shared" si="82"/>
        <v>98</v>
      </c>
      <c r="L127" s="377">
        <f t="shared" si="83"/>
        <v>882</v>
      </c>
      <c r="M127" s="377">
        <f t="shared" si="84"/>
        <v>176.4</v>
      </c>
      <c r="N127" s="377">
        <v>0</v>
      </c>
      <c r="O127" s="377">
        <v>0</v>
      </c>
      <c r="P127" s="377">
        <v>0</v>
      </c>
      <c r="Q127" s="377">
        <v>0</v>
      </c>
      <c r="R127" s="377">
        <f t="shared" si="77"/>
        <v>0</v>
      </c>
      <c r="S127" s="377">
        <v>0</v>
      </c>
      <c r="T127" s="377">
        <v>0</v>
      </c>
      <c r="U127" s="377">
        <f t="shared" si="85"/>
        <v>0</v>
      </c>
      <c r="V127" s="377"/>
      <c r="W127" s="377">
        <v>0</v>
      </c>
      <c r="X127" s="377">
        <f t="shared" si="97"/>
        <v>0</v>
      </c>
      <c r="Y127" s="377">
        <v>0</v>
      </c>
      <c r="Z127" s="377">
        <v>0</v>
      </c>
      <c r="AA127" s="377">
        <f t="shared" si="98"/>
        <v>0</v>
      </c>
      <c r="AB127" s="377">
        <v>0</v>
      </c>
      <c r="AC127" s="377">
        <v>0</v>
      </c>
      <c r="AD127" s="377">
        <f t="shared" si="66"/>
        <v>0</v>
      </c>
      <c r="AE127" s="377">
        <v>0</v>
      </c>
      <c r="AF127" s="377"/>
      <c r="AG127" s="377">
        <f t="shared" si="86"/>
        <v>0</v>
      </c>
      <c r="AH127" s="377">
        <v>0</v>
      </c>
      <c r="AI127" s="377">
        <v>0</v>
      </c>
      <c r="AJ127" s="377">
        <f t="shared" si="68"/>
        <v>0</v>
      </c>
      <c r="AK127" s="377">
        <v>0</v>
      </c>
      <c r="AL127" s="377">
        <v>0</v>
      </c>
      <c r="AM127" s="377">
        <f t="shared" si="87"/>
        <v>0</v>
      </c>
      <c r="AN127" s="377">
        <v>0</v>
      </c>
      <c r="AO127" s="377">
        <v>0</v>
      </c>
      <c r="AP127" s="377">
        <f t="shared" si="88"/>
        <v>0</v>
      </c>
      <c r="AQ127" s="377">
        <v>0</v>
      </c>
      <c r="AR127" s="377">
        <v>0</v>
      </c>
      <c r="AS127" s="377">
        <f t="shared" si="89"/>
        <v>0</v>
      </c>
      <c r="AT127" s="377"/>
      <c r="AU127" s="377"/>
      <c r="AV127" s="377">
        <f t="shared" si="78"/>
        <v>0</v>
      </c>
      <c r="AW127" s="377">
        <v>0</v>
      </c>
      <c r="AX127" s="377"/>
      <c r="AY127" s="377">
        <f t="shared" si="67"/>
        <v>0</v>
      </c>
      <c r="AZ127" s="377">
        <v>0</v>
      </c>
      <c r="BA127" s="377">
        <v>0</v>
      </c>
      <c r="BB127" s="377">
        <f t="shared" si="90"/>
        <v>0</v>
      </c>
      <c r="BC127" s="377">
        <v>0</v>
      </c>
      <c r="BD127" s="377">
        <v>0</v>
      </c>
      <c r="BE127" s="377">
        <f t="shared" si="91"/>
        <v>0</v>
      </c>
      <c r="BF127" s="377">
        <v>0</v>
      </c>
      <c r="BG127" s="377">
        <v>0</v>
      </c>
      <c r="BH127" s="377">
        <f t="shared" si="73"/>
        <v>0</v>
      </c>
      <c r="BI127" s="377">
        <v>0</v>
      </c>
      <c r="BJ127" s="377">
        <v>0</v>
      </c>
      <c r="BK127" s="377">
        <f t="shared" si="92"/>
        <v>0</v>
      </c>
      <c r="BL127" s="377">
        <v>0</v>
      </c>
      <c r="BM127" s="377">
        <v>145.94999999999999</v>
      </c>
      <c r="BN127" s="377">
        <f t="shared" si="93"/>
        <v>145.94999999999999</v>
      </c>
      <c r="BO127" s="377">
        <f t="shared" si="94"/>
        <v>834.05</v>
      </c>
      <c r="BP127" s="377">
        <f t="shared" si="81"/>
        <v>176.4</v>
      </c>
      <c r="BQ127" s="377">
        <f t="shared" si="95"/>
        <v>322.35000000000002</v>
      </c>
      <c r="BR127" s="377">
        <f t="shared" si="96"/>
        <v>657.65</v>
      </c>
      <c r="BS127" s="505">
        <v>176.4</v>
      </c>
      <c r="BT127" s="498">
        <f t="shared" si="74"/>
        <v>498.75</v>
      </c>
      <c r="BU127" s="507">
        <f t="shared" si="75"/>
        <v>176.4</v>
      </c>
      <c r="BV127" s="377">
        <f t="shared" si="79"/>
        <v>675.15</v>
      </c>
      <c r="BW127" s="501">
        <f t="shared" si="76"/>
        <v>481.25</v>
      </c>
    </row>
    <row r="128" spans="2:75" s="367" customFormat="1" ht="13.5">
      <c r="B128" s="496">
        <v>120</v>
      </c>
      <c r="C128" s="500" t="s">
        <v>855</v>
      </c>
      <c r="D128" s="514">
        <v>43895</v>
      </c>
      <c r="E128" s="368" t="s">
        <v>508</v>
      </c>
      <c r="F128" s="383" t="s">
        <v>518</v>
      </c>
      <c r="G128" s="368" t="s">
        <v>837</v>
      </c>
      <c r="H128" s="368" t="s">
        <v>856</v>
      </c>
      <c r="I128" s="482" t="s">
        <v>641</v>
      </c>
      <c r="J128" s="377">
        <v>980</v>
      </c>
      <c r="K128" s="505">
        <f t="shared" si="82"/>
        <v>98</v>
      </c>
      <c r="L128" s="377">
        <f t="shared" si="83"/>
        <v>882</v>
      </c>
      <c r="M128" s="377">
        <f t="shared" si="84"/>
        <v>176.4</v>
      </c>
      <c r="N128" s="377">
        <v>0</v>
      </c>
      <c r="O128" s="377">
        <v>0</v>
      </c>
      <c r="P128" s="377">
        <v>0</v>
      </c>
      <c r="Q128" s="377">
        <v>0</v>
      </c>
      <c r="R128" s="377">
        <f t="shared" si="77"/>
        <v>0</v>
      </c>
      <c r="S128" s="377">
        <v>0</v>
      </c>
      <c r="T128" s="377">
        <v>0</v>
      </c>
      <c r="U128" s="377">
        <f t="shared" si="85"/>
        <v>0</v>
      </c>
      <c r="V128" s="377"/>
      <c r="W128" s="377">
        <v>0</v>
      </c>
      <c r="X128" s="377">
        <f t="shared" si="97"/>
        <v>0</v>
      </c>
      <c r="Y128" s="377">
        <v>0</v>
      </c>
      <c r="Z128" s="377">
        <v>0</v>
      </c>
      <c r="AA128" s="377">
        <f t="shared" si="98"/>
        <v>0</v>
      </c>
      <c r="AB128" s="377">
        <v>0</v>
      </c>
      <c r="AC128" s="377">
        <v>0</v>
      </c>
      <c r="AD128" s="377">
        <f t="shared" si="66"/>
        <v>0</v>
      </c>
      <c r="AE128" s="377">
        <v>0</v>
      </c>
      <c r="AF128" s="377"/>
      <c r="AG128" s="377">
        <f t="shared" si="86"/>
        <v>0</v>
      </c>
      <c r="AH128" s="377">
        <v>0</v>
      </c>
      <c r="AI128" s="377">
        <v>0</v>
      </c>
      <c r="AJ128" s="377">
        <f t="shared" si="68"/>
        <v>0</v>
      </c>
      <c r="AK128" s="377">
        <v>0</v>
      </c>
      <c r="AL128" s="377">
        <v>0</v>
      </c>
      <c r="AM128" s="377">
        <f t="shared" si="87"/>
        <v>0</v>
      </c>
      <c r="AN128" s="377">
        <v>0</v>
      </c>
      <c r="AO128" s="377">
        <v>0</v>
      </c>
      <c r="AP128" s="377">
        <f t="shared" si="88"/>
        <v>0</v>
      </c>
      <c r="AQ128" s="377">
        <v>0</v>
      </c>
      <c r="AR128" s="377">
        <v>0</v>
      </c>
      <c r="AS128" s="377">
        <f t="shared" si="89"/>
        <v>0</v>
      </c>
      <c r="AT128" s="377"/>
      <c r="AU128" s="377"/>
      <c r="AV128" s="377">
        <f t="shared" si="78"/>
        <v>0</v>
      </c>
      <c r="AW128" s="377">
        <v>0</v>
      </c>
      <c r="AX128" s="377"/>
      <c r="AY128" s="377">
        <f t="shared" si="67"/>
        <v>0</v>
      </c>
      <c r="AZ128" s="377">
        <v>0</v>
      </c>
      <c r="BA128" s="377">
        <v>0</v>
      </c>
      <c r="BB128" s="377">
        <f t="shared" si="90"/>
        <v>0</v>
      </c>
      <c r="BC128" s="377">
        <v>0</v>
      </c>
      <c r="BD128" s="377">
        <v>0</v>
      </c>
      <c r="BE128" s="377">
        <f t="shared" si="91"/>
        <v>0</v>
      </c>
      <c r="BF128" s="377">
        <v>0</v>
      </c>
      <c r="BG128" s="377">
        <v>0</v>
      </c>
      <c r="BH128" s="377">
        <f t="shared" si="73"/>
        <v>0</v>
      </c>
      <c r="BI128" s="377">
        <v>0</v>
      </c>
      <c r="BJ128" s="377">
        <v>0</v>
      </c>
      <c r="BK128" s="377">
        <f t="shared" si="92"/>
        <v>0</v>
      </c>
      <c r="BL128" s="377">
        <v>0</v>
      </c>
      <c r="BM128" s="377">
        <v>145.94999999999999</v>
      </c>
      <c r="BN128" s="377">
        <f t="shared" si="93"/>
        <v>145.94999999999999</v>
      </c>
      <c r="BO128" s="377">
        <f t="shared" si="94"/>
        <v>834.05</v>
      </c>
      <c r="BP128" s="377">
        <f t="shared" si="81"/>
        <v>176.4</v>
      </c>
      <c r="BQ128" s="377">
        <f t="shared" si="95"/>
        <v>322.35000000000002</v>
      </c>
      <c r="BR128" s="377">
        <f t="shared" si="96"/>
        <v>657.65</v>
      </c>
      <c r="BS128" s="505">
        <v>176.4</v>
      </c>
      <c r="BT128" s="498">
        <f t="shared" si="74"/>
        <v>498.75</v>
      </c>
      <c r="BU128" s="507">
        <f t="shared" si="75"/>
        <v>176.4</v>
      </c>
      <c r="BV128" s="377">
        <f t="shared" si="79"/>
        <v>675.15</v>
      </c>
      <c r="BW128" s="501">
        <f t="shared" si="76"/>
        <v>481.25</v>
      </c>
    </row>
    <row r="129" spans="1:75" s="367" customFormat="1" ht="13.5">
      <c r="B129" s="496">
        <v>121</v>
      </c>
      <c r="C129" s="500" t="s">
        <v>857</v>
      </c>
      <c r="D129" s="514">
        <v>43895</v>
      </c>
      <c r="E129" s="368" t="s">
        <v>508</v>
      </c>
      <c r="F129" s="383" t="s">
        <v>518</v>
      </c>
      <c r="G129" s="368" t="s">
        <v>837</v>
      </c>
      <c r="H129" s="368" t="s">
        <v>858</v>
      </c>
      <c r="I129" s="482" t="s">
        <v>641</v>
      </c>
      <c r="J129" s="377">
        <v>980</v>
      </c>
      <c r="K129" s="505">
        <f t="shared" si="82"/>
        <v>98</v>
      </c>
      <c r="L129" s="377">
        <f t="shared" si="83"/>
        <v>882</v>
      </c>
      <c r="M129" s="377">
        <f t="shared" si="84"/>
        <v>176.4</v>
      </c>
      <c r="N129" s="377">
        <v>0</v>
      </c>
      <c r="O129" s="377">
        <v>0</v>
      </c>
      <c r="P129" s="377">
        <v>0</v>
      </c>
      <c r="Q129" s="377">
        <v>0</v>
      </c>
      <c r="R129" s="377">
        <f t="shared" si="77"/>
        <v>0</v>
      </c>
      <c r="S129" s="377">
        <v>0</v>
      </c>
      <c r="T129" s="377">
        <v>0</v>
      </c>
      <c r="U129" s="377">
        <f t="shared" si="85"/>
        <v>0</v>
      </c>
      <c r="V129" s="377"/>
      <c r="W129" s="377">
        <v>0</v>
      </c>
      <c r="X129" s="377">
        <f t="shared" si="97"/>
        <v>0</v>
      </c>
      <c r="Y129" s="377">
        <v>0</v>
      </c>
      <c r="Z129" s="377">
        <v>0</v>
      </c>
      <c r="AA129" s="377">
        <f t="shared" si="98"/>
        <v>0</v>
      </c>
      <c r="AB129" s="377">
        <v>0</v>
      </c>
      <c r="AC129" s="377">
        <v>0</v>
      </c>
      <c r="AD129" s="377">
        <f t="shared" ref="AD129:AD152" si="99">AA129+AC129</f>
        <v>0</v>
      </c>
      <c r="AE129" s="377">
        <v>0</v>
      </c>
      <c r="AF129" s="377"/>
      <c r="AG129" s="377">
        <f t="shared" si="86"/>
        <v>0</v>
      </c>
      <c r="AH129" s="377">
        <v>0</v>
      </c>
      <c r="AI129" s="377">
        <v>0</v>
      </c>
      <c r="AJ129" s="377">
        <f t="shared" si="68"/>
        <v>0</v>
      </c>
      <c r="AK129" s="377">
        <v>0</v>
      </c>
      <c r="AL129" s="377">
        <v>0</v>
      </c>
      <c r="AM129" s="377">
        <f t="shared" si="87"/>
        <v>0</v>
      </c>
      <c r="AN129" s="377">
        <v>0</v>
      </c>
      <c r="AO129" s="377">
        <v>0</v>
      </c>
      <c r="AP129" s="377">
        <f t="shared" si="88"/>
        <v>0</v>
      </c>
      <c r="AQ129" s="377">
        <v>0</v>
      </c>
      <c r="AR129" s="377">
        <v>0</v>
      </c>
      <c r="AS129" s="377">
        <f t="shared" si="89"/>
        <v>0</v>
      </c>
      <c r="AT129" s="377"/>
      <c r="AU129" s="377"/>
      <c r="AV129" s="377">
        <f t="shared" si="78"/>
        <v>0</v>
      </c>
      <c r="AW129" s="377">
        <v>0</v>
      </c>
      <c r="AX129" s="377"/>
      <c r="AY129" s="377">
        <f t="shared" ref="AY129:AY152" si="100">AV129+AX129</f>
        <v>0</v>
      </c>
      <c r="AZ129" s="377">
        <v>0</v>
      </c>
      <c r="BA129" s="377">
        <v>0</v>
      </c>
      <c r="BB129" s="377">
        <f t="shared" si="90"/>
        <v>0</v>
      </c>
      <c r="BC129" s="377">
        <v>0</v>
      </c>
      <c r="BD129" s="377">
        <v>0</v>
      </c>
      <c r="BE129" s="377">
        <f t="shared" si="91"/>
        <v>0</v>
      </c>
      <c r="BF129" s="377">
        <v>0</v>
      </c>
      <c r="BG129" s="377">
        <v>0</v>
      </c>
      <c r="BH129" s="377">
        <f t="shared" si="73"/>
        <v>0</v>
      </c>
      <c r="BI129" s="377">
        <v>0</v>
      </c>
      <c r="BJ129" s="377">
        <v>0</v>
      </c>
      <c r="BK129" s="377">
        <f t="shared" si="92"/>
        <v>0</v>
      </c>
      <c r="BL129" s="377">
        <v>0</v>
      </c>
      <c r="BM129" s="377">
        <v>145.94999999999999</v>
      </c>
      <c r="BN129" s="377">
        <f t="shared" si="93"/>
        <v>145.94999999999999</v>
      </c>
      <c r="BO129" s="377">
        <f t="shared" si="94"/>
        <v>834.05</v>
      </c>
      <c r="BP129" s="377">
        <f t="shared" si="81"/>
        <v>176.4</v>
      </c>
      <c r="BQ129" s="377">
        <f t="shared" si="95"/>
        <v>322.35000000000002</v>
      </c>
      <c r="BR129" s="377">
        <f t="shared" si="96"/>
        <v>657.65</v>
      </c>
      <c r="BS129" s="505">
        <v>176.4</v>
      </c>
      <c r="BT129" s="498">
        <f t="shared" si="74"/>
        <v>498.75</v>
      </c>
      <c r="BU129" s="507">
        <f t="shared" si="75"/>
        <v>176.4</v>
      </c>
      <c r="BV129" s="377">
        <f t="shared" si="79"/>
        <v>675.15</v>
      </c>
      <c r="BW129" s="501">
        <f t="shared" si="76"/>
        <v>481.25</v>
      </c>
    </row>
    <row r="130" spans="1:75" s="367" customFormat="1" ht="13.5">
      <c r="B130" s="496">
        <v>122</v>
      </c>
      <c r="C130" s="500" t="s">
        <v>859</v>
      </c>
      <c r="D130" s="514">
        <v>43895</v>
      </c>
      <c r="E130" s="368" t="s">
        <v>508</v>
      </c>
      <c r="F130" s="383" t="s">
        <v>518</v>
      </c>
      <c r="G130" s="368" t="s">
        <v>837</v>
      </c>
      <c r="H130" s="368" t="s">
        <v>860</v>
      </c>
      <c r="I130" s="482" t="s">
        <v>641</v>
      </c>
      <c r="J130" s="377">
        <v>980</v>
      </c>
      <c r="K130" s="505">
        <f t="shared" si="82"/>
        <v>98</v>
      </c>
      <c r="L130" s="377">
        <f t="shared" si="83"/>
        <v>882</v>
      </c>
      <c r="M130" s="377">
        <f t="shared" si="84"/>
        <v>176.4</v>
      </c>
      <c r="N130" s="377">
        <v>0</v>
      </c>
      <c r="O130" s="377">
        <v>0</v>
      </c>
      <c r="P130" s="377">
        <v>0</v>
      </c>
      <c r="Q130" s="377">
        <v>0</v>
      </c>
      <c r="R130" s="377">
        <f t="shared" si="77"/>
        <v>0</v>
      </c>
      <c r="S130" s="377">
        <v>0</v>
      </c>
      <c r="T130" s="377">
        <v>0</v>
      </c>
      <c r="U130" s="377">
        <f t="shared" si="85"/>
        <v>0</v>
      </c>
      <c r="V130" s="377"/>
      <c r="W130" s="377">
        <v>0</v>
      </c>
      <c r="X130" s="377">
        <f t="shared" si="97"/>
        <v>0</v>
      </c>
      <c r="Y130" s="377">
        <v>0</v>
      </c>
      <c r="Z130" s="377">
        <v>0</v>
      </c>
      <c r="AA130" s="377">
        <f t="shared" si="98"/>
        <v>0</v>
      </c>
      <c r="AB130" s="377">
        <v>0</v>
      </c>
      <c r="AC130" s="377">
        <v>0</v>
      </c>
      <c r="AD130" s="377">
        <f t="shared" si="99"/>
        <v>0</v>
      </c>
      <c r="AE130" s="377">
        <v>0</v>
      </c>
      <c r="AF130" s="377"/>
      <c r="AG130" s="377">
        <f t="shared" si="86"/>
        <v>0</v>
      </c>
      <c r="AH130" s="377">
        <v>0</v>
      </c>
      <c r="AI130" s="377">
        <v>0</v>
      </c>
      <c r="AJ130" s="377">
        <f t="shared" si="68"/>
        <v>0</v>
      </c>
      <c r="AK130" s="377">
        <v>0</v>
      </c>
      <c r="AL130" s="377">
        <v>0</v>
      </c>
      <c r="AM130" s="377">
        <f t="shared" si="87"/>
        <v>0</v>
      </c>
      <c r="AN130" s="377">
        <v>0</v>
      </c>
      <c r="AO130" s="377">
        <v>0</v>
      </c>
      <c r="AP130" s="377">
        <f t="shared" si="88"/>
        <v>0</v>
      </c>
      <c r="AQ130" s="377">
        <v>0</v>
      </c>
      <c r="AR130" s="377">
        <v>0</v>
      </c>
      <c r="AS130" s="377">
        <f t="shared" si="89"/>
        <v>0</v>
      </c>
      <c r="AT130" s="377"/>
      <c r="AU130" s="377"/>
      <c r="AV130" s="377">
        <f t="shared" si="78"/>
        <v>0</v>
      </c>
      <c r="AW130" s="377">
        <v>0</v>
      </c>
      <c r="AX130" s="377"/>
      <c r="AY130" s="377">
        <f t="shared" si="100"/>
        <v>0</v>
      </c>
      <c r="AZ130" s="377">
        <v>0</v>
      </c>
      <c r="BA130" s="377">
        <v>0</v>
      </c>
      <c r="BB130" s="377">
        <f t="shared" si="90"/>
        <v>0</v>
      </c>
      <c r="BC130" s="377">
        <v>0</v>
      </c>
      <c r="BD130" s="377">
        <v>0</v>
      </c>
      <c r="BE130" s="377">
        <f t="shared" si="91"/>
        <v>0</v>
      </c>
      <c r="BF130" s="377">
        <v>0</v>
      </c>
      <c r="BG130" s="377">
        <v>0</v>
      </c>
      <c r="BH130" s="377">
        <f t="shared" si="73"/>
        <v>0</v>
      </c>
      <c r="BI130" s="377">
        <v>0</v>
      </c>
      <c r="BJ130" s="377">
        <v>0</v>
      </c>
      <c r="BK130" s="377">
        <f t="shared" si="92"/>
        <v>0</v>
      </c>
      <c r="BL130" s="377">
        <v>0</v>
      </c>
      <c r="BM130" s="377">
        <v>145.94999999999999</v>
      </c>
      <c r="BN130" s="377">
        <f t="shared" si="93"/>
        <v>145.94999999999999</v>
      </c>
      <c r="BO130" s="377">
        <f t="shared" si="94"/>
        <v>834.05</v>
      </c>
      <c r="BP130" s="377">
        <f t="shared" si="81"/>
        <v>176.4</v>
      </c>
      <c r="BQ130" s="377">
        <f t="shared" si="95"/>
        <v>322.35000000000002</v>
      </c>
      <c r="BR130" s="377">
        <f t="shared" si="96"/>
        <v>657.65</v>
      </c>
      <c r="BS130" s="505">
        <v>176.4</v>
      </c>
      <c r="BT130" s="498">
        <f t="shared" si="74"/>
        <v>498.75</v>
      </c>
      <c r="BU130" s="507">
        <f t="shared" si="75"/>
        <v>176.4</v>
      </c>
      <c r="BV130" s="377">
        <f t="shared" si="79"/>
        <v>675.15</v>
      </c>
      <c r="BW130" s="501">
        <f t="shared" si="76"/>
        <v>481.25</v>
      </c>
    </row>
    <row r="131" spans="1:75" s="367" customFormat="1" ht="13.5">
      <c r="B131" s="496">
        <v>123</v>
      </c>
      <c r="C131" s="500" t="s">
        <v>861</v>
      </c>
      <c r="D131" s="514">
        <v>43895</v>
      </c>
      <c r="E131" s="368" t="s">
        <v>508</v>
      </c>
      <c r="F131" s="383" t="s">
        <v>518</v>
      </c>
      <c r="G131" s="368" t="s">
        <v>837</v>
      </c>
      <c r="H131" s="368" t="s">
        <v>862</v>
      </c>
      <c r="I131" s="482" t="s">
        <v>285</v>
      </c>
      <c r="J131" s="377">
        <v>980</v>
      </c>
      <c r="K131" s="505">
        <f t="shared" si="82"/>
        <v>98</v>
      </c>
      <c r="L131" s="377">
        <f t="shared" si="83"/>
        <v>882</v>
      </c>
      <c r="M131" s="377">
        <f t="shared" si="84"/>
        <v>176.4</v>
      </c>
      <c r="N131" s="377">
        <v>0</v>
      </c>
      <c r="O131" s="377">
        <v>0</v>
      </c>
      <c r="P131" s="377">
        <v>0</v>
      </c>
      <c r="Q131" s="377">
        <v>0</v>
      </c>
      <c r="R131" s="377">
        <f t="shared" si="77"/>
        <v>0</v>
      </c>
      <c r="S131" s="377">
        <v>0</v>
      </c>
      <c r="T131" s="377">
        <v>0</v>
      </c>
      <c r="U131" s="377">
        <f t="shared" si="85"/>
        <v>0</v>
      </c>
      <c r="V131" s="377"/>
      <c r="W131" s="377">
        <v>0</v>
      </c>
      <c r="X131" s="377">
        <f t="shared" si="97"/>
        <v>0</v>
      </c>
      <c r="Y131" s="377">
        <v>0</v>
      </c>
      <c r="Z131" s="377">
        <v>0</v>
      </c>
      <c r="AA131" s="377">
        <f t="shared" si="98"/>
        <v>0</v>
      </c>
      <c r="AB131" s="377">
        <v>0</v>
      </c>
      <c r="AC131" s="377">
        <v>0</v>
      </c>
      <c r="AD131" s="377">
        <f t="shared" si="99"/>
        <v>0</v>
      </c>
      <c r="AE131" s="377">
        <v>0</v>
      </c>
      <c r="AF131" s="377"/>
      <c r="AG131" s="377">
        <f t="shared" si="86"/>
        <v>0</v>
      </c>
      <c r="AH131" s="377">
        <v>0</v>
      </c>
      <c r="AI131" s="377">
        <v>0</v>
      </c>
      <c r="AJ131" s="377">
        <f t="shared" si="68"/>
        <v>0</v>
      </c>
      <c r="AK131" s="377">
        <v>0</v>
      </c>
      <c r="AL131" s="377">
        <v>0</v>
      </c>
      <c r="AM131" s="377">
        <f t="shared" si="87"/>
        <v>0</v>
      </c>
      <c r="AN131" s="377">
        <v>0</v>
      </c>
      <c r="AO131" s="377">
        <v>0</v>
      </c>
      <c r="AP131" s="377">
        <f t="shared" si="88"/>
        <v>0</v>
      </c>
      <c r="AQ131" s="377">
        <v>0</v>
      </c>
      <c r="AR131" s="377">
        <v>0</v>
      </c>
      <c r="AS131" s="377">
        <f t="shared" si="89"/>
        <v>0</v>
      </c>
      <c r="AT131" s="377"/>
      <c r="AU131" s="377"/>
      <c r="AV131" s="377">
        <f t="shared" si="78"/>
        <v>0</v>
      </c>
      <c r="AW131" s="377">
        <v>0</v>
      </c>
      <c r="AX131" s="377"/>
      <c r="AY131" s="377">
        <f t="shared" si="100"/>
        <v>0</v>
      </c>
      <c r="AZ131" s="377">
        <v>0</v>
      </c>
      <c r="BA131" s="377">
        <v>0</v>
      </c>
      <c r="BB131" s="377">
        <f t="shared" si="90"/>
        <v>0</v>
      </c>
      <c r="BC131" s="377">
        <v>0</v>
      </c>
      <c r="BD131" s="377">
        <v>0</v>
      </c>
      <c r="BE131" s="377">
        <f t="shared" si="91"/>
        <v>0</v>
      </c>
      <c r="BF131" s="377">
        <v>0</v>
      </c>
      <c r="BG131" s="377">
        <v>0</v>
      </c>
      <c r="BH131" s="377">
        <f t="shared" si="73"/>
        <v>0</v>
      </c>
      <c r="BI131" s="377">
        <v>0</v>
      </c>
      <c r="BJ131" s="377">
        <v>0</v>
      </c>
      <c r="BK131" s="377">
        <f t="shared" si="92"/>
        <v>0</v>
      </c>
      <c r="BL131" s="377">
        <v>0</v>
      </c>
      <c r="BM131" s="377">
        <v>145.94999999999999</v>
      </c>
      <c r="BN131" s="377">
        <f t="shared" si="93"/>
        <v>145.94999999999999</v>
      </c>
      <c r="BO131" s="377">
        <f t="shared" si="94"/>
        <v>834.05</v>
      </c>
      <c r="BP131" s="377">
        <f t="shared" si="81"/>
        <v>176.4</v>
      </c>
      <c r="BQ131" s="377">
        <f t="shared" si="95"/>
        <v>322.35000000000002</v>
      </c>
      <c r="BR131" s="377">
        <f t="shared" si="96"/>
        <v>657.65</v>
      </c>
      <c r="BS131" s="505">
        <v>176.4</v>
      </c>
      <c r="BT131" s="498">
        <f t="shared" si="74"/>
        <v>498.75</v>
      </c>
      <c r="BU131" s="507">
        <f t="shared" si="75"/>
        <v>176.4</v>
      </c>
      <c r="BV131" s="377">
        <f t="shared" si="79"/>
        <v>675.15</v>
      </c>
      <c r="BW131" s="501">
        <f t="shared" si="76"/>
        <v>481.25</v>
      </c>
    </row>
    <row r="132" spans="1:75" s="367" customFormat="1" ht="13.5">
      <c r="B132" s="496">
        <v>124</v>
      </c>
      <c r="C132" s="500" t="s">
        <v>863</v>
      </c>
      <c r="D132" s="514">
        <v>43895</v>
      </c>
      <c r="E132" s="368" t="s">
        <v>508</v>
      </c>
      <c r="F132" s="383" t="s">
        <v>518</v>
      </c>
      <c r="G132" s="368" t="s">
        <v>837</v>
      </c>
      <c r="H132" s="368" t="s">
        <v>864</v>
      </c>
      <c r="I132" s="482" t="s">
        <v>641</v>
      </c>
      <c r="J132" s="377">
        <v>980</v>
      </c>
      <c r="K132" s="505">
        <f t="shared" si="82"/>
        <v>98</v>
      </c>
      <c r="L132" s="377">
        <f t="shared" si="83"/>
        <v>882</v>
      </c>
      <c r="M132" s="377">
        <f t="shared" si="84"/>
        <v>176.4</v>
      </c>
      <c r="N132" s="377">
        <v>0</v>
      </c>
      <c r="O132" s="377">
        <v>0</v>
      </c>
      <c r="P132" s="377">
        <v>0</v>
      </c>
      <c r="Q132" s="377">
        <v>0</v>
      </c>
      <c r="R132" s="377">
        <f t="shared" si="77"/>
        <v>0</v>
      </c>
      <c r="S132" s="377">
        <v>0</v>
      </c>
      <c r="T132" s="377">
        <v>0</v>
      </c>
      <c r="U132" s="377">
        <f t="shared" si="85"/>
        <v>0</v>
      </c>
      <c r="V132" s="377"/>
      <c r="W132" s="377">
        <v>0</v>
      </c>
      <c r="X132" s="377">
        <f t="shared" si="97"/>
        <v>0</v>
      </c>
      <c r="Y132" s="377">
        <v>0</v>
      </c>
      <c r="Z132" s="377">
        <v>0</v>
      </c>
      <c r="AA132" s="377">
        <f t="shared" si="98"/>
        <v>0</v>
      </c>
      <c r="AB132" s="377">
        <v>0</v>
      </c>
      <c r="AC132" s="377">
        <v>0</v>
      </c>
      <c r="AD132" s="377">
        <f t="shared" si="99"/>
        <v>0</v>
      </c>
      <c r="AE132" s="377">
        <v>0</v>
      </c>
      <c r="AF132" s="377"/>
      <c r="AG132" s="377">
        <f t="shared" si="86"/>
        <v>0</v>
      </c>
      <c r="AH132" s="377">
        <v>0</v>
      </c>
      <c r="AI132" s="377">
        <v>0</v>
      </c>
      <c r="AJ132" s="377">
        <f t="shared" si="68"/>
        <v>0</v>
      </c>
      <c r="AK132" s="377">
        <v>0</v>
      </c>
      <c r="AL132" s="377">
        <v>0</v>
      </c>
      <c r="AM132" s="377">
        <f t="shared" si="87"/>
        <v>0</v>
      </c>
      <c r="AN132" s="377">
        <v>0</v>
      </c>
      <c r="AO132" s="377">
        <v>0</v>
      </c>
      <c r="AP132" s="377">
        <f t="shared" si="88"/>
        <v>0</v>
      </c>
      <c r="AQ132" s="377">
        <v>0</v>
      </c>
      <c r="AR132" s="377">
        <v>0</v>
      </c>
      <c r="AS132" s="377">
        <f t="shared" si="89"/>
        <v>0</v>
      </c>
      <c r="AT132" s="377"/>
      <c r="AU132" s="377"/>
      <c r="AV132" s="377">
        <f t="shared" si="78"/>
        <v>0</v>
      </c>
      <c r="AW132" s="377">
        <v>0</v>
      </c>
      <c r="AX132" s="377"/>
      <c r="AY132" s="377">
        <f t="shared" si="100"/>
        <v>0</v>
      </c>
      <c r="AZ132" s="377">
        <v>0</v>
      </c>
      <c r="BA132" s="377">
        <v>0</v>
      </c>
      <c r="BB132" s="377">
        <f t="shared" si="90"/>
        <v>0</v>
      </c>
      <c r="BC132" s="377">
        <v>0</v>
      </c>
      <c r="BD132" s="377">
        <v>0</v>
      </c>
      <c r="BE132" s="377">
        <f t="shared" si="91"/>
        <v>0</v>
      </c>
      <c r="BF132" s="377">
        <v>0</v>
      </c>
      <c r="BG132" s="377">
        <v>0</v>
      </c>
      <c r="BH132" s="377">
        <f t="shared" si="73"/>
        <v>0</v>
      </c>
      <c r="BI132" s="377">
        <v>0</v>
      </c>
      <c r="BJ132" s="377">
        <v>0</v>
      </c>
      <c r="BK132" s="377">
        <f t="shared" si="92"/>
        <v>0</v>
      </c>
      <c r="BL132" s="377">
        <v>0</v>
      </c>
      <c r="BM132" s="377">
        <v>145.94999999999999</v>
      </c>
      <c r="BN132" s="377">
        <f t="shared" si="93"/>
        <v>145.94999999999999</v>
      </c>
      <c r="BO132" s="377">
        <f t="shared" si="94"/>
        <v>834.05</v>
      </c>
      <c r="BP132" s="377">
        <f t="shared" si="81"/>
        <v>176.4</v>
      </c>
      <c r="BQ132" s="377">
        <f t="shared" si="95"/>
        <v>322.35000000000002</v>
      </c>
      <c r="BR132" s="377">
        <f t="shared" si="96"/>
        <v>657.65</v>
      </c>
      <c r="BS132" s="505">
        <v>176.4</v>
      </c>
      <c r="BT132" s="498">
        <f t="shared" si="74"/>
        <v>498.75</v>
      </c>
      <c r="BU132" s="507">
        <f t="shared" si="75"/>
        <v>176.4</v>
      </c>
      <c r="BV132" s="377">
        <f t="shared" si="79"/>
        <v>675.15</v>
      </c>
      <c r="BW132" s="501">
        <f t="shared" si="76"/>
        <v>481.25</v>
      </c>
    </row>
    <row r="133" spans="1:75" s="367" customFormat="1" ht="13.5">
      <c r="B133" s="496">
        <v>125</v>
      </c>
      <c r="C133" s="500" t="s">
        <v>865</v>
      </c>
      <c r="D133" s="514">
        <v>43895</v>
      </c>
      <c r="E133" s="368" t="s">
        <v>508</v>
      </c>
      <c r="F133" s="383" t="s">
        <v>518</v>
      </c>
      <c r="G133" s="368" t="s">
        <v>837</v>
      </c>
      <c r="H133" s="368" t="s">
        <v>866</v>
      </c>
      <c r="I133" s="482" t="s">
        <v>641</v>
      </c>
      <c r="J133" s="377">
        <v>980</v>
      </c>
      <c r="K133" s="505">
        <f t="shared" si="82"/>
        <v>98</v>
      </c>
      <c r="L133" s="377">
        <f t="shared" si="83"/>
        <v>882</v>
      </c>
      <c r="M133" s="377">
        <f t="shared" si="84"/>
        <v>176.4</v>
      </c>
      <c r="N133" s="377">
        <v>0</v>
      </c>
      <c r="O133" s="377">
        <v>0</v>
      </c>
      <c r="P133" s="377">
        <v>0</v>
      </c>
      <c r="Q133" s="377">
        <v>0</v>
      </c>
      <c r="R133" s="377">
        <f t="shared" si="77"/>
        <v>0</v>
      </c>
      <c r="S133" s="377">
        <v>0</v>
      </c>
      <c r="T133" s="377">
        <v>0</v>
      </c>
      <c r="U133" s="377">
        <f t="shared" si="85"/>
        <v>0</v>
      </c>
      <c r="V133" s="377"/>
      <c r="W133" s="377">
        <v>0</v>
      </c>
      <c r="X133" s="377">
        <f t="shared" si="97"/>
        <v>0</v>
      </c>
      <c r="Y133" s="377">
        <v>0</v>
      </c>
      <c r="Z133" s="377">
        <v>0</v>
      </c>
      <c r="AA133" s="377">
        <f t="shared" si="98"/>
        <v>0</v>
      </c>
      <c r="AB133" s="377">
        <v>0</v>
      </c>
      <c r="AC133" s="377">
        <v>0</v>
      </c>
      <c r="AD133" s="377">
        <f t="shared" si="99"/>
        <v>0</v>
      </c>
      <c r="AE133" s="377">
        <v>0</v>
      </c>
      <c r="AF133" s="377"/>
      <c r="AG133" s="377">
        <f t="shared" si="86"/>
        <v>0</v>
      </c>
      <c r="AH133" s="377">
        <v>0</v>
      </c>
      <c r="AI133" s="377">
        <v>0</v>
      </c>
      <c r="AJ133" s="377">
        <f t="shared" si="68"/>
        <v>0</v>
      </c>
      <c r="AK133" s="377">
        <v>0</v>
      </c>
      <c r="AL133" s="377">
        <v>0</v>
      </c>
      <c r="AM133" s="377">
        <f t="shared" si="87"/>
        <v>0</v>
      </c>
      <c r="AN133" s="377">
        <v>0</v>
      </c>
      <c r="AO133" s="377">
        <v>0</v>
      </c>
      <c r="AP133" s="377">
        <f t="shared" si="88"/>
        <v>0</v>
      </c>
      <c r="AQ133" s="377">
        <v>0</v>
      </c>
      <c r="AR133" s="377">
        <v>0</v>
      </c>
      <c r="AS133" s="377">
        <f t="shared" si="89"/>
        <v>0</v>
      </c>
      <c r="AT133" s="377"/>
      <c r="AU133" s="377"/>
      <c r="AV133" s="377">
        <f t="shared" si="78"/>
        <v>0</v>
      </c>
      <c r="AW133" s="377">
        <v>0</v>
      </c>
      <c r="AX133" s="377"/>
      <c r="AY133" s="377">
        <f t="shared" si="100"/>
        <v>0</v>
      </c>
      <c r="AZ133" s="377">
        <v>0</v>
      </c>
      <c r="BA133" s="377">
        <v>0</v>
      </c>
      <c r="BB133" s="377">
        <f t="shared" si="90"/>
        <v>0</v>
      </c>
      <c r="BC133" s="377">
        <v>0</v>
      </c>
      <c r="BD133" s="377">
        <v>0</v>
      </c>
      <c r="BE133" s="377">
        <f t="shared" si="91"/>
        <v>0</v>
      </c>
      <c r="BF133" s="377">
        <v>0</v>
      </c>
      <c r="BG133" s="377">
        <v>0</v>
      </c>
      <c r="BH133" s="377">
        <f t="shared" si="73"/>
        <v>0</v>
      </c>
      <c r="BI133" s="377">
        <v>0</v>
      </c>
      <c r="BJ133" s="377">
        <v>0</v>
      </c>
      <c r="BK133" s="377">
        <f t="shared" si="92"/>
        <v>0</v>
      </c>
      <c r="BL133" s="377">
        <v>0</v>
      </c>
      <c r="BM133" s="377">
        <v>145.94999999999999</v>
      </c>
      <c r="BN133" s="377">
        <f t="shared" si="93"/>
        <v>145.94999999999999</v>
      </c>
      <c r="BO133" s="377">
        <f t="shared" si="94"/>
        <v>834.05</v>
      </c>
      <c r="BP133" s="377">
        <f t="shared" si="81"/>
        <v>176.4</v>
      </c>
      <c r="BQ133" s="377">
        <f t="shared" si="95"/>
        <v>322.35000000000002</v>
      </c>
      <c r="BR133" s="377">
        <f t="shared" si="96"/>
        <v>657.65</v>
      </c>
      <c r="BS133" s="505">
        <v>176.4</v>
      </c>
      <c r="BT133" s="498">
        <f t="shared" si="74"/>
        <v>498.75</v>
      </c>
      <c r="BU133" s="507">
        <f t="shared" si="75"/>
        <v>176.4</v>
      </c>
      <c r="BV133" s="377">
        <f t="shared" si="79"/>
        <v>675.15</v>
      </c>
      <c r="BW133" s="501">
        <f t="shared" si="76"/>
        <v>481.25</v>
      </c>
    </row>
    <row r="134" spans="1:75" s="367" customFormat="1" ht="13.5">
      <c r="B134" s="496">
        <v>126</v>
      </c>
      <c r="C134" s="500" t="s">
        <v>867</v>
      </c>
      <c r="D134" s="514">
        <v>43895</v>
      </c>
      <c r="E134" s="368" t="s">
        <v>508</v>
      </c>
      <c r="F134" s="383" t="s">
        <v>518</v>
      </c>
      <c r="G134" s="368" t="s">
        <v>837</v>
      </c>
      <c r="H134" s="368" t="s">
        <v>868</v>
      </c>
      <c r="I134" s="482" t="s">
        <v>905</v>
      </c>
      <c r="J134" s="377">
        <v>980</v>
      </c>
      <c r="K134" s="505">
        <f t="shared" si="82"/>
        <v>98</v>
      </c>
      <c r="L134" s="377">
        <f t="shared" si="83"/>
        <v>882</v>
      </c>
      <c r="M134" s="377">
        <f t="shared" si="84"/>
        <v>176.4</v>
      </c>
      <c r="N134" s="377">
        <v>0</v>
      </c>
      <c r="O134" s="377">
        <v>0</v>
      </c>
      <c r="P134" s="377">
        <v>0</v>
      </c>
      <c r="Q134" s="377">
        <v>0</v>
      </c>
      <c r="R134" s="377">
        <f t="shared" si="77"/>
        <v>0</v>
      </c>
      <c r="S134" s="377">
        <v>0</v>
      </c>
      <c r="T134" s="377">
        <v>0</v>
      </c>
      <c r="U134" s="377">
        <f t="shared" si="85"/>
        <v>0</v>
      </c>
      <c r="V134" s="377"/>
      <c r="W134" s="377">
        <v>0</v>
      </c>
      <c r="X134" s="377">
        <f t="shared" si="97"/>
        <v>0</v>
      </c>
      <c r="Y134" s="377">
        <v>0</v>
      </c>
      <c r="Z134" s="377">
        <v>0</v>
      </c>
      <c r="AA134" s="377">
        <f t="shared" si="98"/>
        <v>0</v>
      </c>
      <c r="AB134" s="377">
        <v>0</v>
      </c>
      <c r="AC134" s="377">
        <v>0</v>
      </c>
      <c r="AD134" s="377">
        <f t="shared" si="99"/>
        <v>0</v>
      </c>
      <c r="AE134" s="377">
        <v>0</v>
      </c>
      <c r="AF134" s="377"/>
      <c r="AG134" s="377">
        <f t="shared" si="86"/>
        <v>0</v>
      </c>
      <c r="AH134" s="377">
        <v>0</v>
      </c>
      <c r="AI134" s="377">
        <v>0</v>
      </c>
      <c r="AJ134" s="377">
        <f t="shared" si="68"/>
        <v>0</v>
      </c>
      <c r="AK134" s="377">
        <v>0</v>
      </c>
      <c r="AL134" s="377">
        <v>0</v>
      </c>
      <c r="AM134" s="377">
        <f t="shared" si="87"/>
        <v>0</v>
      </c>
      <c r="AN134" s="377">
        <v>0</v>
      </c>
      <c r="AO134" s="377">
        <v>0</v>
      </c>
      <c r="AP134" s="377">
        <f t="shared" si="88"/>
        <v>0</v>
      </c>
      <c r="AQ134" s="377">
        <v>0</v>
      </c>
      <c r="AR134" s="377">
        <v>0</v>
      </c>
      <c r="AS134" s="377">
        <f t="shared" si="89"/>
        <v>0</v>
      </c>
      <c r="AT134" s="377"/>
      <c r="AU134" s="377"/>
      <c r="AV134" s="377">
        <f t="shared" si="78"/>
        <v>0</v>
      </c>
      <c r="AW134" s="377">
        <v>0</v>
      </c>
      <c r="AX134" s="377"/>
      <c r="AY134" s="377">
        <f t="shared" si="100"/>
        <v>0</v>
      </c>
      <c r="AZ134" s="377">
        <v>0</v>
      </c>
      <c r="BA134" s="377">
        <v>0</v>
      </c>
      <c r="BB134" s="377">
        <f t="shared" si="90"/>
        <v>0</v>
      </c>
      <c r="BC134" s="377">
        <v>0</v>
      </c>
      <c r="BD134" s="377">
        <v>0</v>
      </c>
      <c r="BE134" s="377">
        <f t="shared" si="91"/>
        <v>0</v>
      </c>
      <c r="BF134" s="377">
        <v>0</v>
      </c>
      <c r="BG134" s="377">
        <v>0</v>
      </c>
      <c r="BH134" s="377">
        <f t="shared" si="73"/>
        <v>0</v>
      </c>
      <c r="BI134" s="377">
        <v>0</v>
      </c>
      <c r="BJ134" s="377">
        <v>0</v>
      </c>
      <c r="BK134" s="377">
        <f t="shared" si="92"/>
        <v>0</v>
      </c>
      <c r="BL134" s="377">
        <v>0</v>
      </c>
      <c r="BM134" s="377">
        <v>145.94999999999999</v>
      </c>
      <c r="BN134" s="377">
        <f t="shared" si="93"/>
        <v>145.94999999999999</v>
      </c>
      <c r="BO134" s="377">
        <f t="shared" si="94"/>
        <v>834.05</v>
      </c>
      <c r="BP134" s="377">
        <f t="shared" si="81"/>
        <v>176.4</v>
      </c>
      <c r="BQ134" s="377">
        <f t="shared" si="95"/>
        <v>322.35000000000002</v>
      </c>
      <c r="BR134" s="377">
        <f t="shared" si="96"/>
        <v>657.65</v>
      </c>
      <c r="BS134" s="505">
        <v>176.4</v>
      </c>
      <c r="BT134" s="498">
        <f t="shared" si="74"/>
        <v>498.75</v>
      </c>
      <c r="BU134" s="507">
        <f t="shared" si="75"/>
        <v>176.4</v>
      </c>
      <c r="BV134" s="377">
        <f t="shared" si="79"/>
        <v>675.15</v>
      </c>
      <c r="BW134" s="501">
        <f t="shared" si="76"/>
        <v>481.25</v>
      </c>
    </row>
    <row r="135" spans="1:75" s="367" customFormat="1" ht="13.5">
      <c r="B135" s="496">
        <v>127</v>
      </c>
      <c r="C135" s="500" t="s">
        <v>869</v>
      </c>
      <c r="D135" s="514">
        <v>43895</v>
      </c>
      <c r="E135" s="368" t="s">
        <v>508</v>
      </c>
      <c r="F135" s="383" t="s">
        <v>518</v>
      </c>
      <c r="G135" s="368" t="s">
        <v>837</v>
      </c>
      <c r="H135" s="368" t="s">
        <v>870</v>
      </c>
      <c r="I135" s="482" t="s">
        <v>641</v>
      </c>
      <c r="J135" s="377">
        <v>980</v>
      </c>
      <c r="K135" s="505">
        <f t="shared" si="82"/>
        <v>98</v>
      </c>
      <c r="L135" s="377">
        <f t="shared" si="83"/>
        <v>882</v>
      </c>
      <c r="M135" s="377">
        <f t="shared" si="84"/>
        <v>176.4</v>
      </c>
      <c r="N135" s="377">
        <v>0</v>
      </c>
      <c r="O135" s="377">
        <v>0</v>
      </c>
      <c r="P135" s="377">
        <v>0</v>
      </c>
      <c r="Q135" s="377">
        <v>0</v>
      </c>
      <c r="R135" s="377">
        <f t="shared" si="77"/>
        <v>0</v>
      </c>
      <c r="S135" s="377">
        <v>0</v>
      </c>
      <c r="T135" s="377">
        <v>0</v>
      </c>
      <c r="U135" s="377">
        <f t="shared" si="85"/>
        <v>0</v>
      </c>
      <c r="V135" s="377"/>
      <c r="W135" s="377">
        <v>0</v>
      </c>
      <c r="X135" s="377">
        <f t="shared" si="97"/>
        <v>0</v>
      </c>
      <c r="Y135" s="377">
        <v>0</v>
      </c>
      <c r="Z135" s="377">
        <v>0</v>
      </c>
      <c r="AA135" s="377">
        <f t="shared" si="98"/>
        <v>0</v>
      </c>
      <c r="AB135" s="377">
        <v>0</v>
      </c>
      <c r="AC135" s="377">
        <v>0</v>
      </c>
      <c r="AD135" s="377">
        <f t="shared" si="99"/>
        <v>0</v>
      </c>
      <c r="AE135" s="377">
        <v>0</v>
      </c>
      <c r="AF135" s="377"/>
      <c r="AG135" s="377">
        <f t="shared" si="86"/>
        <v>0</v>
      </c>
      <c r="AH135" s="377">
        <v>0</v>
      </c>
      <c r="AI135" s="377">
        <v>0</v>
      </c>
      <c r="AJ135" s="377">
        <f t="shared" si="68"/>
        <v>0</v>
      </c>
      <c r="AK135" s="377">
        <v>0</v>
      </c>
      <c r="AL135" s="377">
        <v>0</v>
      </c>
      <c r="AM135" s="377">
        <f t="shared" si="87"/>
        <v>0</v>
      </c>
      <c r="AN135" s="377">
        <v>0</v>
      </c>
      <c r="AO135" s="377">
        <v>0</v>
      </c>
      <c r="AP135" s="377">
        <f t="shared" si="88"/>
        <v>0</v>
      </c>
      <c r="AQ135" s="377">
        <v>0</v>
      </c>
      <c r="AR135" s="377">
        <v>0</v>
      </c>
      <c r="AS135" s="377">
        <f t="shared" si="89"/>
        <v>0</v>
      </c>
      <c r="AT135" s="377"/>
      <c r="AU135" s="377"/>
      <c r="AV135" s="377">
        <f t="shared" si="78"/>
        <v>0</v>
      </c>
      <c r="AW135" s="377">
        <v>0</v>
      </c>
      <c r="AX135" s="377"/>
      <c r="AY135" s="377">
        <f t="shared" si="100"/>
        <v>0</v>
      </c>
      <c r="AZ135" s="377">
        <v>0</v>
      </c>
      <c r="BA135" s="377">
        <v>0</v>
      </c>
      <c r="BB135" s="377">
        <f t="shared" si="90"/>
        <v>0</v>
      </c>
      <c r="BC135" s="377">
        <v>0</v>
      </c>
      <c r="BD135" s="377">
        <v>0</v>
      </c>
      <c r="BE135" s="377">
        <f t="shared" si="91"/>
        <v>0</v>
      </c>
      <c r="BF135" s="377">
        <v>0</v>
      </c>
      <c r="BG135" s="377">
        <v>0</v>
      </c>
      <c r="BH135" s="377">
        <f t="shared" si="73"/>
        <v>0</v>
      </c>
      <c r="BI135" s="377">
        <v>0</v>
      </c>
      <c r="BJ135" s="377">
        <v>0</v>
      </c>
      <c r="BK135" s="377">
        <f t="shared" si="92"/>
        <v>0</v>
      </c>
      <c r="BL135" s="377">
        <v>0</v>
      </c>
      <c r="BM135" s="377">
        <v>145.94999999999999</v>
      </c>
      <c r="BN135" s="377">
        <f t="shared" si="93"/>
        <v>145.94999999999999</v>
      </c>
      <c r="BO135" s="377">
        <f t="shared" si="94"/>
        <v>834.05</v>
      </c>
      <c r="BP135" s="377">
        <f t="shared" si="81"/>
        <v>176.4</v>
      </c>
      <c r="BQ135" s="377">
        <f t="shared" si="95"/>
        <v>322.35000000000002</v>
      </c>
      <c r="BR135" s="377">
        <f t="shared" si="96"/>
        <v>657.65</v>
      </c>
      <c r="BS135" s="505">
        <v>176.4</v>
      </c>
      <c r="BT135" s="498">
        <f t="shared" si="74"/>
        <v>498.75</v>
      </c>
      <c r="BU135" s="507">
        <f t="shared" si="75"/>
        <v>176.4</v>
      </c>
      <c r="BV135" s="377">
        <f t="shared" si="79"/>
        <v>675.15</v>
      </c>
      <c r="BW135" s="501">
        <f t="shared" si="76"/>
        <v>481.25</v>
      </c>
    </row>
    <row r="136" spans="1:75" s="367" customFormat="1" ht="18" customHeight="1">
      <c r="B136" s="496">
        <v>128</v>
      </c>
      <c r="C136" s="500" t="s">
        <v>871</v>
      </c>
      <c r="D136" s="514">
        <v>43895</v>
      </c>
      <c r="E136" s="368" t="s">
        <v>508</v>
      </c>
      <c r="F136" s="383" t="s">
        <v>518</v>
      </c>
      <c r="G136" s="368" t="s">
        <v>837</v>
      </c>
      <c r="H136" s="368" t="s">
        <v>872</v>
      </c>
      <c r="I136" s="482" t="s">
        <v>261</v>
      </c>
      <c r="J136" s="377">
        <v>980</v>
      </c>
      <c r="K136" s="505">
        <f t="shared" si="82"/>
        <v>98</v>
      </c>
      <c r="L136" s="377">
        <f t="shared" si="83"/>
        <v>882</v>
      </c>
      <c r="M136" s="377">
        <f t="shared" si="84"/>
        <v>176.4</v>
      </c>
      <c r="N136" s="377">
        <v>0</v>
      </c>
      <c r="O136" s="377">
        <v>0</v>
      </c>
      <c r="P136" s="377">
        <v>0</v>
      </c>
      <c r="Q136" s="377">
        <v>0</v>
      </c>
      <c r="R136" s="377">
        <f t="shared" si="77"/>
        <v>0</v>
      </c>
      <c r="S136" s="377">
        <v>0</v>
      </c>
      <c r="T136" s="377">
        <v>0</v>
      </c>
      <c r="U136" s="377">
        <f t="shared" si="85"/>
        <v>0</v>
      </c>
      <c r="V136" s="377"/>
      <c r="W136" s="377">
        <v>0</v>
      </c>
      <c r="X136" s="377">
        <f t="shared" si="97"/>
        <v>0</v>
      </c>
      <c r="Y136" s="377">
        <v>0</v>
      </c>
      <c r="Z136" s="377">
        <v>0</v>
      </c>
      <c r="AA136" s="377">
        <f t="shared" si="98"/>
        <v>0</v>
      </c>
      <c r="AB136" s="377">
        <v>0</v>
      </c>
      <c r="AC136" s="377">
        <v>0</v>
      </c>
      <c r="AD136" s="377">
        <f t="shared" si="99"/>
        <v>0</v>
      </c>
      <c r="AE136" s="377">
        <v>0</v>
      </c>
      <c r="AF136" s="377"/>
      <c r="AG136" s="377">
        <f t="shared" si="86"/>
        <v>0</v>
      </c>
      <c r="AH136" s="377">
        <v>0</v>
      </c>
      <c r="AI136" s="377">
        <v>0</v>
      </c>
      <c r="AJ136" s="377">
        <f t="shared" ref="AJ136:AJ152" si="101">AG136+AI136</f>
        <v>0</v>
      </c>
      <c r="AK136" s="377">
        <v>0</v>
      </c>
      <c r="AL136" s="377">
        <v>0</v>
      </c>
      <c r="AM136" s="377">
        <f t="shared" si="87"/>
        <v>0</v>
      </c>
      <c r="AN136" s="377">
        <v>0</v>
      </c>
      <c r="AO136" s="377">
        <v>0</v>
      </c>
      <c r="AP136" s="377">
        <f t="shared" si="88"/>
        <v>0</v>
      </c>
      <c r="AQ136" s="377">
        <v>0</v>
      </c>
      <c r="AR136" s="377">
        <v>0</v>
      </c>
      <c r="AS136" s="377">
        <f t="shared" si="89"/>
        <v>0</v>
      </c>
      <c r="AT136" s="377"/>
      <c r="AU136" s="377"/>
      <c r="AV136" s="377">
        <f t="shared" si="78"/>
        <v>0</v>
      </c>
      <c r="AW136" s="377">
        <v>0</v>
      </c>
      <c r="AX136" s="377"/>
      <c r="AY136" s="377">
        <f t="shared" si="100"/>
        <v>0</v>
      </c>
      <c r="AZ136" s="377">
        <v>0</v>
      </c>
      <c r="BA136" s="377">
        <v>0</v>
      </c>
      <c r="BB136" s="377">
        <f t="shared" si="90"/>
        <v>0</v>
      </c>
      <c r="BC136" s="377">
        <v>0</v>
      </c>
      <c r="BD136" s="377">
        <v>0</v>
      </c>
      <c r="BE136" s="377">
        <f t="shared" si="91"/>
        <v>0</v>
      </c>
      <c r="BF136" s="377">
        <v>0</v>
      </c>
      <c r="BG136" s="377">
        <v>0</v>
      </c>
      <c r="BH136" s="377">
        <f t="shared" si="73"/>
        <v>0</v>
      </c>
      <c r="BI136" s="377">
        <v>0</v>
      </c>
      <c r="BJ136" s="377">
        <v>0</v>
      </c>
      <c r="BK136" s="377">
        <f t="shared" si="92"/>
        <v>0</v>
      </c>
      <c r="BL136" s="377">
        <v>0</v>
      </c>
      <c r="BM136" s="377">
        <v>145.94999999999999</v>
      </c>
      <c r="BN136" s="377">
        <f t="shared" si="93"/>
        <v>145.94999999999999</v>
      </c>
      <c r="BO136" s="377">
        <f t="shared" si="94"/>
        <v>834.05</v>
      </c>
      <c r="BP136" s="377">
        <f t="shared" si="81"/>
        <v>176.4</v>
      </c>
      <c r="BQ136" s="377">
        <f t="shared" si="95"/>
        <v>322.35000000000002</v>
      </c>
      <c r="BR136" s="377">
        <f t="shared" si="96"/>
        <v>657.65</v>
      </c>
      <c r="BS136" s="505">
        <v>176.4</v>
      </c>
      <c r="BT136" s="498">
        <f t="shared" si="74"/>
        <v>498.75</v>
      </c>
      <c r="BU136" s="507">
        <f t="shared" si="75"/>
        <v>176.4</v>
      </c>
      <c r="BV136" s="377">
        <f t="shared" si="79"/>
        <v>675.15</v>
      </c>
      <c r="BW136" s="501">
        <f t="shared" si="76"/>
        <v>481.25</v>
      </c>
    </row>
    <row r="137" spans="1:75" s="367" customFormat="1" ht="13.5">
      <c r="B137" s="496">
        <v>129</v>
      </c>
      <c r="C137" s="500" t="s">
        <v>873</v>
      </c>
      <c r="D137" s="514">
        <v>43895</v>
      </c>
      <c r="E137" s="368" t="s">
        <v>508</v>
      </c>
      <c r="F137" s="383" t="s">
        <v>518</v>
      </c>
      <c r="G137" s="368" t="s">
        <v>837</v>
      </c>
      <c r="H137" s="368" t="s">
        <v>874</v>
      </c>
      <c r="I137" s="482" t="s">
        <v>581</v>
      </c>
      <c r="J137" s="377">
        <v>980</v>
      </c>
      <c r="K137" s="505">
        <f t="shared" si="82"/>
        <v>98</v>
      </c>
      <c r="L137" s="377">
        <f t="shared" si="83"/>
        <v>882</v>
      </c>
      <c r="M137" s="377">
        <f t="shared" si="84"/>
        <v>176.4</v>
      </c>
      <c r="N137" s="377">
        <v>0</v>
      </c>
      <c r="O137" s="377">
        <v>0</v>
      </c>
      <c r="P137" s="377">
        <v>0</v>
      </c>
      <c r="Q137" s="377">
        <v>0</v>
      </c>
      <c r="R137" s="377">
        <f t="shared" si="77"/>
        <v>0</v>
      </c>
      <c r="S137" s="377">
        <v>0</v>
      </c>
      <c r="T137" s="377">
        <v>0</v>
      </c>
      <c r="U137" s="377">
        <f t="shared" si="85"/>
        <v>0</v>
      </c>
      <c r="V137" s="377"/>
      <c r="W137" s="377">
        <v>0</v>
      </c>
      <c r="X137" s="377">
        <f t="shared" si="97"/>
        <v>0</v>
      </c>
      <c r="Y137" s="377">
        <v>0</v>
      </c>
      <c r="Z137" s="377">
        <v>0</v>
      </c>
      <c r="AA137" s="377">
        <f t="shared" si="98"/>
        <v>0</v>
      </c>
      <c r="AB137" s="377">
        <v>0</v>
      </c>
      <c r="AC137" s="377">
        <v>0</v>
      </c>
      <c r="AD137" s="377">
        <f t="shared" si="99"/>
        <v>0</v>
      </c>
      <c r="AE137" s="377">
        <v>0</v>
      </c>
      <c r="AF137" s="377"/>
      <c r="AG137" s="377">
        <f t="shared" si="86"/>
        <v>0</v>
      </c>
      <c r="AH137" s="377">
        <v>0</v>
      </c>
      <c r="AI137" s="377">
        <v>0</v>
      </c>
      <c r="AJ137" s="377">
        <f t="shared" si="101"/>
        <v>0</v>
      </c>
      <c r="AK137" s="377">
        <v>0</v>
      </c>
      <c r="AL137" s="377">
        <v>0</v>
      </c>
      <c r="AM137" s="377">
        <f t="shared" si="87"/>
        <v>0</v>
      </c>
      <c r="AN137" s="377">
        <v>0</v>
      </c>
      <c r="AO137" s="377">
        <v>0</v>
      </c>
      <c r="AP137" s="377">
        <f t="shared" si="88"/>
        <v>0</v>
      </c>
      <c r="AQ137" s="377">
        <v>0</v>
      </c>
      <c r="AR137" s="377">
        <v>0</v>
      </c>
      <c r="AS137" s="377">
        <f t="shared" si="89"/>
        <v>0</v>
      </c>
      <c r="AT137" s="377"/>
      <c r="AU137" s="377"/>
      <c r="AV137" s="377">
        <f t="shared" si="78"/>
        <v>0</v>
      </c>
      <c r="AW137" s="377">
        <v>0</v>
      </c>
      <c r="AX137" s="377"/>
      <c r="AY137" s="377">
        <f t="shared" si="100"/>
        <v>0</v>
      </c>
      <c r="AZ137" s="377">
        <v>0</v>
      </c>
      <c r="BA137" s="377">
        <v>0</v>
      </c>
      <c r="BB137" s="377">
        <f t="shared" si="90"/>
        <v>0</v>
      </c>
      <c r="BC137" s="377">
        <v>0</v>
      </c>
      <c r="BD137" s="377">
        <v>0</v>
      </c>
      <c r="BE137" s="377">
        <f t="shared" si="91"/>
        <v>0</v>
      </c>
      <c r="BF137" s="377">
        <v>0</v>
      </c>
      <c r="BG137" s="377">
        <v>0</v>
      </c>
      <c r="BH137" s="377">
        <f t="shared" si="73"/>
        <v>0</v>
      </c>
      <c r="BI137" s="377">
        <v>0</v>
      </c>
      <c r="BJ137" s="377">
        <v>0</v>
      </c>
      <c r="BK137" s="377">
        <f t="shared" si="92"/>
        <v>0</v>
      </c>
      <c r="BL137" s="377">
        <v>0</v>
      </c>
      <c r="BM137" s="377">
        <v>145.94999999999999</v>
      </c>
      <c r="BN137" s="377">
        <f t="shared" si="93"/>
        <v>145.94999999999999</v>
      </c>
      <c r="BO137" s="377">
        <f t="shared" si="94"/>
        <v>834.05</v>
      </c>
      <c r="BP137" s="377">
        <f t="shared" si="81"/>
        <v>176.4</v>
      </c>
      <c r="BQ137" s="377">
        <f t="shared" si="95"/>
        <v>322.35000000000002</v>
      </c>
      <c r="BR137" s="377">
        <f t="shared" si="96"/>
        <v>657.65</v>
      </c>
      <c r="BS137" s="505">
        <v>176.4</v>
      </c>
      <c r="BT137" s="498">
        <f t="shared" si="74"/>
        <v>498.75</v>
      </c>
      <c r="BU137" s="507">
        <f t="shared" si="75"/>
        <v>176.4</v>
      </c>
      <c r="BV137" s="377">
        <f t="shared" si="79"/>
        <v>675.15</v>
      </c>
      <c r="BW137" s="501">
        <f t="shared" si="76"/>
        <v>481.25</v>
      </c>
    </row>
    <row r="138" spans="1:75" s="367" customFormat="1" ht="13.5">
      <c r="B138" s="496">
        <v>130</v>
      </c>
      <c r="C138" s="500" t="s">
        <v>875</v>
      </c>
      <c r="D138" s="514">
        <v>43895</v>
      </c>
      <c r="E138" s="368" t="s">
        <v>473</v>
      </c>
      <c r="F138" s="383" t="s">
        <v>518</v>
      </c>
      <c r="G138" s="368" t="s">
        <v>876</v>
      </c>
      <c r="H138" s="368" t="s">
        <v>877</v>
      </c>
      <c r="I138" s="482" t="s">
        <v>905</v>
      </c>
      <c r="J138" s="377">
        <v>1289.95</v>
      </c>
      <c r="K138" s="505">
        <f t="shared" si="82"/>
        <v>128.995</v>
      </c>
      <c r="L138" s="377">
        <f t="shared" si="83"/>
        <v>1160.9549999999999</v>
      </c>
      <c r="M138" s="377">
        <f t="shared" si="84"/>
        <v>232.19099999999997</v>
      </c>
      <c r="N138" s="377">
        <v>0</v>
      </c>
      <c r="O138" s="377">
        <v>0</v>
      </c>
      <c r="P138" s="377">
        <v>0</v>
      </c>
      <c r="Q138" s="377">
        <v>0</v>
      </c>
      <c r="R138" s="377">
        <f t="shared" si="77"/>
        <v>0</v>
      </c>
      <c r="S138" s="377">
        <v>0</v>
      </c>
      <c r="T138" s="377">
        <v>0</v>
      </c>
      <c r="U138" s="377">
        <f t="shared" si="85"/>
        <v>0</v>
      </c>
      <c r="V138" s="377"/>
      <c r="W138" s="377">
        <v>0</v>
      </c>
      <c r="X138" s="377">
        <f t="shared" si="97"/>
        <v>0</v>
      </c>
      <c r="Y138" s="377">
        <v>0</v>
      </c>
      <c r="Z138" s="377">
        <v>0</v>
      </c>
      <c r="AA138" s="377">
        <f t="shared" si="98"/>
        <v>0</v>
      </c>
      <c r="AB138" s="377">
        <v>0</v>
      </c>
      <c r="AC138" s="377">
        <v>0</v>
      </c>
      <c r="AD138" s="377">
        <f t="shared" si="99"/>
        <v>0</v>
      </c>
      <c r="AE138" s="377">
        <v>0</v>
      </c>
      <c r="AF138" s="377"/>
      <c r="AG138" s="377">
        <f t="shared" si="86"/>
        <v>0</v>
      </c>
      <c r="AH138" s="377">
        <v>0</v>
      </c>
      <c r="AI138" s="377">
        <v>0</v>
      </c>
      <c r="AJ138" s="377">
        <f t="shared" si="101"/>
        <v>0</v>
      </c>
      <c r="AK138" s="377">
        <v>0</v>
      </c>
      <c r="AL138" s="377">
        <v>0</v>
      </c>
      <c r="AM138" s="377">
        <f t="shared" si="87"/>
        <v>0</v>
      </c>
      <c r="AN138" s="377">
        <v>0</v>
      </c>
      <c r="AO138" s="377">
        <v>0</v>
      </c>
      <c r="AP138" s="377">
        <f t="shared" si="88"/>
        <v>0</v>
      </c>
      <c r="AQ138" s="377">
        <v>0</v>
      </c>
      <c r="AR138" s="377">
        <v>0</v>
      </c>
      <c r="AS138" s="377">
        <f t="shared" si="89"/>
        <v>0</v>
      </c>
      <c r="AT138" s="377"/>
      <c r="AU138" s="377"/>
      <c r="AV138" s="377">
        <f t="shared" si="78"/>
        <v>0</v>
      </c>
      <c r="AW138" s="377">
        <v>0</v>
      </c>
      <c r="AX138" s="377"/>
      <c r="AY138" s="377">
        <f t="shared" si="100"/>
        <v>0</v>
      </c>
      <c r="AZ138" s="377">
        <v>0</v>
      </c>
      <c r="BA138" s="377">
        <v>0</v>
      </c>
      <c r="BB138" s="377">
        <f t="shared" si="90"/>
        <v>0</v>
      </c>
      <c r="BC138" s="377">
        <v>0</v>
      </c>
      <c r="BD138" s="377">
        <v>0</v>
      </c>
      <c r="BE138" s="377">
        <f t="shared" si="91"/>
        <v>0</v>
      </c>
      <c r="BF138" s="377">
        <v>0</v>
      </c>
      <c r="BG138" s="377">
        <v>0</v>
      </c>
      <c r="BH138" s="377">
        <f t="shared" si="73"/>
        <v>0</v>
      </c>
      <c r="BI138" s="377">
        <v>0</v>
      </c>
      <c r="BJ138" s="377">
        <v>0</v>
      </c>
      <c r="BK138" s="377">
        <f t="shared" si="92"/>
        <v>0</v>
      </c>
      <c r="BL138" s="377">
        <v>0</v>
      </c>
      <c r="BM138" s="377">
        <v>192.11</v>
      </c>
      <c r="BN138" s="377">
        <f t="shared" si="93"/>
        <v>192.11</v>
      </c>
      <c r="BO138" s="377">
        <f t="shared" si="94"/>
        <v>1097.8400000000001</v>
      </c>
      <c r="BP138" s="377">
        <f>M138</f>
        <v>232.19099999999997</v>
      </c>
      <c r="BQ138" s="377">
        <f t="shared" si="95"/>
        <v>424.30099999999999</v>
      </c>
      <c r="BR138" s="377">
        <f t="shared" si="96"/>
        <v>865.64900000000011</v>
      </c>
      <c r="BS138" s="505">
        <v>232.19</v>
      </c>
      <c r="BT138" s="498">
        <f t="shared" si="74"/>
        <v>656.49099999999999</v>
      </c>
      <c r="BU138" s="507">
        <f t="shared" si="75"/>
        <v>232.19099999999997</v>
      </c>
      <c r="BV138" s="377">
        <f t="shared" si="79"/>
        <v>888.68200000000002</v>
      </c>
      <c r="BW138" s="501">
        <f t="shared" si="76"/>
        <v>633.45900000000006</v>
      </c>
    </row>
    <row r="139" spans="1:75" s="367" customFormat="1" ht="13.5">
      <c r="B139" s="496">
        <v>131</v>
      </c>
      <c r="C139" s="500" t="s">
        <v>878</v>
      </c>
      <c r="D139" s="514">
        <v>43895</v>
      </c>
      <c r="E139" s="368" t="s">
        <v>473</v>
      </c>
      <c r="F139" s="383" t="s">
        <v>518</v>
      </c>
      <c r="G139" s="368" t="s">
        <v>876</v>
      </c>
      <c r="H139" s="368" t="s">
        <v>879</v>
      </c>
      <c r="I139" s="482" t="s">
        <v>536</v>
      </c>
      <c r="J139" s="377">
        <v>1289.95</v>
      </c>
      <c r="K139" s="505">
        <f>J139*10%</f>
        <v>128.995</v>
      </c>
      <c r="L139" s="377">
        <f>J139-K139</f>
        <v>1160.9549999999999</v>
      </c>
      <c r="M139" s="377">
        <f t="shared" si="84"/>
        <v>232.19099999999997</v>
      </c>
      <c r="N139" s="377">
        <v>0</v>
      </c>
      <c r="O139" s="377">
        <v>0</v>
      </c>
      <c r="P139" s="377">
        <v>0</v>
      </c>
      <c r="Q139" s="377">
        <v>0</v>
      </c>
      <c r="R139" s="377">
        <f>Q139</f>
        <v>0</v>
      </c>
      <c r="S139" s="377">
        <v>0</v>
      </c>
      <c r="T139" s="377">
        <v>0</v>
      </c>
      <c r="U139" s="377">
        <f>R139+T139</f>
        <v>0</v>
      </c>
      <c r="V139" s="377"/>
      <c r="W139" s="377">
        <v>0</v>
      </c>
      <c r="X139" s="377">
        <f>U139+W139</f>
        <v>0</v>
      </c>
      <c r="Y139" s="377">
        <v>0</v>
      </c>
      <c r="Z139" s="377">
        <v>0</v>
      </c>
      <c r="AA139" s="377">
        <f>X139+Z139</f>
        <v>0</v>
      </c>
      <c r="AB139" s="377">
        <v>0</v>
      </c>
      <c r="AC139" s="377">
        <v>0</v>
      </c>
      <c r="AD139" s="377">
        <f t="shared" si="99"/>
        <v>0</v>
      </c>
      <c r="AE139" s="377">
        <v>0</v>
      </c>
      <c r="AF139" s="377"/>
      <c r="AG139" s="377">
        <f>AD139+AF139</f>
        <v>0</v>
      </c>
      <c r="AH139" s="377">
        <v>0</v>
      </c>
      <c r="AI139" s="377">
        <v>0</v>
      </c>
      <c r="AJ139" s="377">
        <f>AG139+AI139</f>
        <v>0</v>
      </c>
      <c r="AK139" s="377">
        <v>0</v>
      </c>
      <c r="AL139" s="377">
        <v>0</v>
      </c>
      <c r="AM139" s="377">
        <f>AJ139+AL139</f>
        <v>0</v>
      </c>
      <c r="AN139" s="377">
        <v>0</v>
      </c>
      <c r="AO139" s="377">
        <v>0</v>
      </c>
      <c r="AP139" s="377">
        <f>AM139+AO139</f>
        <v>0</v>
      </c>
      <c r="AQ139" s="377">
        <v>0</v>
      </c>
      <c r="AR139" s="377">
        <v>0</v>
      </c>
      <c r="AS139" s="377">
        <f>AP139+AR139</f>
        <v>0</v>
      </c>
      <c r="AT139" s="377"/>
      <c r="AU139" s="377"/>
      <c r="AV139" s="377">
        <f>AS139+AU139</f>
        <v>0</v>
      </c>
      <c r="AW139" s="377">
        <v>0</v>
      </c>
      <c r="AX139" s="377"/>
      <c r="AY139" s="377">
        <f>AV139+AX139</f>
        <v>0</v>
      </c>
      <c r="AZ139" s="377">
        <v>0</v>
      </c>
      <c r="BA139" s="377">
        <v>0</v>
      </c>
      <c r="BB139" s="377">
        <f>AY139+BA139</f>
        <v>0</v>
      </c>
      <c r="BC139" s="377">
        <v>0</v>
      </c>
      <c r="BD139" s="377">
        <v>0</v>
      </c>
      <c r="BE139" s="377">
        <f t="shared" si="91"/>
        <v>0</v>
      </c>
      <c r="BF139" s="377">
        <v>0</v>
      </c>
      <c r="BG139" s="377">
        <v>0</v>
      </c>
      <c r="BH139" s="377">
        <f>BE139+BG139</f>
        <v>0</v>
      </c>
      <c r="BI139" s="377">
        <v>0</v>
      </c>
      <c r="BJ139" s="377">
        <v>0</v>
      </c>
      <c r="BK139" s="377">
        <f t="shared" si="92"/>
        <v>0</v>
      </c>
      <c r="BL139" s="377">
        <v>0</v>
      </c>
      <c r="BM139" s="377">
        <v>192.11</v>
      </c>
      <c r="BN139" s="377">
        <f t="shared" si="93"/>
        <v>192.11</v>
      </c>
      <c r="BO139" s="377">
        <f t="shared" si="94"/>
        <v>1097.8400000000001</v>
      </c>
      <c r="BP139" s="377">
        <f t="shared" si="81"/>
        <v>232.19099999999997</v>
      </c>
      <c r="BQ139" s="377">
        <f t="shared" si="95"/>
        <v>424.30099999999999</v>
      </c>
      <c r="BR139" s="377">
        <f t="shared" si="96"/>
        <v>865.64900000000011</v>
      </c>
      <c r="BS139" s="505">
        <v>232.19</v>
      </c>
      <c r="BT139" s="498">
        <f t="shared" si="74"/>
        <v>656.49099999999999</v>
      </c>
      <c r="BU139" s="507">
        <f t="shared" si="75"/>
        <v>232.19099999999997</v>
      </c>
      <c r="BV139" s="377">
        <f t="shared" si="79"/>
        <v>888.68200000000002</v>
      </c>
      <c r="BW139" s="501">
        <f t="shared" si="76"/>
        <v>633.45900000000006</v>
      </c>
    </row>
    <row r="140" spans="1:75" s="367" customFormat="1" ht="13.5">
      <c r="B140" s="496">
        <v>132</v>
      </c>
      <c r="C140" s="500" t="s">
        <v>880</v>
      </c>
      <c r="D140" s="514">
        <v>43895</v>
      </c>
      <c r="E140" s="368" t="s">
        <v>473</v>
      </c>
      <c r="F140" s="383" t="s">
        <v>518</v>
      </c>
      <c r="G140" s="368" t="s">
        <v>876</v>
      </c>
      <c r="H140" s="368" t="s">
        <v>881</v>
      </c>
      <c r="I140" s="482" t="s">
        <v>641</v>
      </c>
      <c r="J140" s="377">
        <v>1289.95</v>
      </c>
      <c r="K140" s="505">
        <f t="shared" si="82"/>
        <v>128.995</v>
      </c>
      <c r="L140" s="377">
        <f t="shared" si="83"/>
        <v>1160.9549999999999</v>
      </c>
      <c r="M140" s="377">
        <f t="shared" si="84"/>
        <v>232.19099999999997</v>
      </c>
      <c r="N140" s="377">
        <v>0</v>
      </c>
      <c r="O140" s="377">
        <v>0</v>
      </c>
      <c r="P140" s="377">
        <v>0</v>
      </c>
      <c r="Q140" s="377">
        <v>0</v>
      </c>
      <c r="R140" s="377">
        <f t="shared" si="77"/>
        <v>0</v>
      </c>
      <c r="S140" s="377">
        <v>0</v>
      </c>
      <c r="T140" s="377">
        <v>0</v>
      </c>
      <c r="U140" s="377">
        <f t="shared" si="85"/>
        <v>0</v>
      </c>
      <c r="V140" s="377"/>
      <c r="W140" s="377">
        <v>0</v>
      </c>
      <c r="X140" s="377">
        <f t="shared" ref="X140:X152" si="102">U140+W140</f>
        <v>0</v>
      </c>
      <c r="Y140" s="377">
        <v>0</v>
      </c>
      <c r="Z140" s="377">
        <v>0</v>
      </c>
      <c r="AA140" s="377">
        <f t="shared" si="98"/>
        <v>0</v>
      </c>
      <c r="AB140" s="377">
        <v>0</v>
      </c>
      <c r="AC140" s="377">
        <v>0</v>
      </c>
      <c r="AD140" s="377">
        <f t="shared" si="99"/>
        <v>0</v>
      </c>
      <c r="AE140" s="377">
        <v>0</v>
      </c>
      <c r="AF140" s="377"/>
      <c r="AG140" s="377">
        <f t="shared" si="86"/>
        <v>0</v>
      </c>
      <c r="AH140" s="377">
        <v>0</v>
      </c>
      <c r="AI140" s="377">
        <v>0</v>
      </c>
      <c r="AJ140" s="377">
        <f t="shared" si="101"/>
        <v>0</v>
      </c>
      <c r="AK140" s="377">
        <v>0</v>
      </c>
      <c r="AL140" s="377">
        <v>0</v>
      </c>
      <c r="AM140" s="377">
        <f t="shared" si="87"/>
        <v>0</v>
      </c>
      <c r="AN140" s="377">
        <v>0</v>
      </c>
      <c r="AO140" s="377">
        <v>0</v>
      </c>
      <c r="AP140" s="377">
        <f t="shared" si="88"/>
        <v>0</v>
      </c>
      <c r="AQ140" s="377">
        <v>0</v>
      </c>
      <c r="AR140" s="377">
        <v>0</v>
      </c>
      <c r="AS140" s="377">
        <f t="shared" si="89"/>
        <v>0</v>
      </c>
      <c r="AT140" s="377"/>
      <c r="AU140" s="377"/>
      <c r="AV140" s="377">
        <f t="shared" si="78"/>
        <v>0</v>
      </c>
      <c r="AW140" s="377">
        <v>0</v>
      </c>
      <c r="AX140" s="377"/>
      <c r="AY140" s="377">
        <f t="shared" si="100"/>
        <v>0</v>
      </c>
      <c r="AZ140" s="377">
        <v>0</v>
      </c>
      <c r="BA140" s="377">
        <v>0</v>
      </c>
      <c r="BB140" s="377">
        <f t="shared" si="90"/>
        <v>0</v>
      </c>
      <c r="BC140" s="377">
        <v>0</v>
      </c>
      <c r="BD140" s="377">
        <v>0</v>
      </c>
      <c r="BE140" s="377">
        <f t="shared" si="91"/>
        <v>0</v>
      </c>
      <c r="BF140" s="377">
        <v>0</v>
      </c>
      <c r="BG140" s="377">
        <v>0</v>
      </c>
      <c r="BH140" s="377">
        <f t="shared" si="73"/>
        <v>0</v>
      </c>
      <c r="BI140" s="377">
        <v>0</v>
      </c>
      <c r="BJ140" s="377">
        <v>0</v>
      </c>
      <c r="BK140" s="377">
        <f t="shared" si="92"/>
        <v>0</v>
      </c>
      <c r="BL140" s="377">
        <v>0</v>
      </c>
      <c r="BM140" s="377">
        <v>192.11</v>
      </c>
      <c r="BN140" s="377">
        <f t="shared" si="93"/>
        <v>192.11</v>
      </c>
      <c r="BO140" s="377">
        <f t="shared" si="94"/>
        <v>1097.8400000000001</v>
      </c>
      <c r="BP140" s="377">
        <f t="shared" si="81"/>
        <v>232.19099999999997</v>
      </c>
      <c r="BQ140" s="377">
        <f t="shared" si="95"/>
        <v>424.30099999999999</v>
      </c>
      <c r="BR140" s="377">
        <f t="shared" si="96"/>
        <v>865.64900000000011</v>
      </c>
      <c r="BS140" s="505">
        <v>232.19</v>
      </c>
      <c r="BT140" s="498">
        <f t="shared" si="74"/>
        <v>656.49099999999999</v>
      </c>
      <c r="BU140" s="507">
        <f t="shared" si="75"/>
        <v>232.19099999999997</v>
      </c>
      <c r="BV140" s="377">
        <f t="shared" si="79"/>
        <v>888.68200000000002</v>
      </c>
      <c r="BW140" s="501">
        <f t="shared" si="76"/>
        <v>633.45900000000006</v>
      </c>
    </row>
    <row r="141" spans="1:75" s="367" customFormat="1" ht="13.5">
      <c r="B141" s="496">
        <v>133</v>
      </c>
      <c r="C141" s="500" t="s">
        <v>882</v>
      </c>
      <c r="D141" s="514">
        <v>43895</v>
      </c>
      <c r="E141" s="368" t="s">
        <v>473</v>
      </c>
      <c r="F141" s="383" t="s">
        <v>518</v>
      </c>
      <c r="G141" s="368" t="s">
        <v>876</v>
      </c>
      <c r="H141" s="368" t="s">
        <v>883</v>
      </c>
      <c r="I141" s="482" t="s">
        <v>674</v>
      </c>
      <c r="J141" s="377">
        <v>1289.95</v>
      </c>
      <c r="K141" s="505">
        <f t="shared" si="82"/>
        <v>128.995</v>
      </c>
      <c r="L141" s="377">
        <f t="shared" si="83"/>
        <v>1160.9549999999999</v>
      </c>
      <c r="M141" s="377">
        <f t="shared" si="84"/>
        <v>232.19099999999997</v>
      </c>
      <c r="N141" s="377">
        <v>0</v>
      </c>
      <c r="O141" s="377">
        <v>0</v>
      </c>
      <c r="P141" s="377">
        <v>0</v>
      </c>
      <c r="Q141" s="377">
        <v>0</v>
      </c>
      <c r="R141" s="377">
        <f t="shared" si="77"/>
        <v>0</v>
      </c>
      <c r="S141" s="377">
        <v>0</v>
      </c>
      <c r="T141" s="377">
        <v>0</v>
      </c>
      <c r="U141" s="377">
        <f t="shared" si="85"/>
        <v>0</v>
      </c>
      <c r="V141" s="377"/>
      <c r="W141" s="377">
        <v>0</v>
      </c>
      <c r="X141" s="377">
        <f t="shared" si="102"/>
        <v>0</v>
      </c>
      <c r="Y141" s="377">
        <v>0</v>
      </c>
      <c r="Z141" s="377">
        <v>0</v>
      </c>
      <c r="AA141" s="377">
        <f t="shared" si="98"/>
        <v>0</v>
      </c>
      <c r="AB141" s="377">
        <v>0</v>
      </c>
      <c r="AC141" s="377">
        <v>0</v>
      </c>
      <c r="AD141" s="377">
        <f t="shared" si="99"/>
        <v>0</v>
      </c>
      <c r="AE141" s="377">
        <v>0</v>
      </c>
      <c r="AF141" s="377"/>
      <c r="AG141" s="377">
        <f t="shared" si="86"/>
        <v>0</v>
      </c>
      <c r="AH141" s="377">
        <v>0</v>
      </c>
      <c r="AI141" s="377">
        <v>0</v>
      </c>
      <c r="AJ141" s="377">
        <f t="shared" si="101"/>
        <v>0</v>
      </c>
      <c r="AK141" s="377">
        <v>0</v>
      </c>
      <c r="AL141" s="377">
        <v>0</v>
      </c>
      <c r="AM141" s="377">
        <f t="shared" si="87"/>
        <v>0</v>
      </c>
      <c r="AN141" s="377">
        <v>0</v>
      </c>
      <c r="AO141" s="377">
        <v>0</v>
      </c>
      <c r="AP141" s="377">
        <f t="shared" si="88"/>
        <v>0</v>
      </c>
      <c r="AQ141" s="377">
        <v>0</v>
      </c>
      <c r="AR141" s="377">
        <v>0</v>
      </c>
      <c r="AS141" s="377">
        <f t="shared" si="89"/>
        <v>0</v>
      </c>
      <c r="AT141" s="377"/>
      <c r="AU141" s="377"/>
      <c r="AV141" s="377">
        <f t="shared" si="78"/>
        <v>0</v>
      </c>
      <c r="AW141" s="377">
        <v>0</v>
      </c>
      <c r="AX141" s="377"/>
      <c r="AY141" s="377">
        <f t="shared" si="100"/>
        <v>0</v>
      </c>
      <c r="AZ141" s="377">
        <v>0</v>
      </c>
      <c r="BA141" s="377">
        <v>0</v>
      </c>
      <c r="BB141" s="377">
        <f t="shared" si="90"/>
        <v>0</v>
      </c>
      <c r="BC141" s="377">
        <v>0</v>
      </c>
      <c r="BD141" s="377">
        <v>0</v>
      </c>
      <c r="BE141" s="377">
        <f t="shared" si="91"/>
        <v>0</v>
      </c>
      <c r="BF141" s="377">
        <v>0</v>
      </c>
      <c r="BG141" s="377">
        <v>0</v>
      </c>
      <c r="BH141" s="377">
        <f t="shared" si="73"/>
        <v>0</v>
      </c>
      <c r="BI141" s="377">
        <v>0</v>
      </c>
      <c r="BJ141" s="377">
        <v>0</v>
      </c>
      <c r="BK141" s="377">
        <f t="shared" si="92"/>
        <v>0</v>
      </c>
      <c r="BL141" s="377">
        <v>0</v>
      </c>
      <c r="BM141" s="377">
        <v>192.11</v>
      </c>
      <c r="BN141" s="377">
        <f t="shared" si="93"/>
        <v>192.11</v>
      </c>
      <c r="BO141" s="377">
        <f t="shared" si="94"/>
        <v>1097.8400000000001</v>
      </c>
      <c r="BP141" s="377">
        <f t="shared" si="81"/>
        <v>232.19099999999997</v>
      </c>
      <c r="BQ141" s="377">
        <f t="shared" si="95"/>
        <v>424.30099999999999</v>
      </c>
      <c r="BR141" s="377">
        <f t="shared" si="96"/>
        <v>865.64900000000011</v>
      </c>
      <c r="BS141" s="505">
        <v>232.19</v>
      </c>
      <c r="BT141" s="498">
        <f t="shared" si="74"/>
        <v>656.49099999999999</v>
      </c>
      <c r="BU141" s="507">
        <f t="shared" si="75"/>
        <v>232.19099999999997</v>
      </c>
      <c r="BV141" s="377">
        <f t="shared" si="79"/>
        <v>888.68200000000002</v>
      </c>
      <c r="BW141" s="501">
        <f t="shared" si="76"/>
        <v>633.45900000000006</v>
      </c>
    </row>
    <row r="142" spans="1:75" s="367" customFormat="1" ht="15" customHeight="1">
      <c r="A142" s="378"/>
      <c r="B142" s="496">
        <v>134</v>
      </c>
      <c r="C142" s="500" t="s">
        <v>884</v>
      </c>
      <c r="D142" s="514">
        <v>43955</v>
      </c>
      <c r="E142" s="368" t="s">
        <v>885</v>
      </c>
      <c r="F142" s="383" t="s">
        <v>886</v>
      </c>
      <c r="G142" s="368" t="s">
        <v>887</v>
      </c>
      <c r="H142" s="379" t="s">
        <v>888</v>
      </c>
      <c r="I142" s="482" t="s">
        <v>536</v>
      </c>
      <c r="J142" s="377">
        <v>717.55</v>
      </c>
      <c r="K142" s="505">
        <f t="shared" si="82"/>
        <v>71.754999999999995</v>
      </c>
      <c r="L142" s="377">
        <f t="shared" si="83"/>
        <v>645.79499999999996</v>
      </c>
      <c r="M142" s="377">
        <f t="shared" si="84"/>
        <v>129.15899999999999</v>
      </c>
      <c r="N142" s="377">
        <v>0</v>
      </c>
      <c r="O142" s="377">
        <f>N142</f>
        <v>0</v>
      </c>
      <c r="P142" s="377">
        <v>0</v>
      </c>
      <c r="Q142" s="377">
        <v>0</v>
      </c>
      <c r="R142" s="377">
        <f>O142+Q142</f>
        <v>0</v>
      </c>
      <c r="S142" s="377">
        <v>0</v>
      </c>
      <c r="T142" s="377">
        <v>0</v>
      </c>
      <c r="U142" s="377">
        <f t="shared" si="85"/>
        <v>0</v>
      </c>
      <c r="V142" s="377">
        <v>0</v>
      </c>
      <c r="W142" s="377">
        <v>0</v>
      </c>
      <c r="X142" s="377">
        <f t="shared" si="102"/>
        <v>0</v>
      </c>
      <c r="Y142" s="377">
        <v>0</v>
      </c>
      <c r="Z142" s="377">
        <v>0</v>
      </c>
      <c r="AA142" s="377">
        <f t="shared" si="98"/>
        <v>0</v>
      </c>
      <c r="AB142" s="377">
        <v>0</v>
      </c>
      <c r="AC142" s="377">
        <v>0</v>
      </c>
      <c r="AD142" s="377">
        <f t="shared" si="99"/>
        <v>0</v>
      </c>
      <c r="AE142" s="377">
        <v>0</v>
      </c>
      <c r="AF142" s="377">
        <v>0</v>
      </c>
      <c r="AG142" s="377">
        <f t="shared" si="86"/>
        <v>0</v>
      </c>
      <c r="AH142" s="377">
        <v>0</v>
      </c>
      <c r="AI142" s="377">
        <v>0</v>
      </c>
      <c r="AJ142" s="377">
        <f t="shared" si="101"/>
        <v>0</v>
      </c>
      <c r="AK142" s="377">
        <v>0</v>
      </c>
      <c r="AL142" s="377">
        <v>0</v>
      </c>
      <c r="AM142" s="377">
        <f t="shared" si="87"/>
        <v>0</v>
      </c>
      <c r="AN142" s="377">
        <v>0</v>
      </c>
      <c r="AO142" s="377">
        <v>0</v>
      </c>
      <c r="AP142" s="377">
        <f t="shared" si="88"/>
        <v>0</v>
      </c>
      <c r="AQ142" s="377">
        <v>0</v>
      </c>
      <c r="AR142" s="377">
        <v>0</v>
      </c>
      <c r="AS142" s="377">
        <f t="shared" si="89"/>
        <v>0</v>
      </c>
      <c r="AT142" s="377">
        <v>0</v>
      </c>
      <c r="AU142" s="377">
        <v>0</v>
      </c>
      <c r="AV142" s="377">
        <v>0</v>
      </c>
      <c r="AW142" s="377">
        <v>0</v>
      </c>
      <c r="AX142" s="377">
        <v>0</v>
      </c>
      <c r="AY142" s="377">
        <f t="shared" si="100"/>
        <v>0</v>
      </c>
      <c r="AZ142" s="377">
        <v>0</v>
      </c>
      <c r="BA142" s="377">
        <v>0</v>
      </c>
      <c r="BB142" s="377">
        <f t="shared" si="90"/>
        <v>0</v>
      </c>
      <c r="BC142" s="377">
        <v>0</v>
      </c>
      <c r="BD142" s="377">
        <v>0</v>
      </c>
      <c r="BE142" s="377">
        <f t="shared" si="91"/>
        <v>0</v>
      </c>
      <c r="BF142" s="377">
        <v>0</v>
      </c>
      <c r="BG142" s="377">
        <v>0</v>
      </c>
      <c r="BH142" s="377">
        <f t="shared" si="73"/>
        <v>0</v>
      </c>
      <c r="BI142" s="377">
        <v>0</v>
      </c>
      <c r="BJ142" s="377">
        <v>0</v>
      </c>
      <c r="BK142" s="377">
        <f t="shared" si="92"/>
        <v>0</v>
      </c>
      <c r="BL142" s="377">
        <v>0</v>
      </c>
      <c r="BM142" s="377">
        <v>85.63</v>
      </c>
      <c r="BN142" s="377">
        <f t="shared" si="93"/>
        <v>85.63</v>
      </c>
      <c r="BO142" s="377">
        <f t="shared" si="94"/>
        <v>631.91999999999996</v>
      </c>
      <c r="BP142" s="377">
        <f t="shared" si="81"/>
        <v>129.15899999999999</v>
      </c>
      <c r="BQ142" s="377">
        <f t="shared" si="95"/>
        <v>214.78899999999999</v>
      </c>
      <c r="BR142" s="377">
        <f t="shared" si="96"/>
        <v>502.76099999999997</v>
      </c>
      <c r="BS142" s="505">
        <v>129.16</v>
      </c>
      <c r="BT142" s="498">
        <f t="shared" si="74"/>
        <v>343.94899999999996</v>
      </c>
      <c r="BU142" s="507">
        <f t="shared" si="75"/>
        <v>129.15899999999999</v>
      </c>
      <c r="BV142" s="377">
        <f t="shared" si="79"/>
        <v>473.10799999999995</v>
      </c>
      <c r="BW142" s="501">
        <f t="shared" si="76"/>
        <v>373.601</v>
      </c>
    </row>
    <row r="143" spans="1:75" s="367" customFormat="1" ht="13.5">
      <c r="B143" s="496">
        <v>135</v>
      </c>
      <c r="C143" s="500" t="s">
        <v>889</v>
      </c>
      <c r="D143" s="514">
        <v>44182</v>
      </c>
      <c r="E143" s="368" t="s">
        <v>508</v>
      </c>
      <c r="F143" s="383" t="s">
        <v>518</v>
      </c>
      <c r="G143" s="368" t="s">
        <v>890</v>
      </c>
      <c r="H143" s="368" t="s">
        <v>891</v>
      </c>
      <c r="I143" s="482" t="s">
        <v>500</v>
      </c>
      <c r="J143" s="377">
        <v>1349.45</v>
      </c>
      <c r="K143" s="505">
        <f t="shared" si="82"/>
        <v>134.94500000000002</v>
      </c>
      <c r="L143" s="377">
        <f t="shared" si="83"/>
        <v>1214.5050000000001</v>
      </c>
      <c r="M143" s="377">
        <f t="shared" si="84"/>
        <v>242.90100000000001</v>
      </c>
      <c r="N143" s="377">
        <v>0</v>
      </c>
      <c r="O143" s="377">
        <f>N143</f>
        <v>0</v>
      </c>
      <c r="P143" s="377">
        <v>0</v>
      </c>
      <c r="Q143" s="377">
        <v>0</v>
      </c>
      <c r="R143" s="377">
        <f>O143+Q143</f>
        <v>0</v>
      </c>
      <c r="S143" s="377">
        <v>0</v>
      </c>
      <c r="T143" s="377">
        <v>0</v>
      </c>
      <c r="U143" s="377">
        <f t="shared" si="85"/>
        <v>0</v>
      </c>
      <c r="V143" s="377">
        <v>0</v>
      </c>
      <c r="W143" s="377">
        <v>0</v>
      </c>
      <c r="X143" s="377">
        <f t="shared" si="102"/>
        <v>0</v>
      </c>
      <c r="Y143" s="377">
        <v>0</v>
      </c>
      <c r="Z143" s="377">
        <v>0</v>
      </c>
      <c r="AA143" s="377">
        <f t="shared" si="98"/>
        <v>0</v>
      </c>
      <c r="AB143" s="377">
        <v>0</v>
      </c>
      <c r="AC143" s="377">
        <v>0</v>
      </c>
      <c r="AD143" s="377">
        <f t="shared" si="99"/>
        <v>0</v>
      </c>
      <c r="AE143" s="377">
        <v>0</v>
      </c>
      <c r="AF143" s="377">
        <v>0</v>
      </c>
      <c r="AG143" s="377">
        <f t="shared" si="86"/>
        <v>0</v>
      </c>
      <c r="AH143" s="377">
        <v>0</v>
      </c>
      <c r="AI143" s="377">
        <v>0</v>
      </c>
      <c r="AJ143" s="377">
        <f t="shared" si="101"/>
        <v>0</v>
      </c>
      <c r="AK143" s="377">
        <v>0</v>
      </c>
      <c r="AL143" s="377">
        <v>0</v>
      </c>
      <c r="AM143" s="377">
        <f t="shared" si="87"/>
        <v>0</v>
      </c>
      <c r="AN143" s="377">
        <v>0</v>
      </c>
      <c r="AO143" s="377">
        <v>0</v>
      </c>
      <c r="AP143" s="377">
        <f t="shared" si="88"/>
        <v>0</v>
      </c>
      <c r="AQ143" s="377">
        <v>0</v>
      </c>
      <c r="AR143" s="377">
        <v>0</v>
      </c>
      <c r="AS143" s="377">
        <f t="shared" si="89"/>
        <v>0</v>
      </c>
      <c r="AT143" s="377">
        <v>0</v>
      </c>
      <c r="AU143" s="377">
        <v>0</v>
      </c>
      <c r="AV143" s="377">
        <v>0</v>
      </c>
      <c r="AW143" s="377">
        <v>0</v>
      </c>
      <c r="AX143" s="377">
        <v>0</v>
      </c>
      <c r="AY143" s="377">
        <f t="shared" si="100"/>
        <v>0</v>
      </c>
      <c r="AZ143" s="377">
        <v>0</v>
      </c>
      <c r="BA143" s="377">
        <v>0</v>
      </c>
      <c r="BB143" s="377">
        <f t="shared" si="90"/>
        <v>0</v>
      </c>
      <c r="BC143" s="377">
        <v>0</v>
      </c>
      <c r="BD143" s="377">
        <v>0</v>
      </c>
      <c r="BE143" s="377">
        <f t="shared" si="91"/>
        <v>0</v>
      </c>
      <c r="BF143" s="377">
        <v>0</v>
      </c>
      <c r="BG143" s="377">
        <v>0</v>
      </c>
      <c r="BH143" s="377">
        <f t="shared" si="73"/>
        <v>0</v>
      </c>
      <c r="BI143" s="377">
        <v>0</v>
      </c>
      <c r="BJ143" s="377">
        <v>0</v>
      </c>
      <c r="BK143" s="377">
        <f t="shared" si="92"/>
        <v>0</v>
      </c>
      <c r="BL143" s="377">
        <v>0</v>
      </c>
      <c r="BM143" s="377">
        <v>9.98</v>
      </c>
      <c r="BN143" s="377">
        <f t="shared" si="93"/>
        <v>9.98</v>
      </c>
      <c r="BO143" s="377">
        <f t="shared" si="94"/>
        <v>1339.47</v>
      </c>
      <c r="BP143" s="377">
        <f t="shared" si="81"/>
        <v>242.90100000000001</v>
      </c>
      <c r="BQ143" s="377">
        <f t="shared" si="95"/>
        <v>252.881</v>
      </c>
      <c r="BR143" s="377">
        <f t="shared" si="96"/>
        <v>1096.569</v>
      </c>
      <c r="BS143" s="505">
        <v>242.9</v>
      </c>
      <c r="BT143" s="498">
        <f t="shared" si="74"/>
        <v>495.78100000000001</v>
      </c>
      <c r="BU143" s="507">
        <f t="shared" si="75"/>
        <v>242.90100000000001</v>
      </c>
      <c r="BV143" s="377">
        <f t="shared" si="79"/>
        <v>738.68200000000002</v>
      </c>
      <c r="BW143" s="501">
        <f t="shared" si="76"/>
        <v>853.6690000000001</v>
      </c>
    </row>
    <row r="144" spans="1:75" s="367" customFormat="1" ht="13.5">
      <c r="B144" s="496">
        <v>136</v>
      </c>
      <c r="C144" s="500" t="s">
        <v>892</v>
      </c>
      <c r="D144" s="514">
        <v>44182</v>
      </c>
      <c r="E144" s="368" t="s">
        <v>508</v>
      </c>
      <c r="F144" s="383" t="s">
        <v>518</v>
      </c>
      <c r="G144" s="368" t="s">
        <v>890</v>
      </c>
      <c r="H144" s="368" t="s">
        <v>893</v>
      </c>
      <c r="I144" s="482" t="s">
        <v>482</v>
      </c>
      <c r="J144" s="377">
        <v>1349.45</v>
      </c>
      <c r="K144" s="505">
        <f t="shared" si="82"/>
        <v>134.94500000000002</v>
      </c>
      <c r="L144" s="377">
        <f t="shared" si="83"/>
        <v>1214.5050000000001</v>
      </c>
      <c r="M144" s="377">
        <f t="shared" si="84"/>
        <v>242.90100000000001</v>
      </c>
      <c r="N144" s="377">
        <v>0</v>
      </c>
      <c r="O144" s="377">
        <v>0</v>
      </c>
      <c r="P144" s="377">
        <v>0</v>
      </c>
      <c r="Q144" s="377">
        <v>0</v>
      </c>
      <c r="R144" s="377">
        <f t="shared" si="77"/>
        <v>0</v>
      </c>
      <c r="S144" s="377">
        <v>0</v>
      </c>
      <c r="T144" s="377">
        <v>0</v>
      </c>
      <c r="U144" s="377">
        <f t="shared" si="85"/>
        <v>0</v>
      </c>
      <c r="V144" s="377"/>
      <c r="W144" s="377">
        <v>0</v>
      </c>
      <c r="X144" s="377">
        <f t="shared" si="102"/>
        <v>0</v>
      </c>
      <c r="Y144" s="377">
        <v>0</v>
      </c>
      <c r="Z144" s="377">
        <v>0</v>
      </c>
      <c r="AA144" s="377">
        <f t="shared" si="98"/>
        <v>0</v>
      </c>
      <c r="AB144" s="377">
        <v>0</v>
      </c>
      <c r="AC144" s="377">
        <v>0</v>
      </c>
      <c r="AD144" s="377">
        <f t="shared" si="99"/>
        <v>0</v>
      </c>
      <c r="AE144" s="377">
        <v>0</v>
      </c>
      <c r="AF144" s="377"/>
      <c r="AG144" s="377">
        <f t="shared" si="86"/>
        <v>0</v>
      </c>
      <c r="AH144" s="377">
        <v>0</v>
      </c>
      <c r="AI144" s="377">
        <v>0</v>
      </c>
      <c r="AJ144" s="377">
        <f t="shared" si="101"/>
        <v>0</v>
      </c>
      <c r="AK144" s="377">
        <v>0</v>
      </c>
      <c r="AL144" s="377">
        <v>0</v>
      </c>
      <c r="AM144" s="377">
        <f t="shared" si="87"/>
        <v>0</v>
      </c>
      <c r="AN144" s="377">
        <v>0</v>
      </c>
      <c r="AO144" s="377">
        <v>0</v>
      </c>
      <c r="AP144" s="377">
        <f t="shared" si="88"/>
        <v>0</v>
      </c>
      <c r="AQ144" s="377">
        <v>0</v>
      </c>
      <c r="AR144" s="377">
        <v>0</v>
      </c>
      <c r="AS144" s="377">
        <f t="shared" si="89"/>
        <v>0</v>
      </c>
      <c r="AT144" s="377"/>
      <c r="AU144" s="377"/>
      <c r="AV144" s="377">
        <f t="shared" si="78"/>
        <v>0</v>
      </c>
      <c r="AW144" s="377">
        <v>0</v>
      </c>
      <c r="AX144" s="377"/>
      <c r="AY144" s="377">
        <f t="shared" si="100"/>
        <v>0</v>
      </c>
      <c r="AZ144" s="377">
        <v>0</v>
      </c>
      <c r="BA144" s="377">
        <v>0</v>
      </c>
      <c r="BB144" s="377">
        <f t="shared" si="90"/>
        <v>0</v>
      </c>
      <c r="BC144" s="377">
        <v>0</v>
      </c>
      <c r="BD144" s="377">
        <v>0</v>
      </c>
      <c r="BE144" s="377">
        <f t="shared" si="91"/>
        <v>0</v>
      </c>
      <c r="BF144" s="377">
        <v>0</v>
      </c>
      <c r="BG144" s="377">
        <v>0</v>
      </c>
      <c r="BH144" s="377">
        <f t="shared" si="73"/>
        <v>0</v>
      </c>
      <c r="BI144" s="377">
        <v>0</v>
      </c>
      <c r="BJ144" s="377">
        <v>0</v>
      </c>
      <c r="BK144" s="377">
        <f t="shared" si="92"/>
        <v>0</v>
      </c>
      <c r="BL144" s="377">
        <v>0</v>
      </c>
      <c r="BM144" s="377">
        <v>9.98</v>
      </c>
      <c r="BN144" s="377">
        <f t="shared" si="93"/>
        <v>9.98</v>
      </c>
      <c r="BO144" s="377">
        <f t="shared" si="94"/>
        <v>1339.47</v>
      </c>
      <c r="BP144" s="377">
        <f t="shared" si="81"/>
        <v>242.90100000000001</v>
      </c>
      <c r="BQ144" s="377">
        <f t="shared" si="95"/>
        <v>252.881</v>
      </c>
      <c r="BR144" s="377">
        <f t="shared" si="96"/>
        <v>1096.569</v>
      </c>
      <c r="BS144" s="505">
        <v>242.9</v>
      </c>
      <c r="BT144" s="498">
        <f t="shared" si="74"/>
        <v>495.78100000000001</v>
      </c>
      <c r="BU144" s="507">
        <f t="shared" si="75"/>
        <v>242.90100000000001</v>
      </c>
      <c r="BV144" s="377">
        <f t="shared" si="79"/>
        <v>738.68200000000002</v>
      </c>
      <c r="BW144" s="501">
        <f t="shared" si="76"/>
        <v>853.6690000000001</v>
      </c>
    </row>
    <row r="145" spans="2:75" s="367" customFormat="1" ht="13.5">
      <c r="B145" s="496">
        <v>137</v>
      </c>
      <c r="C145" s="500" t="s">
        <v>894</v>
      </c>
      <c r="D145" s="514">
        <v>44182</v>
      </c>
      <c r="E145" s="368" t="s">
        <v>508</v>
      </c>
      <c r="F145" s="383" t="s">
        <v>518</v>
      </c>
      <c r="G145" s="368" t="s">
        <v>890</v>
      </c>
      <c r="H145" s="368" t="s">
        <v>895</v>
      </c>
      <c r="I145" s="482" t="s">
        <v>482</v>
      </c>
      <c r="J145" s="377">
        <v>1349.45</v>
      </c>
      <c r="K145" s="505">
        <f t="shared" si="82"/>
        <v>134.94500000000002</v>
      </c>
      <c r="L145" s="377">
        <f t="shared" si="83"/>
        <v>1214.5050000000001</v>
      </c>
      <c r="M145" s="377">
        <f t="shared" si="84"/>
        <v>242.90100000000001</v>
      </c>
      <c r="N145" s="377">
        <v>0</v>
      </c>
      <c r="O145" s="377">
        <v>0</v>
      </c>
      <c r="P145" s="377">
        <v>0</v>
      </c>
      <c r="Q145" s="377">
        <v>0</v>
      </c>
      <c r="R145" s="377">
        <f t="shared" si="77"/>
        <v>0</v>
      </c>
      <c r="S145" s="377">
        <v>0</v>
      </c>
      <c r="T145" s="377">
        <v>0</v>
      </c>
      <c r="U145" s="377">
        <f t="shared" si="85"/>
        <v>0</v>
      </c>
      <c r="V145" s="377"/>
      <c r="W145" s="377">
        <v>0</v>
      </c>
      <c r="X145" s="377">
        <f t="shared" si="102"/>
        <v>0</v>
      </c>
      <c r="Y145" s="377">
        <v>0</v>
      </c>
      <c r="Z145" s="377">
        <v>0</v>
      </c>
      <c r="AA145" s="377">
        <f t="shared" si="98"/>
        <v>0</v>
      </c>
      <c r="AB145" s="377">
        <v>0</v>
      </c>
      <c r="AC145" s="377">
        <v>0</v>
      </c>
      <c r="AD145" s="377">
        <f t="shared" si="99"/>
        <v>0</v>
      </c>
      <c r="AE145" s="377">
        <v>0</v>
      </c>
      <c r="AF145" s="377"/>
      <c r="AG145" s="377">
        <f t="shared" si="86"/>
        <v>0</v>
      </c>
      <c r="AH145" s="377">
        <v>0</v>
      </c>
      <c r="AI145" s="377">
        <v>0</v>
      </c>
      <c r="AJ145" s="377">
        <f t="shared" si="101"/>
        <v>0</v>
      </c>
      <c r="AK145" s="377">
        <v>0</v>
      </c>
      <c r="AL145" s="377">
        <v>0</v>
      </c>
      <c r="AM145" s="377">
        <f t="shared" si="87"/>
        <v>0</v>
      </c>
      <c r="AN145" s="377">
        <v>0</v>
      </c>
      <c r="AO145" s="377">
        <v>0</v>
      </c>
      <c r="AP145" s="377">
        <f t="shared" si="88"/>
        <v>0</v>
      </c>
      <c r="AQ145" s="377">
        <v>0</v>
      </c>
      <c r="AR145" s="377">
        <v>0</v>
      </c>
      <c r="AS145" s="377">
        <f t="shared" si="89"/>
        <v>0</v>
      </c>
      <c r="AT145" s="377"/>
      <c r="AU145" s="377"/>
      <c r="AV145" s="377">
        <f t="shared" si="78"/>
        <v>0</v>
      </c>
      <c r="AW145" s="377">
        <v>0</v>
      </c>
      <c r="AX145" s="377"/>
      <c r="AY145" s="377">
        <f t="shared" si="100"/>
        <v>0</v>
      </c>
      <c r="AZ145" s="377">
        <v>0</v>
      </c>
      <c r="BA145" s="377">
        <v>0</v>
      </c>
      <c r="BB145" s="377">
        <f t="shared" si="90"/>
        <v>0</v>
      </c>
      <c r="BC145" s="377">
        <v>0</v>
      </c>
      <c r="BD145" s="377">
        <v>0</v>
      </c>
      <c r="BE145" s="377">
        <f t="shared" si="91"/>
        <v>0</v>
      </c>
      <c r="BF145" s="377">
        <v>0</v>
      </c>
      <c r="BG145" s="377">
        <v>0</v>
      </c>
      <c r="BH145" s="377">
        <f t="shared" si="73"/>
        <v>0</v>
      </c>
      <c r="BI145" s="377">
        <v>0</v>
      </c>
      <c r="BJ145" s="377">
        <v>0</v>
      </c>
      <c r="BK145" s="377">
        <f t="shared" si="92"/>
        <v>0</v>
      </c>
      <c r="BL145" s="377">
        <v>0</v>
      </c>
      <c r="BM145" s="377">
        <v>9.98</v>
      </c>
      <c r="BN145" s="377">
        <f t="shared" si="93"/>
        <v>9.98</v>
      </c>
      <c r="BO145" s="377">
        <f t="shared" si="94"/>
        <v>1339.47</v>
      </c>
      <c r="BP145" s="377">
        <f t="shared" si="81"/>
        <v>242.90100000000001</v>
      </c>
      <c r="BQ145" s="377">
        <f t="shared" si="95"/>
        <v>252.881</v>
      </c>
      <c r="BR145" s="377">
        <f t="shared" si="96"/>
        <v>1096.569</v>
      </c>
      <c r="BS145" s="505">
        <v>242.9</v>
      </c>
      <c r="BT145" s="498">
        <f t="shared" si="74"/>
        <v>495.78100000000001</v>
      </c>
      <c r="BU145" s="507">
        <f t="shared" si="75"/>
        <v>242.90100000000001</v>
      </c>
      <c r="BV145" s="377">
        <f t="shared" si="79"/>
        <v>738.68200000000002</v>
      </c>
      <c r="BW145" s="501">
        <f t="shared" si="76"/>
        <v>853.6690000000001</v>
      </c>
    </row>
    <row r="146" spans="2:75" s="367" customFormat="1" ht="13.5">
      <c r="B146" s="496">
        <v>138</v>
      </c>
      <c r="C146" s="500" t="s">
        <v>896</v>
      </c>
      <c r="D146" s="514">
        <v>44182</v>
      </c>
      <c r="E146" s="368" t="s">
        <v>508</v>
      </c>
      <c r="F146" s="383" t="s">
        <v>518</v>
      </c>
      <c r="G146" s="368" t="s">
        <v>890</v>
      </c>
      <c r="H146" s="368" t="s">
        <v>897</v>
      </c>
      <c r="I146" s="482" t="s">
        <v>500</v>
      </c>
      <c r="J146" s="377">
        <v>1349.45</v>
      </c>
      <c r="K146" s="505">
        <f t="shared" si="82"/>
        <v>134.94500000000002</v>
      </c>
      <c r="L146" s="377">
        <f t="shared" si="83"/>
        <v>1214.5050000000001</v>
      </c>
      <c r="M146" s="377">
        <f t="shared" si="84"/>
        <v>242.90100000000001</v>
      </c>
      <c r="N146" s="377">
        <v>0</v>
      </c>
      <c r="O146" s="377">
        <v>0</v>
      </c>
      <c r="P146" s="377">
        <v>0</v>
      </c>
      <c r="Q146" s="377">
        <v>0</v>
      </c>
      <c r="R146" s="377">
        <f t="shared" si="77"/>
        <v>0</v>
      </c>
      <c r="S146" s="377">
        <v>0</v>
      </c>
      <c r="T146" s="377">
        <v>0</v>
      </c>
      <c r="U146" s="377">
        <f t="shared" si="85"/>
        <v>0</v>
      </c>
      <c r="V146" s="377"/>
      <c r="W146" s="377">
        <v>0</v>
      </c>
      <c r="X146" s="377">
        <f t="shared" si="102"/>
        <v>0</v>
      </c>
      <c r="Y146" s="377">
        <v>0</v>
      </c>
      <c r="Z146" s="377">
        <v>0</v>
      </c>
      <c r="AA146" s="377">
        <f t="shared" si="98"/>
        <v>0</v>
      </c>
      <c r="AB146" s="377">
        <v>0</v>
      </c>
      <c r="AC146" s="377">
        <v>0</v>
      </c>
      <c r="AD146" s="377">
        <f t="shared" si="99"/>
        <v>0</v>
      </c>
      <c r="AE146" s="377">
        <v>0</v>
      </c>
      <c r="AF146" s="377"/>
      <c r="AG146" s="377">
        <f t="shared" si="86"/>
        <v>0</v>
      </c>
      <c r="AH146" s="377">
        <v>0</v>
      </c>
      <c r="AI146" s="377">
        <v>0</v>
      </c>
      <c r="AJ146" s="377">
        <f t="shared" si="101"/>
        <v>0</v>
      </c>
      <c r="AK146" s="377">
        <v>0</v>
      </c>
      <c r="AL146" s="377">
        <v>0</v>
      </c>
      <c r="AM146" s="377">
        <f t="shared" si="87"/>
        <v>0</v>
      </c>
      <c r="AN146" s="377">
        <v>0</v>
      </c>
      <c r="AO146" s="377">
        <v>0</v>
      </c>
      <c r="AP146" s="377">
        <f t="shared" si="88"/>
        <v>0</v>
      </c>
      <c r="AQ146" s="377">
        <v>0</v>
      </c>
      <c r="AR146" s="377">
        <v>0</v>
      </c>
      <c r="AS146" s="377">
        <f t="shared" si="89"/>
        <v>0</v>
      </c>
      <c r="AT146" s="377"/>
      <c r="AU146" s="377"/>
      <c r="AV146" s="377">
        <f t="shared" si="78"/>
        <v>0</v>
      </c>
      <c r="AW146" s="377">
        <v>0</v>
      </c>
      <c r="AX146" s="377"/>
      <c r="AY146" s="377">
        <f t="shared" si="100"/>
        <v>0</v>
      </c>
      <c r="AZ146" s="377">
        <v>0</v>
      </c>
      <c r="BA146" s="377">
        <v>0</v>
      </c>
      <c r="BB146" s="377">
        <f t="shared" si="90"/>
        <v>0</v>
      </c>
      <c r="BC146" s="377">
        <v>0</v>
      </c>
      <c r="BD146" s="377">
        <v>0</v>
      </c>
      <c r="BE146" s="377">
        <f t="shared" si="91"/>
        <v>0</v>
      </c>
      <c r="BF146" s="377">
        <v>0</v>
      </c>
      <c r="BG146" s="377">
        <v>0</v>
      </c>
      <c r="BH146" s="377">
        <f t="shared" si="73"/>
        <v>0</v>
      </c>
      <c r="BI146" s="377">
        <v>0</v>
      </c>
      <c r="BJ146" s="377">
        <v>0</v>
      </c>
      <c r="BK146" s="377">
        <f t="shared" si="92"/>
        <v>0</v>
      </c>
      <c r="BL146" s="377">
        <v>0</v>
      </c>
      <c r="BM146" s="377">
        <v>9.98</v>
      </c>
      <c r="BN146" s="377">
        <f t="shared" si="93"/>
        <v>9.98</v>
      </c>
      <c r="BO146" s="377">
        <f t="shared" si="94"/>
        <v>1339.47</v>
      </c>
      <c r="BP146" s="377">
        <f t="shared" si="81"/>
        <v>242.90100000000001</v>
      </c>
      <c r="BQ146" s="377">
        <f t="shared" si="95"/>
        <v>252.881</v>
      </c>
      <c r="BR146" s="377">
        <f t="shared" si="96"/>
        <v>1096.569</v>
      </c>
      <c r="BS146" s="505">
        <v>242.9</v>
      </c>
      <c r="BT146" s="498">
        <f t="shared" si="74"/>
        <v>495.78100000000001</v>
      </c>
      <c r="BU146" s="507">
        <f t="shared" si="75"/>
        <v>242.90100000000001</v>
      </c>
      <c r="BV146" s="377">
        <f t="shared" si="79"/>
        <v>738.68200000000002</v>
      </c>
      <c r="BW146" s="501">
        <f t="shared" si="76"/>
        <v>853.6690000000001</v>
      </c>
    </row>
    <row r="147" spans="2:75" s="367" customFormat="1" ht="13.5">
      <c r="B147" s="496">
        <v>139</v>
      </c>
      <c r="C147" s="500" t="s">
        <v>898</v>
      </c>
      <c r="D147" s="514">
        <v>44182</v>
      </c>
      <c r="E147" s="368" t="s">
        <v>508</v>
      </c>
      <c r="F147" s="383" t="s">
        <v>518</v>
      </c>
      <c r="G147" s="368" t="s">
        <v>890</v>
      </c>
      <c r="H147" s="368" t="s">
        <v>899</v>
      </c>
      <c r="I147" s="482" t="s">
        <v>478</v>
      </c>
      <c r="J147" s="377">
        <v>1349.45</v>
      </c>
      <c r="K147" s="505">
        <f t="shared" si="82"/>
        <v>134.94500000000002</v>
      </c>
      <c r="L147" s="377">
        <f t="shared" si="83"/>
        <v>1214.5050000000001</v>
      </c>
      <c r="M147" s="377">
        <f t="shared" si="84"/>
        <v>242.90100000000001</v>
      </c>
      <c r="N147" s="377">
        <v>0</v>
      </c>
      <c r="O147" s="377">
        <v>0</v>
      </c>
      <c r="P147" s="377">
        <v>0</v>
      </c>
      <c r="Q147" s="377">
        <v>0</v>
      </c>
      <c r="R147" s="377">
        <f t="shared" si="77"/>
        <v>0</v>
      </c>
      <c r="S147" s="377">
        <v>0</v>
      </c>
      <c r="T147" s="377">
        <v>0</v>
      </c>
      <c r="U147" s="377">
        <f t="shared" si="85"/>
        <v>0</v>
      </c>
      <c r="V147" s="377"/>
      <c r="W147" s="377">
        <v>0</v>
      </c>
      <c r="X147" s="377">
        <f t="shared" si="102"/>
        <v>0</v>
      </c>
      <c r="Y147" s="377">
        <v>0</v>
      </c>
      <c r="Z147" s="377">
        <v>0</v>
      </c>
      <c r="AA147" s="377">
        <f t="shared" si="98"/>
        <v>0</v>
      </c>
      <c r="AB147" s="377">
        <v>0</v>
      </c>
      <c r="AC147" s="377">
        <v>0</v>
      </c>
      <c r="AD147" s="377">
        <f t="shared" si="99"/>
        <v>0</v>
      </c>
      <c r="AE147" s="377">
        <v>0</v>
      </c>
      <c r="AF147" s="377"/>
      <c r="AG147" s="377">
        <f t="shared" si="86"/>
        <v>0</v>
      </c>
      <c r="AH147" s="377">
        <v>0</v>
      </c>
      <c r="AI147" s="377">
        <v>0</v>
      </c>
      <c r="AJ147" s="377">
        <f t="shared" si="101"/>
        <v>0</v>
      </c>
      <c r="AK147" s="377">
        <v>0</v>
      </c>
      <c r="AL147" s="377">
        <v>0</v>
      </c>
      <c r="AM147" s="377">
        <f t="shared" si="87"/>
        <v>0</v>
      </c>
      <c r="AN147" s="377">
        <v>0</v>
      </c>
      <c r="AO147" s="377">
        <v>0</v>
      </c>
      <c r="AP147" s="377">
        <f t="shared" si="88"/>
        <v>0</v>
      </c>
      <c r="AQ147" s="377">
        <v>0</v>
      </c>
      <c r="AR147" s="377">
        <v>0</v>
      </c>
      <c r="AS147" s="377">
        <f t="shared" si="89"/>
        <v>0</v>
      </c>
      <c r="AT147" s="377"/>
      <c r="AU147" s="377"/>
      <c r="AV147" s="377">
        <f t="shared" si="78"/>
        <v>0</v>
      </c>
      <c r="AW147" s="377">
        <v>0</v>
      </c>
      <c r="AX147" s="377"/>
      <c r="AY147" s="377">
        <f t="shared" si="100"/>
        <v>0</v>
      </c>
      <c r="AZ147" s="377">
        <v>0</v>
      </c>
      <c r="BA147" s="377">
        <v>0</v>
      </c>
      <c r="BB147" s="377">
        <f t="shared" si="90"/>
        <v>0</v>
      </c>
      <c r="BC147" s="377">
        <v>0</v>
      </c>
      <c r="BD147" s="377">
        <v>0</v>
      </c>
      <c r="BE147" s="377">
        <f t="shared" si="91"/>
        <v>0</v>
      </c>
      <c r="BF147" s="377">
        <v>0</v>
      </c>
      <c r="BG147" s="377">
        <v>0</v>
      </c>
      <c r="BH147" s="377">
        <f t="shared" si="73"/>
        <v>0</v>
      </c>
      <c r="BI147" s="377">
        <v>0</v>
      </c>
      <c r="BJ147" s="377">
        <v>0</v>
      </c>
      <c r="BK147" s="377">
        <f t="shared" si="92"/>
        <v>0</v>
      </c>
      <c r="BL147" s="377">
        <v>0</v>
      </c>
      <c r="BM147" s="377">
        <v>9.98</v>
      </c>
      <c r="BN147" s="377">
        <f t="shared" si="93"/>
        <v>9.98</v>
      </c>
      <c r="BO147" s="377">
        <f t="shared" si="94"/>
        <v>1339.47</v>
      </c>
      <c r="BP147" s="377">
        <f t="shared" si="81"/>
        <v>242.90100000000001</v>
      </c>
      <c r="BQ147" s="377">
        <f t="shared" si="95"/>
        <v>252.881</v>
      </c>
      <c r="BR147" s="377">
        <f t="shared" si="96"/>
        <v>1096.569</v>
      </c>
      <c r="BS147" s="505">
        <v>242.9</v>
      </c>
      <c r="BT147" s="498">
        <f t="shared" si="74"/>
        <v>495.78100000000001</v>
      </c>
      <c r="BU147" s="507">
        <f t="shared" si="75"/>
        <v>242.90100000000001</v>
      </c>
      <c r="BV147" s="377">
        <f t="shared" si="79"/>
        <v>738.68200000000002</v>
      </c>
      <c r="BW147" s="501">
        <f t="shared" si="76"/>
        <v>853.6690000000001</v>
      </c>
    </row>
    <row r="148" spans="2:75" s="367" customFormat="1" ht="13.5">
      <c r="B148" s="496">
        <v>140</v>
      </c>
      <c r="C148" s="500" t="s">
        <v>900</v>
      </c>
      <c r="D148" s="514">
        <v>44182</v>
      </c>
      <c r="E148" s="368" t="s">
        <v>508</v>
      </c>
      <c r="F148" s="383" t="s">
        <v>518</v>
      </c>
      <c r="G148" s="368" t="s">
        <v>890</v>
      </c>
      <c r="H148" s="368" t="s">
        <v>901</v>
      </c>
      <c r="I148" s="482" t="s">
        <v>505</v>
      </c>
      <c r="J148" s="377">
        <v>1349.45</v>
      </c>
      <c r="K148" s="505">
        <f t="shared" si="82"/>
        <v>134.94500000000002</v>
      </c>
      <c r="L148" s="377">
        <f t="shared" si="83"/>
        <v>1214.5050000000001</v>
      </c>
      <c r="M148" s="377">
        <f t="shared" si="84"/>
        <v>242.90100000000001</v>
      </c>
      <c r="N148" s="377">
        <v>0</v>
      </c>
      <c r="O148" s="377">
        <v>0</v>
      </c>
      <c r="P148" s="377">
        <v>0</v>
      </c>
      <c r="Q148" s="377">
        <v>0</v>
      </c>
      <c r="R148" s="377">
        <f t="shared" si="77"/>
        <v>0</v>
      </c>
      <c r="S148" s="377">
        <v>0</v>
      </c>
      <c r="T148" s="377">
        <v>0</v>
      </c>
      <c r="U148" s="377">
        <f t="shared" si="85"/>
        <v>0</v>
      </c>
      <c r="V148" s="377"/>
      <c r="W148" s="377">
        <v>0</v>
      </c>
      <c r="X148" s="377">
        <f t="shared" si="102"/>
        <v>0</v>
      </c>
      <c r="Y148" s="377">
        <v>0</v>
      </c>
      <c r="Z148" s="377">
        <v>0</v>
      </c>
      <c r="AA148" s="377">
        <f t="shared" si="98"/>
        <v>0</v>
      </c>
      <c r="AB148" s="377">
        <v>0</v>
      </c>
      <c r="AC148" s="377">
        <v>0</v>
      </c>
      <c r="AD148" s="377">
        <f t="shared" si="99"/>
        <v>0</v>
      </c>
      <c r="AE148" s="377">
        <v>0</v>
      </c>
      <c r="AF148" s="377"/>
      <c r="AG148" s="377">
        <f t="shared" si="86"/>
        <v>0</v>
      </c>
      <c r="AH148" s="377">
        <v>0</v>
      </c>
      <c r="AI148" s="377">
        <v>0</v>
      </c>
      <c r="AJ148" s="377">
        <f t="shared" si="101"/>
        <v>0</v>
      </c>
      <c r="AK148" s="377">
        <v>0</v>
      </c>
      <c r="AL148" s="377">
        <v>0</v>
      </c>
      <c r="AM148" s="377">
        <f t="shared" si="87"/>
        <v>0</v>
      </c>
      <c r="AN148" s="377">
        <v>0</v>
      </c>
      <c r="AO148" s="377">
        <v>0</v>
      </c>
      <c r="AP148" s="377">
        <f t="shared" si="88"/>
        <v>0</v>
      </c>
      <c r="AQ148" s="377">
        <v>0</v>
      </c>
      <c r="AR148" s="377">
        <v>0</v>
      </c>
      <c r="AS148" s="377">
        <f t="shared" si="89"/>
        <v>0</v>
      </c>
      <c r="AT148" s="377"/>
      <c r="AU148" s="377"/>
      <c r="AV148" s="377">
        <f t="shared" si="78"/>
        <v>0</v>
      </c>
      <c r="AW148" s="377">
        <v>0</v>
      </c>
      <c r="AX148" s="377"/>
      <c r="AY148" s="377">
        <f t="shared" si="100"/>
        <v>0</v>
      </c>
      <c r="AZ148" s="377">
        <v>0</v>
      </c>
      <c r="BA148" s="377">
        <v>0</v>
      </c>
      <c r="BB148" s="377">
        <f t="shared" si="90"/>
        <v>0</v>
      </c>
      <c r="BC148" s="377">
        <v>0</v>
      </c>
      <c r="BD148" s="377">
        <v>0</v>
      </c>
      <c r="BE148" s="377">
        <f t="shared" si="91"/>
        <v>0</v>
      </c>
      <c r="BF148" s="377">
        <v>0</v>
      </c>
      <c r="BG148" s="377">
        <v>0</v>
      </c>
      <c r="BH148" s="377">
        <f t="shared" si="73"/>
        <v>0</v>
      </c>
      <c r="BI148" s="377">
        <v>0</v>
      </c>
      <c r="BJ148" s="377">
        <v>0</v>
      </c>
      <c r="BK148" s="377">
        <f t="shared" si="92"/>
        <v>0</v>
      </c>
      <c r="BL148" s="377">
        <v>0</v>
      </c>
      <c r="BM148" s="377">
        <v>9.98</v>
      </c>
      <c r="BN148" s="377">
        <f t="shared" si="93"/>
        <v>9.98</v>
      </c>
      <c r="BO148" s="377">
        <f t="shared" si="94"/>
        <v>1339.47</v>
      </c>
      <c r="BP148" s="377">
        <f t="shared" si="81"/>
        <v>242.90100000000001</v>
      </c>
      <c r="BQ148" s="377">
        <f t="shared" si="95"/>
        <v>252.881</v>
      </c>
      <c r="BR148" s="377">
        <f t="shared" si="96"/>
        <v>1096.569</v>
      </c>
      <c r="BS148" s="505">
        <v>242.9</v>
      </c>
      <c r="BT148" s="498">
        <f t="shared" si="74"/>
        <v>495.78100000000001</v>
      </c>
      <c r="BU148" s="507">
        <f t="shared" si="75"/>
        <v>242.90100000000001</v>
      </c>
      <c r="BV148" s="377">
        <f t="shared" si="79"/>
        <v>738.68200000000002</v>
      </c>
      <c r="BW148" s="501">
        <f t="shared" si="76"/>
        <v>853.6690000000001</v>
      </c>
    </row>
    <row r="149" spans="2:75" s="367" customFormat="1" ht="13.5">
      <c r="B149" s="496">
        <v>141</v>
      </c>
      <c r="C149" s="500" t="s">
        <v>902</v>
      </c>
      <c r="D149" s="514">
        <v>44182</v>
      </c>
      <c r="E149" s="368" t="s">
        <v>473</v>
      </c>
      <c r="F149" s="383" t="s">
        <v>518</v>
      </c>
      <c r="G149" s="368" t="s">
        <v>903</v>
      </c>
      <c r="H149" s="368" t="s">
        <v>904</v>
      </c>
      <c r="I149" s="482" t="s">
        <v>905</v>
      </c>
      <c r="J149" s="377">
        <v>1223.95</v>
      </c>
      <c r="K149" s="505">
        <f t="shared" si="82"/>
        <v>122.39500000000001</v>
      </c>
      <c r="L149" s="377">
        <f t="shared" si="83"/>
        <v>1101.5550000000001</v>
      </c>
      <c r="M149" s="377">
        <f t="shared" si="84"/>
        <v>220.31100000000001</v>
      </c>
      <c r="N149" s="377">
        <v>0</v>
      </c>
      <c r="O149" s="377">
        <v>0</v>
      </c>
      <c r="P149" s="377">
        <v>0</v>
      </c>
      <c r="Q149" s="377">
        <v>0</v>
      </c>
      <c r="R149" s="377">
        <f t="shared" si="77"/>
        <v>0</v>
      </c>
      <c r="S149" s="377">
        <v>0</v>
      </c>
      <c r="T149" s="377">
        <v>0</v>
      </c>
      <c r="U149" s="377">
        <f t="shared" si="85"/>
        <v>0</v>
      </c>
      <c r="V149" s="377"/>
      <c r="W149" s="377">
        <v>0</v>
      </c>
      <c r="X149" s="377">
        <f t="shared" si="102"/>
        <v>0</v>
      </c>
      <c r="Y149" s="377">
        <v>0</v>
      </c>
      <c r="Z149" s="377">
        <v>0</v>
      </c>
      <c r="AA149" s="377">
        <f t="shared" si="98"/>
        <v>0</v>
      </c>
      <c r="AB149" s="377">
        <v>0</v>
      </c>
      <c r="AC149" s="377">
        <v>0</v>
      </c>
      <c r="AD149" s="377">
        <f t="shared" si="99"/>
        <v>0</v>
      </c>
      <c r="AE149" s="377">
        <v>0</v>
      </c>
      <c r="AF149" s="377"/>
      <c r="AG149" s="377">
        <f t="shared" si="86"/>
        <v>0</v>
      </c>
      <c r="AH149" s="377">
        <v>0</v>
      </c>
      <c r="AI149" s="377">
        <v>0</v>
      </c>
      <c r="AJ149" s="377">
        <f t="shared" si="101"/>
        <v>0</v>
      </c>
      <c r="AK149" s="377">
        <v>0</v>
      </c>
      <c r="AL149" s="377">
        <v>0</v>
      </c>
      <c r="AM149" s="377">
        <f t="shared" si="87"/>
        <v>0</v>
      </c>
      <c r="AN149" s="377">
        <v>0</v>
      </c>
      <c r="AO149" s="377">
        <v>0</v>
      </c>
      <c r="AP149" s="377">
        <f t="shared" si="88"/>
        <v>0</v>
      </c>
      <c r="AQ149" s="377">
        <v>0</v>
      </c>
      <c r="AR149" s="377">
        <v>0</v>
      </c>
      <c r="AS149" s="377">
        <f t="shared" si="89"/>
        <v>0</v>
      </c>
      <c r="AT149" s="377"/>
      <c r="AU149" s="377"/>
      <c r="AV149" s="377">
        <f t="shared" si="78"/>
        <v>0</v>
      </c>
      <c r="AW149" s="377">
        <v>0</v>
      </c>
      <c r="AX149" s="377"/>
      <c r="AY149" s="377">
        <f t="shared" si="100"/>
        <v>0</v>
      </c>
      <c r="AZ149" s="377">
        <v>0</v>
      </c>
      <c r="BA149" s="377">
        <v>0</v>
      </c>
      <c r="BB149" s="377">
        <f t="shared" si="90"/>
        <v>0</v>
      </c>
      <c r="BC149" s="377">
        <v>0</v>
      </c>
      <c r="BD149" s="377">
        <v>0</v>
      </c>
      <c r="BE149" s="377">
        <f t="shared" si="91"/>
        <v>0</v>
      </c>
      <c r="BF149" s="377">
        <v>0</v>
      </c>
      <c r="BG149" s="377">
        <v>0</v>
      </c>
      <c r="BH149" s="377">
        <f t="shared" si="73"/>
        <v>0</v>
      </c>
      <c r="BI149" s="377">
        <v>0</v>
      </c>
      <c r="BJ149" s="377">
        <v>0</v>
      </c>
      <c r="BK149" s="377">
        <f t="shared" si="92"/>
        <v>0</v>
      </c>
      <c r="BL149" s="377">
        <v>0</v>
      </c>
      <c r="BM149" s="377">
        <v>9.0500000000000007</v>
      </c>
      <c r="BN149" s="377">
        <f t="shared" si="93"/>
        <v>9.0500000000000007</v>
      </c>
      <c r="BO149" s="377">
        <f t="shared" si="94"/>
        <v>1214.9000000000001</v>
      </c>
      <c r="BP149" s="377">
        <f t="shared" si="81"/>
        <v>220.31100000000001</v>
      </c>
      <c r="BQ149" s="377">
        <f t="shared" si="95"/>
        <v>229.36100000000002</v>
      </c>
      <c r="BR149" s="377">
        <f t="shared" si="96"/>
        <v>994.58900000000006</v>
      </c>
      <c r="BS149" s="505">
        <v>220.31</v>
      </c>
      <c r="BT149" s="498">
        <f t="shared" si="74"/>
        <v>449.67100000000005</v>
      </c>
      <c r="BU149" s="507">
        <f t="shared" si="75"/>
        <v>220.31099999999998</v>
      </c>
      <c r="BV149" s="377">
        <f t="shared" si="79"/>
        <v>669.98199999999997</v>
      </c>
      <c r="BW149" s="501">
        <f t="shared" si="76"/>
        <v>774.279</v>
      </c>
    </row>
    <row r="150" spans="2:75" s="367" customFormat="1" ht="13.5">
      <c r="B150" s="496">
        <v>142</v>
      </c>
      <c r="C150" s="500" t="s">
        <v>906</v>
      </c>
      <c r="D150" s="514">
        <v>44182</v>
      </c>
      <c r="E150" s="368" t="s">
        <v>473</v>
      </c>
      <c r="F150" s="383" t="s">
        <v>518</v>
      </c>
      <c r="G150" s="368" t="s">
        <v>903</v>
      </c>
      <c r="H150" s="368" t="s">
        <v>907</v>
      </c>
      <c r="I150" s="482" t="s">
        <v>1016</v>
      </c>
      <c r="J150" s="377">
        <v>1223.95</v>
      </c>
      <c r="K150" s="505">
        <f t="shared" si="82"/>
        <v>122.39500000000001</v>
      </c>
      <c r="L150" s="377">
        <f t="shared" si="83"/>
        <v>1101.5550000000001</v>
      </c>
      <c r="M150" s="377">
        <f t="shared" si="84"/>
        <v>220.31100000000001</v>
      </c>
      <c r="N150" s="377">
        <v>0</v>
      </c>
      <c r="O150" s="377">
        <v>0</v>
      </c>
      <c r="P150" s="377">
        <v>0</v>
      </c>
      <c r="Q150" s="377">
        <v>0</v>
      </c>
      <c r="R150" s="377">
        <f t="shared" si="77"/>
        <v>0</v>
      </c>
      <c r="S150" s="377">
        <v>0</v>
      </c>
      <c r="T150" s="377">
        <v>0</v>
      </c>
      <c r="U150" s="377">
        <f t="shared" si="85"/>
        <v>0</v>
      </c>
      <c r="V150" s="377"/>
      <c r="W150" s="377">
        <v>0</v>
      </c>
      <c r="X150" s="377">
        <f t="shared" si="102"/>
        <v>0</v>
      </c>
      <c r="Y150" s="377">
        <v>0</v>
      </c>
      <c r="Z150" s="377">
        <v>0</v>
      </c>
      <c r="AA150" s="377">
        <f t="shared" si="98"/>
        <v>0</v>
      </c>
      <c r="AB150" s="377">
        <v>0</v>
      </c>
      <c r="AC150" s="377">
        <v>0</v>
      </c>
      <c r="AD150" s="377">
        <f t="shared" si="99"/>
        <v>0</v>
      </c>
      <c r="AE150" s="377">
        <v>0</v>
      </c>
      <c r="AF150" s="377"/>
      <c r="AG150" s="377">
        <f t="shared" si="86"/>
        <v>0</v>
      </c>
      <c r="AH150" s="377">
        <v>0</v>
      </c>
      <c r="AI150" s="377">
        <v>0</v>
      </c>
      <c r="AJ150" s="377">
        <f t="shared" si="101"/>
        <v>0</v>
      </c>
      <c r="AK150" s="377">
        <v>0</v>
      </c>
      <c r="AL150" s="377">
        <v>0</v>
      </c>
      <c r="AM150" s="377">
        <f t="shared" si="87"/>
        <v>0</v>
      </c>
      <c r="AN150" s="377">
        <v>0</v>
      </c>
      <c r="AO150" s="377">
        <v>0</v>
      </c>
      <c r="AP150" s="377">
        <f t="shared" si="88"/>
        <v>0</v>
      </c>
      <c r="AQ150" s="377">
        <v>0</v>
      </c>
      <c r="AR150" s="377">
        <v>0</v>
      </c>
      <c r="AS150" s="377">
        <f t="shared" si="89"/>
        <v>0</v>
      </c>
      <c r="AT150" s="377"/>
      <c r="AU150" s="377"/>
      <c r="AV150" s="377">
        <f t="shared" si="78"/>
        <v>0</v>
      </c>
      <c r="AW150" s="377">
        <v>0</v>
      </c>
      <c r="AX150" s="377"/>
      <c r="AY150" s="377">
        <f t="shared" si="100"/>
        <v>0</v>
      </c>
      <c r="AZ150" s="377">
        <v>0</v>
      </c>
      <c r="BA150" s="377">
        <v>0</v>
      </c>
      <c r="BB150" s="377">
        <f t="shared" si="90"/>
        <v>0</v>
      </c>
      <c r="BC150" s="377">
        <v>0</v>
      </c>
      <c r="BD150" s="377">
        <v>0</v>
      </c>
      <c r="BE150" s="377">
        <f t="shared" si="91"/>
        <v>0</v>
      </c>
      <c r="BF150" s="377">
        <v>0</v>
      </c>
      <c r="BG150" s="377">
        <v>0</v>
      </c>
      <c r="BH150" s="377">
        <f t="shared" si="73"/>
        <v>0</v>
      </c>
      <c r="BI150" s="377">
        <v>0</v>
      </c>
      <c r="BJ150" s="377">
        <v>0</v>
      </c>
      <c r="BK150" s="377">
        <f t="shared" si="92"/>
        <v>0</v>
      </c>
      <c r="BL150" s="377">
        <v>0</v>
      </c>
      <c r="BM150" s="377">
        <v>9.0500000000000007</v>
      </c>
      <c r="BN150" s="377">
        <f t="shared" si="93"/>
        <v>9.0500000000000007</v>
      </c>
      <c r="BO150" s="377">
        <f t="shared" si="94"/>
        <v>1214.9000000000001</v>
      </c>
      <c r="BP150" s="377">
        <f t="shared" si="81"/>
        <v>220.31100000000001</v>
      </c>
      <c r="BQ150" s="377">
        <f t="shared" si="95"/>
        <v>229.36100000000002</v>
      </c>
      <c r="BR150" s="377">
        <f t="shared" si="96"/>
        <v>994.58900000000006</v>
      </c>
      <c r="BS150" s="505">
        <v>220.31</v>
      </c>
      <c r="BT150" s="498">
        <f t="shared" si="74"/>
        <v>449.67100000000005</v>
      </c>
      <c r="BU150" s="507">
        <f t="shared" si="75"/>
        <v>220.31099999999998</v>
      </c>
      <c r="BV150" s="377">
        <f t="shared" si="79"/>
        <v>669.98199999999997</v>
      </c>
      <c r="BW150" s="501">
        <f t="shared" si="76"/>
        <v>774.279</v>
      </c>
    </row>
    <row r="151" spans="2:75" s="367" customFormat="1" ht="13.5">
      <c r="B151" s="496">
        <v>143</v>
      </c>
      <c r="C151" s="500" t="s">
        <v>908</v>
      </c>
      <c r="D151" s="514">
        <v>44182</v>
      </c>
      <c r="E151" s="368" t="s">
        <v>473</v>
      </c>
      <c r="F151" s="383" t="s">
        <v>518</v>
      </c>
      <c r="G151" s="368" t="s">
        <v>903</v>
      </c>
      <c r="H151" s="368" t="s">
        <v>909</v>
      </c>
      <c r="I151" s="482" t="s">
        <v>285</v>
      </c>
      <c r="J151" s="377">
        <v>1223.95</v>
      </c>
      <c r="K151" s="505">
        <f t="shared" si="82"/>
        <v>122.39500000000001</v>
      </c>
      <c r="L151" s="377">
        <f t="shared" si="83"/>
        <v>1101.5550000000001</v>
      </c>
      <c r="M151" s="377">
        <f t="shared" si="84"/>
        <v>220.31100000000001</v>
      </c>
      <c r="N151" s="377">
        <v>0</v>
      </c>
      <c r="O151" s="377">
        <v>0</v>
      </c>
      <c r="P151" s="377">
        <v>0</v>
      </c>
      <c r="Q151" s="377">
        <v>0</v>
      </c>
      <c r="R151" s="377">
        <f t="shared" si="77"/>
        <v>0</v>
      </c>
      <c r="S151" s="377">
        <v>0</v>
      </c>
      <c r="T151" s="377">
        <v>0</v>
      </c>
      <c r="U151" s="377">
        <f t="shared" si="85"/>
        <v>0</v>
      </c>
      <c r="V151" s="377"/>
      <c r="W151" s="377">
        <v>0</v>
      </c>
      <c r="X151" s="377">
        <f t="shared" si="102"/>
        <v>0</v>
      </c>
      <c r="Y151" s="377">
        <v>0</v>
      </c>
      <c r="Z151" s="377">
        <v>0</v>
      </c>
      <c r="AA151" s="377">
        <f t="shared" si="98"/>
        <v>0</v>
      </c>
      <c r="AB151" s="377">
        <v>0</v>
      </c>
      <c r="AC151" s="377">
        <v>0</v>
      </c>
      <c r="AD151" s="377">
        <f t="shared" si="99"/>
        <v>0</v>
      </c>
      <c r="AE151" s="377">
        <v>0</v>
      </c>
      <c r="AF151" s="377"/>
      <c r="AG151" s="377">
        <f t="shared" si="86"/>
        <v>0</v>
      </c>
      <c r="AH151" s="377">
        <v>0</v>
      </c>
      <c r="AI151" s="377">
        <v>0</v>
      </c>
      <c r="AJ151" s="377">
        <f t="shared" si="101"/>
        <v>0</v>
      </c>
      <c r="AK151" s="377">
        <v>0</v>
      </c>
      <c r="AL151" s="377">
        <v>0</v>
      </c>
      <c r="AM151" s="377">
        <f t="shared" si="87"/>
        <v>0</v>
      </c>
      <c r="AN151" s="377">
        <v>0</v>
      </c>
      <c r="AO151" s="377">
        <v>0</v>
      </c>
      <c r="AP151" s="377">
        <f t="shared" si="88"/>
        <v>0</v>
      </c>
      <c r="AQ151" s="377">
        <v>0</v>
      </c>
      <c r="AR151" s="377">
        <v>0</v>
      </c>
      <c r="AS151" s="377">
        <f t="shared" si="89"/>
        <v>0</v>
      </c>
      <c r="AT151" s="377"/>
      <c r="AU151" s="377"/>
      <c r="AV151" s="377">
        <f t="shared" si="78"/>
        <v>0</v>
      </c>
      <c r="AW151" s="377">
        <v>0</v>
      </c>
      <c r="AX151" s="377"/>
      <c r="AY151" s="377">
        <f t="shared" si="100"/>
        <v>0</v>
      </c>
      <c r="AZ151" s="377">
        <v>0</v>
      </c>
      <c r="BA151" s="377">
        <v>0</v>
      </c>
      <c r="BB151" s="377">
        <f t="shared" si="90"/>
        <v>0</v>
      </c>
      <c r="BC151" s="377">
        <v>0</v>
      </c>
      <c r="BD151" s="377">
        <v>0</v>
      </c>
      <c r="BE151" s="377">
        <f t="shared" si="91"/>
        <v>0</v>
      </c>
      <c r="BF151" s="377">
        <v>0</v>
      </c>
      <c r="BG151" s="377">
        <v>0</v>
      </c>
      <c r="BH151" s="377">
        <f t="shared" si="73"/>
        <v>0</v>
      </c>
      <c r="BI151" s="377">
        <v>0</v>
      </c>
      <c r="BJ151" s="377">
        <v>0</v>
      </c>
      <c r="BK151" s="377">
        <f t="shared" si="92"/>
        <v>0</v>
      </c>
      <c r="BL151" s="377">
        <v>0</v>
      </c>
      <c r="BM151" s="377">
        <v>9.0500000000000007</v>
      </c>
      <c r="BN151" s="377">
        <f t="shared" si="93"/>
        <v>9.0500000000000007</v>
      </c>
      <c r="BO151" s="377">
        <f t="shared" si="94"/>
        <v>1214.9000000000001</v>
      </c>
      <c r="BP151" s="377">
        <f t="shared" si="81"/>
        <v>220.31100000000001</v>
      </c>
      <c r="BQ151" s="377">
        <f t="shared" si="95"/>
        <v>229.36100000000002</v>
      </c>
      <c r="BR151" s="377">
        <f t="shared" si="96"/>
        <v>994.58900000000006</v>
      </c>
      <c r="BS151" s="505">
        <v>220.31</v>
      </c>
      <c r="BT151" s="498">
        <f t="shared" si="74"/>
        <v>449.67100000000005</v>
      </c>
      <c r="BU151" s="507">
        <f t="shared" si="75"/>
        <v>220.31099999999998</v>
      </c>
      <c r="BV151" s="377">
        <f t="shared" si="79"/>
        <v>669.98199999999997</v>
      </c>
      <c r="BW151" s="501">
        <f t="shared" si="76"/>
        <v>774.279</v>
      </c>
    </row>
    <row r="152" spans="2:75" s="367" customFormat="1" ht="13.5">
      <c r="B152" s="496">
        <v>144</v>
      </c>
      <c r="C152" s="500" t="s">
        <v>910</v>
      </c>
      <c r="D152" s="514">
        <v>44182</v>
      </c>
      <c r="E152" s="368" t="s">
        <v>473</v>
      </c>
      <c r="F152" s="383" t="s">
        <v>518</v>
      </c>
      <c r="G152" s="368" t="s">
        <v>911</v>
      </c>
      <c r="H152" s="368" t="s">
        <v>912</v>
      </c>
      <c r="I152" s="482" t="s">
        <v>505</v>
      </c>
      <c r="J152" s="377">
        <v>1223.95</v>
      </c>
      <c r="K152" s="505">
        <f t="shared" si="82"/>
        <v>122.39500000000001</v>
      </c>
      <c r="L152" s="377">
        <f t="shared" si="83"/>
        <v>1101.5550000000001</v>
      </c>
      <c r="M152" s="377">
        <f t="shared" si="84"/>
        <v>220.31100000000001</v>
      </c>
      <c r="N152" s="377">
        <v>0</v>
      </c>
      <c r="O152" s="377">
        <v>0</v>
      </c>
      <c r="P152" s="377">
        <v>0</v>
      </c>
      <c r="Q152" s="377">
        <v>0</v>
      </c>
      <c r="R152" s="377">
        <f t="shared" si="77"/>
        <v>0</v>
      </c>
      <c r="S152" s="377">
        <v>0</v>
      </c>
      <c r="T152" s="377">
        <v>0</v>
      </c>
      <c r="U152" s="377">
        <f t="shared" si="85"/>
        <v>0</v>
      </c>
      <c r="V152" s="377"/>
      <c r="W152" s="377">
        <v>0</v>
      </c>
      <c r="X152" s="377">
        <f t="shared" si="102"/>
        <v>0</v>
      </c>
      <c r="Y152" s="377">
        <v>0</v>
      </c>
      <c r="Z152" s="377">
        <v>0</v>
      </c>
      <c r="AA152" s="377">
        <f t="shared" si="98"/>
        <v>0</v>
      </c>
      <c r="AB152" s="377">
        <v>0</v>
      </c>
      <c r="AC152" s="377">
        <v>0</v>
      </c>
      <c r="AD152" s="377">
        <f t="shared" si="99"/>
        <v>0</v>
      </c>
      <c r="AE152" s="377">
        <v>0</v>
      </c>
      <c r="AF152" s="377"/>
      <c r="AG152" s="377">
        <f t="shared" si="86"/>
        <v>0</v>
      </c>
      <c r="AH152" s="377">
        <v>0</v>
      </c>
      <c r="AI152" s="377">
        <v>0</v>
      </c>
      <c r="AJ152" s="377">
        <f t="shared" si="101"/>
        <v>0</v>
      </c>
      <c r="AK152" s="377">
        <v>0</v>
      </c>
      <c r="AL152" s="377">
        <v>0</v>
      </c>
      <c r="AM152" s="377">
        <f t="shared" si="87"/>
        <v>0</v>
      </c>
      <c r="AN152" s="377">
        <v>0</v>
      </c>
      <c r="AO152" s="377">
        <v>0</v>
      </c>
      <c r="AP152" s="377">
        <f t="shared" si="88"/>
        <v>0</v>
      </c>
      <c r="AQ152" s="377">
        <v>0</v>
      </c>
      <c r="AR152" s="377">
        <v>0</v>
      </c>
      <c r="AS152" s="377">
        <f t="shared" si="89"/>
        <v>0</v>
      </c>
      <c r="AT152" s="377"/>
      <c r="AU152" s="377"/>
      <c r="AV152" s="377">
        <f t="shared" si="78"/>
        <v>0</v>
      </c>
      <c r="AW152" s="377">
        <v>0</v>
      </c>
      <c r="AX152" s="377"/>
      <c r="AY152" s="377">
        <f t="shared" si="100"/>
        <v>0</v>
      </c>
      <c r="AZ152" s="377">
        <v>0</v>
      </c>
      <c r="BA152" s="377">
        <v>0</v>
      </c>
      <c r="BB152" s="377">
        <f t="shared" si="90"/>
        <v>0</v>
      </c>
      <c r="BC152" s="377">
        <v>0</v>
      </c>
      <c r="BD152" s="377">
        <v>0</v>
      </c>
      <c r="BE152" s="377">
        <f t="shared" si="91"/>
        <v>0</v>
      </c>
      <c r="BF152" s="377">
        <v>0</v>
      </c>
      <c r="BG152" s="377">
        <v>0</v>
      </c>
      <c r="BH152" s="377">
        <f t="shared" si="73"/>
        <v>0</v>
      </c>
      <c r="BI152" s="377">
        <v>0</v>
      </c>
      <c r="BJ152" s="377">
        <v>0</v>
      </c>
      <c r="BK152" s="377">
        <f t="shared" si="92"/>
        <v>0</v>
      </c>
      <c r="BL152" s="377">
        <v>0</v>
      </c>
      <c r="BM152" s="377">
        <v>9.0500000000000007</v>
      </c>
      <c r="BN152" s="377">
        <f t="shared" si="93"/>
        <v>9.0500000000000007</v>
      </c>
      <c r="BO152" s="377">
        <f t="shared" si="94"/>
        <v>1214.9000000000001</v>
      </c>
      <c r="BP152" s="377">
        <f t="shared" si="81"/>
        <v>220.31100000000001</v>
      </c>
      <c r="BQ152" s="377">
        <f t="shared" si="95"/>
        <v>229.36100000000002</v>
      </c>
      <c r="BR152" s="377">
        <f t="shared" si="96"/>
        <v>994.58900000000006</v>
      </c>
      <c r="BS152" s="505">
        <v>229.36</v>
      </c>
      <c r="BT152" s="498">
        <f t="shared" si="74"/>
        <v>458.721</v>
      </c>
      <c r="BU152" s="507">
        <f t="shared" si="75"/>
        <v>220.31099999999998</v>
      </c>
      <c r="BV152" s="377">
        <f t="shared" si="79"/>
        <v>679.03199999999993</v>
      </c>
      <c r="BW152" s="501">
        <f t="shared" si="76"/>
        <v>765.22900000000004</v>
      </c>
    </row>
    <row r="153" spans="2:75" s="367" customFormat="1" ht="13.5">
      <c r="B153" s="496">
        <v>145</v>
      </c>
      <c r="C153" s="515" t="s">
        <v>913</v>
      </c>
      <c r="D153" s="514">
        <v>44539</v>
      </c>
      <c r="E153" s="368" t="s">
        <v>914</v>
      </c>
      <c r="F153" s="383" t="s">
        <v>915</v>
      </c>
      <c r="G153" s="368" t="s">
        <v>916</v>
      </c>
      <c r="H153" s="516">
        <v>838021360001</v>
      </c>
      <c r="I153" s="486" t="s">
        <v>917</v>
      </c>
      <c r="J153" s="380">
        <v>1638.5</v>
      </c>
      <c r="K153" s="505">
        <f t="shared" si="82"/>
        <v>163.85000000000002</v>
      </c>
      <c r="L153" s="380">
        <f t="shared" si="83"/>
        <v>1474.65</v>
      </c>
      <c r="M153" s="380">
        <f t="shared" si="84"/>
        <v>294.93</v>
      </c>
      <c r="N153" s="380"/>
      <c r="O153" s="380"/>
      <c r="P153" s="380"/>
      <c r="Q153" s="380"/>
      <c r="R153" s="380"/>
      <c r="S153" s="380"/>
      <c r="T153" s="380"/>
      <c r="U153" s="380"/>
      <c r="V153" s="380"/>
      <c r="W153" s="380"/>
      <c r="X153" s="380"/>
      <c r="Y153" s="380"/>
      <c r="Z153" s="380"/>
      <c r="AA153" s="380"/>
      <c r="AB153" s="380"/>
      <c r="AC153" s="380"/>
      <c r="AD153" s="380"/>
      <c r="AE153" s="380"/>
      <c r="AF153" s="380"/>
      <c r="AG153" s="380"/>
      <c r="AH153" s="380"/>
      <c r="AI153" s="380"/>
      <c r="AJ153" s="380"/>
      <c r="AK153" s="380"/>
      <c r="AL153" s="380"/>
      <c r="AM153" s="380"/>
      <c r="AN153" s="380"/>
      <c r="AO153" s="380"/>
      <c r="AP153" s="380"/>
      <c r="AQ153" s="380"/>
      <c r="AR153" s="380"/>
      <c r="AS153" s="380"/>
      <c r="AT153" s="380"/>
      <c r="AU153" s="380"/>
      <c r="AV153" s="380"/>
      <c r="AW153" s="380"/>
      <c r="AX153" s="380"/>
      <c r="AY153" s="380"/>
      <c r="AZ153" s="380"/>
      <c r="BA153" s="380"/>
      <c r="BB153" s="380"/>
      <c r="BC153" s="380"/>
      <c r="BD153" s="380"/>
      <c r="BE153" s="380"/>
      <c r="BF153" s="380"/>
      <c r="BG153" s="380"/>
      <c r="BH153" s="380"/>
      <c r="BI153" s="380"/>
      <c r="BJ153" s="380"/>
      <c r="BK153" s="380"/>
      <c r="BL153" s="380"/>
      <c r="BM153" s="377">
        <v>0</v>
      </c>
      <c r="BN153" s="377">
        <v>0</v>
      </c>
      <c r="BO153" s="377">
        <v>0</v>
      </c>
      <c r="BP153" s="380">
        <v>18.579999999999998</v>
      </c>
      <c r="BQ153" s="380">
        <f t="shared" si="95"/>
        <v>18.579999999999998</v>
      </c>
      <c r="BR153" s="380">
        <f t="shared" si="96"/>
        <v>1619.92</v>
      </c>
      <c r="BS153" s="498">
        <v>294.93</v>
      </c>
      <c r="BT153" s="498">
        <f t="shared" si="74"/>
        <v>313.51</v>
      </c>
      <c r="BU153" s="507">
        <f t="shared" si="75"/>
        <v>294.93</v>
      </c>
      <c r="BV153" s="377">
        <f t="shared" si="79"/>
        <v>608.44000000000005</v>
      </c>
      <c r="BW153" s="501">
        <f t="shared" si="76"/>
        <v>1324.99</v>
      </c>
    </row>
    <row r="154" spans="2:75" s="367" customFormat="1" ht="13.5">
      <c r="B154" s="496">
        <v>146</v>
      </c>
      <c r="C154" s="515" t="s">
        <v>918</v>
      </c>
      <c r="D154" s="514">
        <v>44539</v>
      </c>
      <c r="E154" s="368" t="s">
        <v>914</v>
      </c>
      <c r="F154" s="383" t="s">
        <v>915</v>
      </c>
      <c r="G154" s="368" t="s">
        <v>916</v>
      </c>
      <c r="H154" s="516">
        <v>838021360006</v>
      </c>
      <c r="I154" s="486" t="s">
        <v>917</v>
      </c>
      <c r="J154" s="380">
        <v>1638.5</v>
      </c>
      <c r="K154" s="505">
        <f t="shared" si="82"/>
        <v>163.85000000000002</v>
      </c>
      <c r="L154" s="380">
        <f t="shared" si="83"/>
        <v>1474.65</v>
      </c>
      <c r="M154" s="380">
        <f t="shared" si="84"/>
        <v>294.93</v>
      </c>
      <c r="N154" s="380"/>
      <c r="O154" s="380"/>
      <c r="P154" s="380"/>
      <c r="Q154" s="380"/>
      <c r="R154" s="380"/>
      <c r="S154" s="380"/>
      <c r="T154" s="380"/>
      <c r="U154" s="380"/>
      <c r="V154" s="380"/>
      <c r="W154" s="380"/>
      <c r="X154" s="380"/>
      <c r="Y154" s="380"/>
      <c r="Z154" s="380"/>
      <c r="AA154" s="380"/>
      <c r="AB154" s="380"/>
      <c r="AC154" s="380"/>
      <c r="AD154" s="380"/>
      <c r="AE154" s="380"/>
      <c r="AF154" s="380"/>
      <c r="AG154" s="380"/>
      <c r="AH154" s="380"/>
      <c r="AI154" s="380"/>
      <c r="AJ154" s="380"/>
      <c r="AK154" s="380"/>
      <c r="AL154" s="380"/>
      <c r="AM154" s="380"/>
      <c r="AN154" s="380"/>
      <c r="AO154" s="380"/>
      <c r="AP154" s="380"/>
      <c r="AQ154" s="380"/>
      <c r="AR154" s="380"/>
      <c r="AS154" s="380"/>
      <c r="AT154" s="380"/>
      <c r="AU154" s="380"/>
      <c r="AV154" s="380"/>
      <c r="AW154" s="380"/>
      <c r="AX154" s="380"/>
      <c r="AY154" s="380"/>
      <c r="AZ154" s="380"/>
      <c r="BA154" s="380"/>
      <c r="BB154" s="380"/>
      <c r="BC154" s="380"/>
      <c r="BD154" s="380"/>
      <c r="BE154" s="380"/>
      <c r="BF154" s="380"/>
      <c r="BG154" s="380"/>
      <c r="BH154" s="380"/>
      <c r="BI154" s="380"/>
      <c r="BJ154" s="380"/>
      <c r="BK154" s="380"/>
      <c r="BL154" s="380"/>
      <c r="BM154" s="377">
        <v>0</v>
      </c>
      <c r="BN154" s="377">
        <v>0</v>
      </c>
      <c r="BO154" s="377">
        <v>0</v>
      </c>
      <c r="BP154" s="380">
        <v>18.579999999999998</v>
      </c>
      <c r="BQ154" s="380">
        <f t="shared" si="95"/>
        <v>18.579999999999998</v>
      </c>
      <c r="BR154" s="380">
        <f t="shared" si="96"/>
        <v>1619.92</v>
      </c>
      <c r="BS154" s="498">
        <v>294.93</v>
      </c>
      <c r="BT154" s="498">
        <f t="shared" si="74"/>
        <v>313.51</v>
      </c>
      <c r="BU154" s="507">
        <f t="shared" si="75"/>
        <v>294.93</v>
      </c>
      <c r="BV154" s="377">
        <f t="shared" si="79"/>
        <v>608.44000000000005</v>
      </c>
      <c r="BW154" s="501">
        <f t="shared" si="76"/>
        <v>1324.99</v>
      </c>
    </row>
    <row r="155" spans="2:75" s="367" customFormat="1" ht="13.5">
      <c r="B155" s="496">
        <v>147</v>
      </c>
      <c r="C155" s="376" t="s">
        <v>1017</v>
      </c>
      <c r="D155" s="514">
        <v>44540</v>
      </c>
      <c r="E155" s="368" t="s">
        <v>473</v>
      </c>
      <c r="F155" s="383" t="s">
        <v>474</v>
      </c>
      <c r="G155" s="368" t="s">
        <v>919</v>
      </c>
      <c r="H155" s="368" t="s">
        <v>920</v>
      </c>
      <c r="I155" s="486" t="s">
        <v>674</v>
      </c>
      <c r="J155" s="380">
        <v>1830.6</v>
      </c>
      <c r="K155" s="505">
        <f t="shared" si="82"/>
        <v>183.06</v>
      </c>
      <c r="L155" s="380">
        <f t="shared" si="83"/>
        <v>1647.54</v>
      </c>
      <c r="M155" s="380">
        <f t="shared" si="84"/>
        <v>329.50799999999998</v>
      </c>
      <c r="N155" s="380"/>
      <c r="O155" s="380"/>
      <c r="P155" s="380"/>
      <c r="Q155" s="380"/>
      <c r="R155" s="380"/>
      <c r="S155" s="380"/>
      <c r="T155" s="380"/>
      <c r="U155" s="380"/>
      <c r="V155" s="380"/>
      <c r="W155" s="380"/>
      <c r="X155" s="380"/>
      <c r="Y155" s="380"/>
      <c r="Z155" s="380"/>
      <c r="AA155" s="380"/>
      <c r="AB155" s="380"/>
      <c r="AC155" s="380"/>
      <c r="AD155" s="380"/>
      <c r="AE155" s="380"/>
      <c r="AF155" s="380"/>
      <c r="AG155" s="380"/>
      <c r="AH155" s="380"/>
      <c r="AI155" s="380"/>
      <c r="AJ155" s="380"/>
      <c r="AK155" s="380"/>
      <c r="AL155" s="380"/>
      <c r="AM155" s="380"/>
      <c r="AN155" s="380"/>
      <c r="AO155" s="380"/>
      <c r="AP155" s="380"/>
      <c r="AQ155" s="380"/>
      <c r="AR155" s="380"/>
      <c r="AS155" s="380"/>
      <c r="AT155" s="380"/>
      <c r="AU155" s="380"/>
      <c r="AV155" s="380"/>
      <c r="AW155" s="380"/>
      <c r="AX155" s="380"/>
      <c r="AY155" s="380"/>
      <c r="AZ155" s="380"/>
      <c r="BA155" s="380"/>
      <c r="BB155" s="380"/>
      <c r="BC155" s="380"/>
      <c r="BD155" s="380"/>
      <c r="BE155" s="380"/>
      <c r="BF155" s="380"/>
      <c r="BG155" s="380"/>
      <c r="BH155" s="380"/>
      <c r="BI155" s="380"/>
      <c r="BJ155" s="380"/>
      <c r="BK155" s="380"/>
      <c r="BL155" s="380"/>
      <c r="BM155" s="377">
        <v>0</v>
      </c>
      <c r="BN155" s="377">
        <v>0</v>
      </c>
      <c r="BO155" s="377">
        <v>0</v>
      </c>
      <c r="BP155" s="380">
        <v>19.86</v>
      </c>
      <c r="BQ155" s="380">
        <f t="shared" si="95"/>
        <v>19.86</v>
      </c>
      <c r="BR155" s="380">
        <f t="shared" si="96"/>
        <v>1810.74</v>
      </c>
      <c r="BS155" s="498">
        <f>SUM(L155/5)</f>
        <v>329.50799999999998</v>
      </c>
      <c r="BT155" s="498">
        <f t="shared" si="74"/>
        <v>349.36799999999999</v>
      </c>
      <c r="BU155" s="507">
        <f t="shared" si="75"/>
        <v>329.50799999999998</v>
      </c>
      <c r="BV155" s="377">
        <f t="shared" si="79"/>
        <v>678.87599999999998</v>
      </c>
      <c r="BW155" s="501">
        <f t="shared" si="76"/>
        <v>1481.232</v>
      </c>
    </row>
    <row r="156" spans="2:75" s="367" customFormat="1" ht="13.5">
      <c r="B156" s="496">
        <v>148</v>
      </c>
      <c r="C156" s="376" t="s">
        <v>1018</v>
      </c>
      <c r="D156" s="514">
        <v>44540</v>
      </c>
      <c r="E156" s="368" t="s">
        <v>508</v>
      </c>
      <c r="F156" s="383" t="s">
        <v>518</v>
      </c>
      <c r="G156" s="368" t="s">
        <v>921</v>
      </c>
      <c r="H156" s="368" t="s">
        <v>922</v>
      </c>
      <c r="I156" s="486" t="s">
        <v>292</v>
      </c>
      <c r="J156" s="377">
        <v>1610.25</v>
      </c>
      <c r="K156" s="505">
        <f t="shared" si="82"/>
        <v>161.02500000000001</v>
      </c>
      <c r="L156" s="377">
        <f t="shared" si="83"/>
        <v>1449.2249999999999</v>
      </c>
      <c r="M156" s="377">
        <f t="shared" si="84"/>
        <v>289.84499999999997</v>
      </c>
      <c r="N156" s="377"/>
      <c r="O156" s="377"/>
      <c r="P156" s="377"/>
      <c r="Q156" s="377"/>
      <c r="R156" s="377"/>
      <c r="S156" s="377"/>
      <c r="T156" s="377"/>
      <c r="U156" s="377"/>
      <c r="V156" s="377"/>
      <c r="W156" s="377"/>
      <c r="X156" s="377"/>
      <c r="Y156" s="377"/>
      <c r="Z156" s="377"/>
      <c r="AA156" s="377"/>
      <c r="AB156" s="377"/>
      <c r="AC156" s="377"/>
      <c r="AD156" s="377"/>
      <c r="AE156" s="377"/>
      <c r="AF156" s="377"/>
      <c r="AG156" s="377"/>
      <c r="AH156" s="377"/>
      <c r="AI156" s="377"/>
      <c r="AJ156" s="377"/>
      <c r="AK156" s="377"/>
      <c r="AL156" s="377"/>
      <c r="AM156" s="377"/>
      <c r="AN156" s="377"/>
      <c r="AO156" s="377"/>
      <c r="AP156" s="377"/>
      <c r="AQ156" s="377"/>
      <c r="AR156" s="377"/>
      <c r="AS156" s="377"/>
      <c r="AT156" s="377"/>
      <c r="AU156" s="377"/>
      <c r="AV156" s="377"/>
      <c r="AW156" s="377"/>
      <c r="AX156" s="377"/>
      <c r="AY156" s="377"/>
      <c r="AZ156" s="377"/>
      <c r="BA156" s="377"/>
      <c r="BB156" s="377"/>
      <c r="BC156" s="377"/>
      <c r="BD156" s="377"/>
      <c r="BE156" s="377"/>
      <c r="BF156" s="377"/>
      <c r="BG156" s="377"/>
      <c r="BH156" s="377"/>
      <c r="BI156" s="377"/>
      <c r="BJ156" s="377"/>
      <c r="BK156" s="377"/>
      <c r="BL156" s="377"/>
      <c r="BM156" s="377">
        <v>0</v>
      </c>
      <c r="BN156" s="377">
        <v>0</v>
      </c>
      <c r="BO156" s="377">
        <v>0</v>
      </c>
      <c r="BP156" s="377">
        <v>17.47</v>
      </c>
      <c r="BQ156" s="377">
        <f t="shared" si="95"/>
        <v>17.47</v>
      </c>
      <c r="BR156" s="377">
        <f t="shared" si="96"/>
        <v>1592.78</v>
      </c>
      <c r="BS156" s="498">
        <f t="shared" ref="BS156:BS193" si="103">SUM(L156/5)</f>
        <v>289.84499999999997</v>
      </c>
      <c r="BT156" s="498">
        <f t="shared" si="74"/>
        <v>307.31499999999994</v>
      </c>
      <c r="BU156" s="507">
        <f t="shared" si="75"/>
        <v>289.84499999999997</v>
      </c>
      <c r="BV156" s="377">
        <f t="shared" si="79"/>
        <v>597.15999999999985</v>
      </c>
      <c r="BW156" s="501">
        <f t="shared" si="76"/>
        <v>1302.9349999999999</v>
      </c>
    </row>
    <row r="157" spans="2:75" s="367" customFormat="1" ht="15" customHeight="1">
      <c r="B157" s="496">
        <v>149</v>
      </c>
      <c r="C157" s="376" t="s">
        <v>1019</v>
      </c>
      <c r="D157" s="514">
        <v>44540</v>
      </c>
      <c r="E157" s="368" t="s">
        <v>508</v>
      </c>
      <c r="F157" s="383" t="s">
        <v>518</v>
      </c>
      <c r="G157" s="368" t="s">
        <v>921</v>
      </c>
      <c r="H157" s="368" t="s">
        <v>923</v>
      </c>
      <c r="I157" s="486" t="s">
        <v>261</v>
      </c>
      <c r="J157" s="377">
        <v>1610.25</v>
      </c>
      <c r="K157" s="505">
        <f t="shared" si="82"/>
        <v>161.02500000000001</v>
      </c>
      <c r="L157" s="377">
        <f t="shared" si="83"/>
        <v>1449.2249999999999</v>
      </c>
      <c r="M157" s="377">
        <f t="shared" si="84"/>
        <v>289.84499999999997</v>
      </c>
      <c r="N157" s="377"/>
      <c r="O157" s="377"/>
      <c r="P157" s="377"/>
      <c r="Q157" s="377"/>
      <c r="R157" s="377"/>
      <c r="S157" s="377"/>
      <c r="T157" s="377"/>
      <c r="U157" s="377"/>
      <c r="V157" s="377"/>
      <c r="W157" s="377"/>
      <c r="X157" s="377"/>
      <c r="Y157" s="377"/>
      <c r="Z157" s="377"/>
      <c r="AA157" s="377"/>
      <c r="AB157" s="377"/>
      <c r="AC157" s="377"/>
      <c r="AD157" s="377"/>
      <c r="AE157" s="377"/>
      <c r="AF157" s="377"/>
      <c r="AG157" s="377"/>
      <c r="AH157" s="377"/>
      <c r="AI157" s="377"/>
      <c r="AJ157" s="377"/>
      <c r="AK157" s="377"/>
      <c r="AL157" s="377"/>
      <c r="AM157" s="377"/>
      <c r="AN157" s="377"/>
      <c r="AO157" s="377"/>
      <c r="AP157" s="377"/>
      <c r="AQ157" s="377"/>
      <c r="AR157" s="377"/>
      <c r="AS157" s="377"/>
      <c r="AT157" s="377"/>
      <c r="AU157" s="377"/>
      <c r="AV157" s="377"/>
      <c r="AW157" s="377"/>
      <c r="AX157" s="377"/>
      <c r="AY157" s="377"/>
      <c r="AZ157" s="377"/>
      <c r="BA157" s="377"/>
      <c r="BB157" s="377"/>
      <c r="BC157" s="377"/>
      <c r="BD157" s="377"/>
      <c r="BE157" s="377"/>
      <c r="BF157" s="377"/>
      <c r="BG157" s="377"/>
      <c r="BH157" s="377"/>
      <c r="BI157" s="377"/>
      <c r="BJ157" s="377"/>
      <c r="BK157" s="377"/>
      <c r="BL157" s="377"/>
      <c r="BM157" s="377">
        <v>0</v>
      </c>
      <c r="BN157" s="377">
        <v>0</v>
      </c>
      <c r="BO157" s="377">
        <v>0</v>
      </c>
      <c r="BP157" s="377">
        <v>17.47</v>
      </c>
      <c r="BQ157" s="377">
        <f t="shared" si="95"/>
        <v>17.47</v>
      </c>
      <c r="BR157" s="377">
        <f t="shared" si="96"/>
        <v>1592.78</v>
      </c>
      <c r="BS157" s="498">
        <f t="shared" si="103"/>
        <v>289.84499999999997</v>
      </c>
      <c r="BT157" s="498">
        <f t="shared" si="74"/>
        <v>307.31499999999994</v>
      </c>
      <c r="BU157" s="507">
        <f t="shared" si="75"/>
        <v>289.84499999999997</v>
      </c>
      <c r="BV157" s="377">
        <f t="shared" si="79"/>
        <v>597.15999999999985</v>
      </c>
      <c r="BW157" s="501">
        <f t="shared" si="76"/>
        <v>1302.9349999999999</v>
      </c>
    </row>
    <row r="158" spans="2:75" s="367" customFormat="1" ht="13.5">
      <c r="B158" s="496">
        <v>150</v>
      </c>
      <c r="C158" s="376" t="s">
        <v>1020</v>
      </c>
      <c r="D158" s="514">
        <v>44540</v>
      </c>
      <c r="E158" s="368" t="s">
        <v>508</v>
      </c>
      <c r="F158" s="383" t="s">
        <v>518</v>
      </c>
      <c r="G158" s="368" t="s">
        <v>921</v>
      </c>
      <c r="H158" s="368" t="s">
        <v>924</v>
      </c>
      <c r="I158" s="486" t="s">
        <v>292</v>
      </c>
      <c r="J158" s="377">
        <v>1610.25</v>
      </c>
      <c r="K158" s="505">
        <f t="shared" si="82"/>
        <v>161.02500000000001</v>
      </c>
      <c r="L158" s="377">
        <f t="shared" si="83"/>
        <v>1449.2249999999999</v>
      </c>
      <c r="M158" s="377">
        <f t="shared" si="84"/>
        <v>289.84499999999997</v>
      </c>
      <c r="N158" s="377"/>
      <c r="O158" s="377"/>
      <c r="P158" s="377"/>
      <c r="Q158" s="377"/>
      <c r="R158" s="377"/>
      <c r="S158" s="377"/>
      <c r="T158" s="377"/>
      <c r="U158" s="377"/>
      <c r="V158" s="377"/>
      <c r="W158" s="377"/>
      <c r="X158" s="377"/>
      <c r="Y158" s="377"/>
      <c r="Z158" s="377"/>
      <c r="AA158" s="377"/>
      <c r="AB158" s="377"/>
      <c r="AC158" s="377"/>
      <c r="AD158" s="377"/>
      <c r="AE158" s="377"/>
      <c r="AF158" s="377"/>
      <c r="AG158" s="377"/>
      <c r="AH158" s="377"/>
      <c r="AI158" s="377"/>
      <c r="AJ158" s="377"/>
      <c r="AK158" s="377"/>
      <c r="AL158" s="377"/>
      <c r="AM158" s="377"/>
      <c r="AN158" s="377"/>
      <c r="AO158" s="377"/>
      <c r="AP158" s="377"/>
      <c r="AQ158" s="377"/>
      <c r="AR158" s="377"/>
      <c r="AS158" s="377"/>
      <c r="AT158" s="377"/>
      <c r="AU158" s="377"/>
      <c r="AV158" s="377"/>
      <c r="AW158" s="377"/>
      <c r="AX158" s="377"/>
      <c r="AY158" s="377"/>
      <c r="AZ158" s="377"/>
      <c r="BA158" s="377"/>
      <c r="BB158" s="377"/>
      <c r="BC158" s="377"/>
      <c r="BD158" s="377"/>
      <c r="BE158" s="377"/>
      <c r="BF158" s="377"/>
      <c r="BG158" s="377"/>
      <c r="BH158" s="377"/>
      <c r="BI158" s="377"/>
      <c r="BJ158" s="377"/>
      <c r="BK158" s="377"/>
      <c r="BL158" s="377"/>
      <c r="BM158" s="377">
        <v>0</v>
      </c>
      <c r="BN158" s="377">
        <v>0</v>
      </c>
      <c r="BO158" s="377">
        <v>0</v>
      </c>
      <c r="BP158" s="377">
        <v>17.47</v>
      </c>
      <c r="BQ158" s="377">
        <f t="shared" si="95"/>
        <v>17.47</v>
      </c>
      <c r="BR158" s="377">
        <f t="shared" si="96"/>
        <v>1592.78</v>
      </c>
      <c r="BS158" s="498">
        <f t="shared" si="103"/>
        <v>289.84499999999997</v>
      </c>
      <c r="BT158" s="498">
        <f t="shared" si="74"/>
        <v>307.31499999999994</v>
      </c>
      <c r="BU158" s="507">
        <f t="shared" si="75"/>
        <v>289.84499999999997</v>
      </c>
      <c r="BV158" s="377">
        <f t="shared" si="79"/>
        <v>597.15999999999985</v>
      </c>
      <c r="BW158" s="501">
        <f t="shared" si="76"/>
        <v>1302.9349999999999</v>
      </c>
    </row>
    <row r="159" spans="2:75" s="367" customFormat="1" ht="13.5">
      <c r="B159" s="496">
        <v>151</v>
      </c>
      <c r="C159" s="376" t="s">
        <v>1021</v>
      </c>
      <c r="D159" s="514">
        <v>44540</v>
      </c>
      <c r="E159" s="368" t="s">
        <v>508</v>
      </c>
      <c r="F159" s="383" t="s">
        <v>518</v>
      </c>
      <c r="G159" s="368" t="s">
        <v>921</v>
      </c>
      <c r="H159" s="368" t="s">
        <v>925</v>
      </c>
      <c r="I159" s="486" t="s">
        <v>646</v>
      </c>
      <c r="J159" s="377">
        <v>1610.25</v>
      </c>
      <c r="K159" s="505">
        <f t="shared" si="82"/>
        <v>161.02500000000001</v>
      </c>
      <c r="L159" s="377">
        <f t="shared" si="83"/>
        <v>1449.2249999999999</v>
      </c>
      <c r="M159" s="377">
        <f t="shared" si="84"/>
        <v>289.84499999999997</v>
      </c>
      <c r="N159" s="377"/>
      <c r="O159" s="377"/>
      <c r="P159" s="377"/>
      <c r="Q159" s="377"/>
      <c r="R159" s="377"/>
      <c r="S159" s="377"/>
      <c r="T159" s="377"/>
      <c r="U159" s="377"/>
      <c r="V159" s="377"/>
      <c r="W159" s="377"/>
      <c r="X159" s="377"/>
      <c r="Y159" s="377"/>
      <c r="Z159" s="377"/>
      <c r="AA159" s="377"/>
      <c r="AB159" s="377"/>
      <c r="AC159" s="377"/>
      <c r="AD159" s="377"/>
      <c r="AE159" s="377"/>
      <c r="AF159" s="377"/>
      <c r="AG159" s="377"/>
      <c r="AH159" s="377"/>
      <c r="AI159" s="377"/>
      <c r="AJ159" s="377"/>
      <c r="AK159" s="377"/>
      <c r="AL159" s="377"/>
      <c r="AM159" s="377"/>
      <c r="AN159" s="377"/>
      <c r="AO159" s="377"/>
      <c r="AP159" s="377"/>
      <c r="AQ159" s="377"/>
      <c r="AR159" s="377"/>
      <c r="AS159" s="377"/>
      <c r="AT159" s="377"/>
      <c r="AU159" s="377"/>
      <c r="AV159" s="377"/>
      <c r="AW159" s="377"/>
      <c r="AX159" s="377"/>
      <c r="AY159" s="377"/>
      <c r="AZ159" s="377"/>
      <c r="BA159" s="377"/>
      <c r="BB159" s="377"/>
      <c r="BC159" s="377"/>
      <c r="BD159" s="377"/>
      <c r="BE159" s="377"/>
      <c r="BF159" s="377"/>
      <c r="BG159" s="377"/>
      <c r="BH159" s="377"/>
      <c r="BI159" s="377"/>
      <c r="BJ159" s="377"/>
      <c r="BK159" s="377"/>
      <c r="BL159" s="377"/>
      <c r="BM159" s="377">
        <v>0</v>
      </c>
      <c r="BN159" s="377">
        <v>0</v>
      </c>
      <c r="BO159" s="377">
        <v>0</v>
      </c>
      <c r="BP159" s="377">
        <v>17.47</v>
      </c>
      <c r="BQ159" s="377">
        <f t="shared" si="95"/>
        <v>17.47</v>
      </c>
      <c r="BR159" s="377">
        <f t="shared" si="96"/>
        <v>1592.78</v>
      </c>
      <c r="BS159" s="498">
        <f t="shared" si="103"/>
        <v>289.84499999999997</v>
      </c>
      <c r="BT159" s="498">
        <f t="shared" si="74"/>
        <v>307.31499999999994</v>
      </c>
      <c r="BU159" s="507">
        <f t="shared" si="75"/>
        <v>289.84499999999997</v>
      </c>
      <c r="BV159" s="377">
        <f t="shared" si="79"/>
        <v>597.15999999999985</v>
      </c>
      <c r="BW159" s="501">
        <f>J159-BT159</f>
        <v>1302.9349999999999</v>
      </c>
    </row>
    <row r="160" spans="2:75" s="367" customFormat="1" ht="13.5">
      <c r="B160" s="496">
        <v>152</v>
      </c>
      <c r="C160" s="376" t="s">
        <v>1022</v>
      </c>
      <c r="D160" s="514">
        <v>44547</v>
      </c>
      <c r="E160" s="368" t="s">
        <v>508</v>
      </c>
      <c r="F160" s="383" t="s">
        <v>518</v>
      </c>
      <c r="G160" s="368" t="s">
        <v>921</v>
      </c>
      <c r="H160" s="368" t="s">
        <v>926</v>
      </c>
      <c r="I160" s="486" t="s">
        <v>285</v>
      </c>
      <c r="J160" s="377">
        <v>1610.25</v>
      </c>
      <c r="K160" s="505">
        <f t="shared" si="82"/>
        <v>161.02500000000001</v>
      </c>
      <c r="L160" s="377">
        <f t="shared" si="83"/>
        <v>1449.2249999999999</v>
      </c>
      <c r="M160" s="377">
        <f t="shared" si="84"/>
        <v>289.84499999999997</v>
      </c>
      <c r="N160" s="377"/>
      <c r="O160" s="377"/>
      <c r="P160" s="377"/>
      <c r="Q160" s="377"/>
      <c r="R160" s="377"/>
      <c r="S160" s="377"/>
      <c r="T160" s="377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377"/>
      <c r="AE160" s="377"/>
      <c r="AF160" s="377"/>
      <c r="AG160" s="377"/>
      <c r="AH160" s="377"/>
      <c r="AI160" s="377"/>
      <c r="AJ160" s="377"/>
      <c r="AK160" s="377"/>
      <c r="AL160" s="377"/>
      <c r="AM160" s="377"/>
      <c r="AN160" s="377"/>
      <c r="AO160" s="377"/>
      <c r="AP160" s="377"/>
      <c r="AQ160" s="377"/>
      <c r="AR160" s="377"/>
      <c r="AS160" s="377"/>
      <c r="AT160" s="377"/>
      <c r="AU160" s="377"/>
      <c r="AV160" s="377"/>
      <c r="AW160" s="377"/>
      <c r="AX160" s="377"/>
      <c r="AY160" s="377"/>
      <c r="AZ160" s="377"/>
      <c r="BA160" s="377"/>
      <c r="BB160" s="377"/>
      <c r="BC160" s="377"/>
      <c r="BD160" s="377"/>
      <c r="BE160" s="377"/>
      <c r="BF160" s="377"/>
      <c r="BG160" s="377"/>
      <c r="BH160" s="377"/>
      <c r="BI160" s="377"/>
      <c r="BJ160" s="377"/>
      <c r="BK160" s="377"/>
      <c r="BL160" s="377"/>
      <c r="BM160" s="377">
        <v>0</v>
      </c>
      <c r="BN160" s="377">
        <v>0</v>
      </c>
      <c r="BO160" s="377">
        <v>0</v>
      </c>
      <c r="BP160" s="377">
        <v>11.91</v>
      </c>
      <c r="BQ160" s="377">
        <f t="shared" si="95"/>
        <v>11.91</v>
      </c>
      <c r="BR160" s="377">
        <f t="shared" si="96"/>
        <v>1598.34</v>
      </c>
      <c r="BS160" s="498">
        <f t="shared" si="103"/>
        <v>289.84499999999997</v>
      </c>
      <c r="BT160" s="498">
        <f t="shared" ref="BT160:BT193" si="104">BQ160+BS160</f>
        <v>301.755</v>
      </c>
      <c r="BU160" s="507">
        <f t="shared" si="75"/>
        <v>289.84499999999997</v>
      </c>
      <c r="BV160" s="377">
        <f t="shared" si="79"/>
        <v>591.59999999999991</v>
      </c>
      <c r="BW160" s="501">
        <f t="shared" ref="BW160:BW196" si="105">J160-BT160</f>
        <v>1308.4949999999999</v>
      </c>
    </row>
    <row r="161" spans="2:75" s="367" customFormat="1" ht="13.5">
      <c r="B161" s="496">
        <v>153</v>
      </c>
      <c r="C161" s="376" t="s">
        <v>1023</v>
      </c>
      <c r="D161" s="514">
        <v>44547</v>
      </c>
      <c r="E161" s="368" t="s">
        <v>508</v>
      </c>
      <c r="F161" s="383" t="s">
        <v>518</v>
      </c>
      <c r="G161" s="368" t="s">
        <v>921</v>
      </c>
      <c r="H161" s="368" t="s">
        <v>927</v>
      </c>
      <c r="I161" s="486" t="s">
        <v>285</v>
      </c>
      <c r="J161" s="377">
        <v>1610.25</v>
      </c>
      <c r="K161" s="505">
        <f t="shared" si="82"/>
        <v>161.02500000000001</v>
      </c>
      <c r="L161" s="377">
        <f t="shared" si="83"/>
        <v>1449.2249999999999</v>
      </c>
      <c r="M161" s="377">
        <f t="shared" si="84"/>
        <v>289.84499999999997</v>
      </c>
      <c r="N161" s="377"/>
      <c r="O161" s="377"/>
      <c r="P161" s="377"/>
      <c r="Q161" s="377"/>
      <c r="R161" s="377"/>
      <c r="S161" s="377"/>
      <c r="T161" s="377"/>
      <c r="U161" s="377"/>
      <c r="V161" s="377"/>
      <c r="W161" s="377"/>
      <c r="X161" s="377"/>
      <c r="Y161" s="377"/>
      <c r="Z161" s="377"/>
      <c r="AA161" s="377"/>
      <c r="AB161" s="377"/>
      <c r="AC161" s="377"/>
      <c r="AD161" s="377"/>
      <c r="AE161" s="377"/>
      <c r="AF161" s="377"/>
      <c r="AG161" s="377"/>
      <c r="AH161" s="377"/>
      <c r="AI161" s="377"/>
      <c r="AJ161" s="377"/>
      <c r="AK161" s="377"/>
      <c r="AL161" s="377"/>
      <c r="AM161" s="377"/>
      <c r="AN161" s="377"/>
      <c r="AO161" s="377"/>
      <c r="AP161" s="377"/>
      <c r="AQ161" s="377"/>
      <c r="AR161" s="377"/>
      <c r="AS161" s="377"/>
      <c r="AT161" s="377"/>
      <c r="AU161" s="377"/>
      <c r="AV161" s="377"/>
      <c r="AW161" s="377"/>
      <c r="AX161" s="377"/>
      <c r="AY161" s="377"/>
      <c r="AZ161" s="377"/>
      <c r="BA161" s="377"/>
      <c r="BB161" s="377"/>
      <c r="BC161" s="377"/>
      <c r="BD161" s="377"/>
      <c r="BE161" s="377"/>
      <c r="BF161" s="377"/>
      <c r="BG161" s="377"/>
      <c r="BH161" s="377"/>
      <c r="BI161" s="377"/>
      <c r="BJ161" s="377"/>
      <c r="BK161" s="377"/>
      <c r="BL161" s="377"/>
      <c r="BM161" s="377">
        <v>0</v>
      </c>
      <c r="BN161" s="377">
        <v>0</v>
      </c>
      <c r="BO161" s="377">
        <v>0</v>
      </c>
      <c r="BP161" s="377">
        <v>11.91</v>
      </c>
      <c r="BQ161" s="377">
        <f t="shared" si="95"/>
        <v>11.91</v>
      </c>
      <c r="BR161" s="377">
        <f t="shared" si="96"/>
        <v>1598.34</v>
      </c>
      <c r="BS161" s="498">
        <f t="shared" si="103"/>
        <v>289.84499999999997</v>
      </c>
      <c r="BT161" s="498">
        <f t="shared" si="104"/>
        <v>301.755</v>
      </c>
      <c r="BU161" s="507">
        <f t="shared" ref="BU161:BU224" si="106">SUM(M161/12)*12</f>
        <v>289.84499999999997</v>
      </c>
      <c r="BV161" s="377">
        <f t="shared" si="79"/>
        <v>591.59999999999991</v>
      </c>
      <c r="BW161" s="501">
        <f t="shared" si="105"/>
        <v>1308.4949999999999</v>
      </c>
    </row>
    <row r="162" spans="2:75" s="367" customFormat="1" ht="13.5">
      <c r="B162" s="496">
        <v>154</v>
      </c>
      <c r="C162" s="376" t="s">
        <v>1024</v>
      </c>
      <c r="D162" s="514">
        <v>44540</v>
      </c>
      <c r="E162" s="368" t="s">
        <v>590</v>
      </c>
      <c r="F162" s="383" t="s">
        <v>270</v>
      </c>
      <c r="G162" s="368" t="s">
        <v>977</v>
      </c>
      <c r="H162" s="368" t="s">
        <v>978</v>
      </c>
      <c r="I162" s="486" t="s">
        <v>285</v>
      </c>
      <c r="J162" s="377">
        <v>635.05999999999995</v>
      </c>
      <c r="K162" s="505">
        <f t="shared" si="82"/>
        <v>63.506</v>
      </c>
      <c r="L162" s="377">
        <f t="shared" si="83"/>
        <v>571.55399999999997</v>
      </c>
      <c r="M162" s="377">
        <f t="shared" si="84"/>
        <v>114.3108</v>
      </c>
      <c r="N162" s="377"/>
      <c r="O162" s="377"/>
      <c r="P162" s="377"/>
      <c r="Q162" s="377"/>
      <c r="R162" s="377"/>
      <c r="S162" s="377"/>
      <c r="T162" s="377"/>
      <c r="U162" s="377"/>
      <c r="V162" s="377"/>
      <c r="W162" s="377"/>
      <c r="X162" s="377"/>
      <c r="Y162" s="377"/>
      <c r="Z162" s="377"/>
      <c r="AA162" s="377"/>
      <c r="AB162" s="377"/>
      <c r="AC162" s="377"/>
      <c r="AD162" s="377"/>
      <c r="AE162" s="377"/>
      <c r="AF162" s="377"/>
      <c r="AG162" s="377"/>
      <c r="AH162" s="377"/>
      <c r="AI162" s="377"/>
      <c r="AJ162" s="377"/>
      <c r="AK162" s="377"/>
      <c r="AL162" s="377"/>
      <c r="AM162" s="377"/>
      <c r="AN162" s="377"/>
      <c r="AO162" s="377"/>
      <c r="AP162" s="377"/>
      <c r="AQ162" s="377"/>
      <c r="AR162" s="377"/>
      <c r="AS162" s="377"/>
      <c r="AT162" s="377"/>
      <c r="AU162" s="377"/>
      <c r="AV162" s="377"/>
      <c r="AW162" s="377"/>
      <c r="AX162" s="377"/>
      <c r="AY162" s="377"/>
      <c r="AZ162" s="377"/>
      <c r="BA162" s="377"/>
      <c r="BB162" s="377"/>
      <c r="BC162" s="377"/>
      <c r="BD162" s="377"/>
      <c r="BE162" s="377"/>
      <c r="BF162" s="377"/>
      <c r="BG162" s="377"/>
      <c r="BH162" s="377"/>
      <c r="BI162" s="377"/>
      <c r="BJ162" s="377"/>
      <c r="BK162" s="377"/>
      <c r="BL162" s="377"/>
      <c r="BM162" s="377">
        <v>0</v>
      </c>
      <c r="BN162" s="377">
        <v>0</v>
      </c>
      <c r="BO162" s="377">
        <v>0</v>
      </c>
      <c r="BP162" s="377">
        <v>6.89</v>
      </c>
      <c r="BQ162" s="377">
        <f t="shared" si="95"/>
        <v>6.89</v>
      </c>
      <c r="BR162" s="377">
        <f t="shared" si="96"/>
        <v>628.16999999999996</v>
      </c>
      <c r="BS162" s="498">
        <f t="shared" si="103"/>
        <v>114.3108</v>
      </c>
      <c r="BT162" s="498">
        <f t="shared" si="104"/>
        <v>121.2008</v>
      </c>
      <c r="BU162" s="507">
        <f t="shared" si="106"/>
        <v>114.3108</v>
      </c>
      <c r="BV162" s="377">
        <f t="shared" si="79"/>
        <v>235.51159999999999</v>
      </c>
      <c r="BW162" s="501">
        <f t="shared" si="105"/>
        <v>513.85919999999999</v>
      </c>
    </row>
    <row r="163" spans="2:75" s="367" customFormat="1" ht="13.5">
      <c r="B163" s="496">
        <v>155</v>
      </c>
      <c r="C163" s="376" t="s">
        <v>1025</v>
      </c>
      <c r="D163" s="514">
        <v>44540</v>
      </c>
      <c r="E163" s="368" t="s">
        <v>473</v>
      </c>
      <c r="F163" s="383" t="s">
        <v>756</v>
      </c>
      <c r="G163" s="368" t="s">
        <v>928</v>
      </c>
      <c r="H163" s="368" t="s">
        <v>981</v>
      </c>
      <c r="I163" s="486" t="s">
        <v>497</v>
      </c>
      <c r="J163" s="377">
        <v>1099.9000000000001</v>
      </c>
      <c r="K163" s="505">
        <f t="shared" si="82"/>
        <v>109.99000000000001</v>
      </c>
      <c r="L163" s="377">
        <f t="shared" si="83"/>
        <v>989.91000000000008</v>
      </c>
      <c r="M163" s="377">
        <f t="shared" si="84"/>
        <v>197.98200000000003</v>
      </c>
      <c r="N163" s="377"/>
      <c r="O163" s="377"/>
      <c r="P163" s="377"/>
      <c r="Q163" s="377"/>
      <c r="R163" s="377"/>
      <c r="S163" s="377"/>
      <c r="T163" s="377"/>
      <c r="U163" s="377"/>
      <c r="V163" s="377"/>
      <c r="W163" s="377"/>
      <c r="X163" s="377"/>
      <c r="Y163" s="377"/>
      <c r="Z163" s="377"/>
      <c r="AA163" s="377"/>
      <c r="AB163" s="377"/>
      <c r="AC163" s="377"/>
      <c r="AD163" s="377"/>
      <c r="AE163" s="377"/>
      <c r="AF163" s="377"/>
      <c r="AG163" s="377"/>
      <c r="AH163" s="377"/>
      <c r="AI163" s="377"/>
      <c r="AJ163" s="377"/>
      <c r="AK163" s="377"/>
      <c r="AL163" s="377"/>
      <c r="AM163" s="377"/>
      <c r="AN163" s="377"/>
      <c r="AO163" s="377"/>
      <c r="AP163" s="377"/>
      <c r="AQ163" s="377"/>
      <c r="AR163" s="377"/>
      <c r="AS163" s="377"/>
      <c r="AT163" s="377"/>
      <c r="AU163" s="377"/>
      <c r="AV163" s="377"/>
      <c r="AW163" s="377"/>
      <c r="AX163" s="377"/>
      <c r="AY163" s="377"/>
      <c r="AZ163" s="377"/>
      <c r="BA163" s="377"/>
      <c r="BB163" s="377"/>
      <c r="BC163" s="377"/>
      <c r="BD163" s="377"/>
      <c r="BE163" s="377"/>
      <c r="BF163" s="377"/>
      <c r="BG163" s="377"/>
      <c r="BH163" s="377"/>
      <c r="BI163" s="377"/>
      <c r="BJ163" s="377"/>
      <c r="BK163" s="377"/>
      <c r="BL163" s="377"/>
      <c r="BM163" s="377">
        <v>0</v>
      </c>
      <c r="BN163" s="377">
        <v>0</v>
      </c>
      <c r="BO163" s="377">
        <v>0</v>
      </c>
      <c r="BP163" s="377">
        <v>11.93</v>
      </c>
      <c r="BQ163" s="377">
        <f t="shared" si="95"/>
        <v>11.93</v>
      </c>
      <c r="BR163" s="377">
        <f t="shared" si="96"/>
        <v>1087.97</v>
      </c>
      <c r="BS163" s="498">
        <f t="shared" si="103"/>
        <v>197.98200000000003</v>
      </c>
      <c r="BT163" s="498">
        <f t="shared" si="104"/>
        <v>209.91200000000003</v>
      </c>
      <c r="BU163" s="507">
        <f t="shared" si="106"/>
        <v>197.98200000000003</v>
      </c>
      <c r="BV163" s="377">
        <f t="shared" si="79"/>
        <v>407.89400000000006</v>
      </c>
      <c r="BW163" s="501">
        <f t="shared" si="105"/>
        <v>889.98800000000006</v>
      </c>
    </row>
    <row r="164" spans="2:75" s="367" customFormat="1" ht="13.5">
      <c r="B164" s="496">
        <v>156</v>
      </c>
      <c r="C164" s="376" t="s">
        <v>1026</v>
      </c>
      <c r="D164" s="514">
        <v>44540</v>
      </c>
      <c r="E164" s="368" t="s">
        <v>473</v>
      </c>
      <c r="F164" s="383" t="s">
        <v>756</v>
      </c>
      <c r="G164" s="368" t="s">
        <v>928</v>
      </c>
      <c r="H164" s="368" t="s">
        <v>982</v>
      </c>
      <c r="I164" s="486" t="s">
        <v>505</v>
      </c>
      <c r="J164" s="377">
        <v>1099.9000000000001</v>
      </c>
      <c r="K164" s="505">
        <f t="shared" si="82"/>
        <v>109.99000000000001</v>
      </c>
      <c r="L164" s="377">
        <f t="shared" si="83"/>
        <v>989.91000000000008</v>
      </c>
      <c r="M164" s="377">
        <f t="shared" si="84"/>
        <v>197.98200000000003</v>
      </c>
      <c r="N164" s="377"/>
      <c r="O164" s="377"/>
      <c r="P164" s="377"/>
      <c r="Q164" s="377"/>
      <c r="R164" s="377"/>
      <c r="S164" s="377"/>
      <c r="T164" s="377"/>
      <c r="U164" s="377"/>
      <c r="V164" s="377"/>
      <c r="W164" s="377"/>
      <c r="X164" s="377"/>
      <c r="Y164" s="377"/>
      <c r="Z164" s="377"/>
      <c r="AA164" s="377"/>
      <c r="AB164" s="377"/>
      <c r="AC164" s="377"/>
      <c r="AD164" s="377"/>
      <c r="AE164" s="377"/>
      <c r="AF164" s="377"/>
      <c r="AG164" s="377"/>
      <c r="AH164" s="377"/>
      <c r="AI164" s="377"/>
      <c r="AJ164" s="377"/>
      <c r="AK164" s="377"/>
      <c r="AL164" s="377"/>
      <c r="AM164" s="377"/>
      <c r="AN164" s="377"/>
      <c r="AO164" s="377"/>
      <c r="AP164" s="377"/>
      <c r="AQ164" s="377"/>
      <c r="AR164" s="377"/>
      <c r="AS164" s="377"/>
      <c r="AT164" s="377"/>
      <c r="AU164" s="377"/>
      <c r="AV164" s="377"/>
      <c r="AW164" s="377"/>
      <c r="AX164" s="377"/>
      <c r="AY164" s="377"/>
      <c r="AZ164" s="377"/>
      <c r="BA164" s="377"/>
      <c r="BB164" s="377"/>
      <c r="BC164" s="377"/>
      <c r="BD164" s="377"/>
      <c r="BE164" s="377"/>
      <c r="BF164" s="377"/>
      <c r="BG164" s="377"/>
      <c r="BH164" s="377"/>
      <c r="BI164" s="377"/>
      <c r="BJ164" s="377"/>
      <c r="BK164" s="377"/>
      <c r="BL164" s="377"/>
      <c r="BM164" s="377">
        <v>0</v>
      </c>
      <c r="BN164" s="377">
        <v>0</v>
      </c>
      <c r="BO164" s="377">
        <v>0</v>
      </c>
      <c r="BP164" s="377">
        <v>11.93</v>
      </c>
      <c r="BQ164" s="377">
        <f t="shared" si="95"/>
        <v>11.93</v>
      </c>
      <c r="BR164" s="377">
        <f t="shared" si="96"/>
        <v>1087.97</v>
      </c>
      <c r="BS164" s="498">
        <f t="shared" si="103"/>
        <v>197.98200000000003</v>
      </c>
      <c r="BT164" s="498">
        <f t="shared" si="104"/>
        <v>209.91200000000003</v>
      </c>
      <c r="BU164" s="507">
        <f t="shared" si="106"/>
        <v>197.98200000000003</v>
      </c>
      <c r="BV164" s="377">
        <f t="shared" si="79"/>
        <v>407.89400000000006</v>
      </c>
      <c r="BW164" s="501">
        <f t="shared" si="105"/>
        <v>889.98800000000006</v>
      </c>
    </row>
    <row r="165" spans="2:75" s="367" customFormat="1" ht="13.5">
      <c r="B165" s="496">
        <v>157</v>
      </c>
      <c r="C165" s="376" t="s">
        <v>1027</v>
      </c>
      <c r="D165" s="514">
        <v>44540</v>
      </c>
      <c r="E165" s="368" t="s">
        <v>473</v>
      </c>
      <c r="F165" s="383" t="s">
        <v>756</v>
      </c>
      <c r="G165" s="368" t="s">
        <v>928</v>
      </c>
      <c r="H165" s="368" t="s">
        <v>983</v>
      </c>
      <c r="I165" s="486" t="s">
        <v>500</v>
      </c>
      <c r="J165" s="377">
        <v>1099.9000000000001</v>
      </c>
      <c r="K165" s="505">
        <f t="shared" si="82"/>
        <v>109.99000000000001</v>
      </c>
      <c r="L165" s="377">
        <f t="shared" si="83"/>
        <v>989.91000000000008</v>
      </c>
      <c r="M165" s="377">
        <f t="shared" si="84"/>
        <v>197.98200000000003</v>
      </c>
      <c r="N165" s="377"/>
      <c r="O165" s="377"/>
      <c r="P165" s="377"/>
      <c r="Q165" s="377"/>
      <c r="R165" s="377"/>
      <c r="S165" s="377"/>
      <c r="T165" s="377"/>
      <c r="U165" s="377"/>
      <c r="V165" s="377"/>
      <c r="W165" s="377"/>
      <c r="X165" s="377"/>
      <c r="Y165" s="377"/>
      <c r="Z165" s="377"/>
      <c r="AA165" s="377"/>
      <c r="AB165" s="377"/>
      <c r="AC165" s="377"/>
      <c r="AD165" s="377"/>
      <c r="AE165" s="377"/>
      <c r="AF165" s="377"/>
      <c r="AG165" s="377"/>
      <c r="AH165" s="377"/>
      <c r="AI165" s="377"/>
      <c r="AJ165" s="377"/>
      <c r="AK165" s="377"/>
      <c r="AL165" s="377"/>
      <c r="AM165" s="377"/>
      <c r="AN165" s="377"/>
      <c r="AO165" s="377"/>
      <c r="AP165" s="377"/>
      <c r="AQ165" s="377"/>
      <c r="AR165" s="377"/>
      <c r="AS165" s="377"/>
      <c r="AT165" s="377"/>
      <c r="AU165" s="377"/>
      <c r="AV165" s="377"/>
      <c r="AW165" s="377"/>
      <c r="AX165" s="377"/>
      <c r="AY165" s="377"/>
      <c r="AZ165" s="377"/>
      <c r="BA165" s="377"/>
      <c r="BB165" s="377"/>
      <c r="BC165" s="377"/>
      <c r="BD165" s="377"/>
      <c r="BE165" s="377"/>
      <c r="BF165" s="377"/>
      <c r="BG165" s="377"/>
      <c r="BH165" s="377"/>
      <c r="BI165" s="377"/>
      <c r="BJ165" s="377"/>
      <c r="BK165" s="377"/>
      <c r="BL165" s="377"/>
      <c r="BM165" s="377">
        <v>0</v>
      </c>
      <c r="BN165" s="377">
        <v>0</v>
      </c>
      <c r="BO165" s="377">
        <v>0</v>
      </c>
      <c r="BP165" s="377">
        <v>11.93</v>
      </c>
      <c r="BQ165" s="377">
        <f t="shared" si="95"/>
        <v>11.93</v>
      </c>
      <c r="BR165" s="377">
        <f t="shared" si="96"/>
        <v>1087.97</v>
      </c>
      <c r="BS165" s="498">
        <f t="shared" si="103"/>
        <v>197.98200000000003</v>
      </c>
      <c r="BT165" s="498">
        <f t="shared" si="104"/>
        <v>209.91200000000003</v>
      </c>
      <c r="BU165" s="507">
        <f t="shared" si="106"/>
        <v>197.98200000000003</v>
      </c>
      <c r="BV165" s="377">
        <f t="shared" si="79"/>
        <v>407.89400000000006</v>
      </c>
      <c r="BW165" s="501">
        <f t="shared" si="105"/>
        <v>889.98800000000006</v>
      </c>
    </row>
    <row r="166" spans="2:75" s="367" customFormat="1" ht="13.5">
      <c r="B166" s="496">
        <v>158</v>
      </c>
      <c r="C166" s="376" t="s">
        <v>1028</v>
      </c>
      <c r="D166" s="514">
        <v>44540</v>
      </c>
      <c r="E166" s="368" t="s">
        <v>473</v>
      </c>
      <c r="F166" s="383" t="s">
        <v>756</v>
      </c>
      <c r="G166" s="368" t="s">
        <v>928</v>
      </c>
      <c r="H166" s="368" t="s">
        <v>984</v>
      </c>
      <c r="I166" s="486" t="s">
        <v>477</v>
      </c>
      <c r="J166" s="377">
        <v>1099.9000000000001</v>
      </c>
      <c r="K166" s="505">
        <f t="shared" si="82"/>
        <v>109.99000000000001</v>
      </c>
      <c r="L166" s="377">
        <f t="shared" si="83"/>
        <v>989.91000000000008</v>
      </c>
      <c r="M166" s="377">
        <f t="shared" si="84"/>
        <v>197.98200000000003</v>
      </c>
      <c r="N166" s="377"/>
      <c r="O166" s="377"/>
      <c r="P166" s="377"/>
      <c r="Q166" s="377"/>
      <c r="R166" s="377"/>
      <c r="S166" s="377"/>
      <c r="T166" s="377"/>
      <c r="U166" s="377"/>
      <c r="V166" s="377"/>
      <c r="W166" s="377"/>
      <c r="X166" s="377"/>
      <c r="Y166" s="377"/>
      <c r="Z166" s="377"/>
      <c r="AA166" s="377"/>
      <c r="AB166" s="377"/>
      <c r="AC166" s="377"/>
      <c r="AD166" s="377"/>
      <c r="AE166" s="377"/>
      <c r="AF166" s="377"/>
      <c r="AG166" s="377"/>
      <c r="AH166" s="377"/>
      <c r="AI166" s="377"/>
      <c r="AJ166" s="377"/>
      <c r="AK166" s="377"/>
      <c r="AL166" s="377"/>
      <c r="AM166" s="377"/>
      <c r="AN166" s="377"/>
      <c r="AO166" s="377"/>
      <c r="AP166" s="377"/>
      <c r="AQ166" s="377"/>
      <c r="AR166" s="377"/>
      <c r="AS166" s="377"/>
      <c r="AT166" s="377"/>
      <c r="AU166" s="377"/>
      <c r="AV166" s="377"/>
      <c r="AW166" s="377"/>
      <c r="AX166" s="377"/>
      <c r="AY166" s="377"/>
      <c r="AZ166" s="377"/>
      <c r="BA166" s="377"/>
      <c r="BB166" s="377"/>
      <c r="BC166" s="377"/>
      <c r="BD166" s="377"/>
      <c r="BE166" s="377"/>
      <c r="BF166" s="377"/>
      <c r="BG166" s="377"/>
      <c r="BH166" s="377"/>
      <c r="BI166" s="377"/>
      <c r="BJ166" s="377"/>
      <c r="BK166" s="377"/>
      <c r="BL166" s="377"/>
      <c r="BM166" s="377">
        <v>0</v>
      </c>
      <c r="BN166" s="377">
        <v>0</v>
      </c>
      <c r="BO166" s="377">
        <v>0</v>
      </c>
      <c r="BP166" s="377">
        <v>11.93</v>
      </c>
      <c r="BQ166" s="377">
        <f t="shared" si="95"/>
        <v>11.93</v>
      </c>
      <c r="BR166" s="377">
        <f t="shared" si="96"/>
        <v>1087.97</v>
      </c>
      <c r="BS166" s="498">
        <f t="shared" si="103"/>
        <v>197.98200000000003</v>
      </c>
      <c r="BT166" s="498">
        <f t="shared" si="104"/>
        <v>209.91200000000003</v>
      </c>
      <c r="BU166" s="507">
        <f t="shared" si="106"/>
        <v>197.98200000000003</v>
      </c>
      <c r="BV166" s="377">
        <f t="shared" si="79"/>
        <v>407.89400000000006</v>
      </c>
      <c r="BW166" s="501">
        <f t="shared" si="105"/>
        <v>889.98800000000006</v>
      </c>
    </row>
    <row r="167" spans="2:75" s="367" customFormat="1" ht="13.5">
      <c r="B167" s="496">
        <v>159</v>
      </c>
      <c r="C167" s="376" t="s">
        <v>1029</v>
      </c>
      <c r="D167" s="514">
        <v>44540</v>
      </c>
      <c r="E167" s="368" t="s">
        <v>473</v>
      </c>
      <c r="F167" s="383" t="s">
        <v>756</v>
      </c>
      <c r="G167" s="368" t="s">
        <v>928</v>
      </c>
      <c r="H167" s="368" t="s">
        <v>985</v>
      </c>
      <c r="I167" s="486" t="s">
        <v>524</v>
      </c>
      <c r="J167" s="377">
        <v>1099.9000000000001</v>
      </c>
      <c r="K167" s="505">
        <f t="shared" si="82"/>
        <v>109.99000000000001</v>
      </c>
      <c r="L167" s="377">
        <f t="shared" si="83"/>
        <v>989.91000000000008</v>
      </c>
      <c r="M167" s="377">
        <f t="shared" si="84"/>
        <v>197.98200000000003</v>
      </c>
      <c r="N167" s="377"/>
      <c r="O167" s="377"/>
      <c r="P167" s="377"/>
      <c r="Q167" s="377"/>
      <c r="R167" s="377"/>
      <c r="S167" s="377"/>
      <c r="T167" s="377"/>
      <c r="U167" s="377"/>
      <c r="V167" s="377"/>
      <c r="W167" s="377"/>
      <c r="X167" s="377"/>
      <c r="Y167" s="377"/>
      <c r="Z167" s="377"/>
      <c r="AA167" s="377"/>
      <c r="AB167" s="377"/>
      <c r="AC167" s="377"/>
      <c r="AD167" s="377"/>
      <c r="AE167" s="377"/>
      <c r="AF167" s="377"/>
      <c r="AG167" s="377"/>
      <c r="AH167" s="377"/>
      <c r="AI167" s="377"/>
      <c r="AJ167" s="377"/>
      <c r="AK167" s="377"/>
      <c r="AL167" s="377"/>
      <c r="AM167" s="377"/>
      <c r="AN167" s="377"/>
      <c r="AO167" s="377"/>
      <c r="AP167" s="377"/>
      <c r="AQ167" s="377"/>
      <c r="AR167" s="377"/>
      <c r="AS167" s="377"/>
      <c r="AT167" s="377"/>
      <c r="AU167" s="377"/>
      <c r="AV167" s="377"/>
      <c r="AW167" s="377"/>
      <c r="AX167" s="377"/>
      <c r="AY167" s="377"/>
      <c r="AZ167" s="377"/>
      <c r="BA167" s="377"/>
      <c r="BB167" s="377"/>
      <c r="BC167" s="377"/>
      <c r="BD167" s="377"/>
      <c r="BE167" s="377"/>
      <c r="BF167" s="377"/>
      <c r="BG167" s="377"/>
      <c r="BH167" s="377"/>
      <c r="BI167" s="377"/>
      <c r="BJ167" s="377"/>
      <c r="BK167" s="377"/>
      <c r="BL167" s="377"/>
      <c r="BM167" s="377">
        <v>0</v>
      </c>
      <c r="BN167" s="377">
        <v>0</v>
      </c>
      <c r="BO167" s="377">
        <v>0</v>
      </c>
      <c r="BP167" s="377">
        <v>11.93</v>
      </c>
      <c r="BQ167" s="377">
        <f t="shared" si="95"/>
        <v>11.93</v>
      </c>
      <c r="BR167" s="377">
        <f t="shared" si="96"/>
        <v>1087.97</v>
      </c>
      <c r="BS167" s="498">
        <f t="shared" si="103"/>
        <v>197.98200000000003</v>
      </c>
      <c r="BT167" s="498">
        <f t="shared" si="104"/>
        <v>209.91200000000003</v>
      </c>
      <c r="BU167" s="507">
        <f t="shared" si="106"/>
        <v>197.98200000000003</v>
      </c>
      <c r="BV167" s="377">
        <f t="shared" si="79"/>
        <v>407.89400000000006</v>
      </c>
      <c r="BW167" s="501">
        <f t="shared" si="105"/>
        <v>889.98800000000006</v>
      </c>
    </row>
    <row r="168" spans="2:75" s="367" customFormat="1" ht="13.5">
      <c r="B168" s="496">
        <v>160</v>
      </c>
      <c r="C168" s="376" t="s">
        <v>1030</v>
      </c>
      <c r="D168" s="514">
        <v>44540</v>
      </c>
      <c r="E168" s="368" t="s">
        <v>473</v>
      </c>
      <c r="F168" s="383" t="s">
        <v>756</v>
      </c>
      <c r="G168" s="368" t="s">
        <v>928</v>
      </c>
      <c r="H168" s="368" t="s">
        <v>986</v>
      </c>
      <c r="I168" s="486" t="s">
        <v>524</v>
      </c>
      <c r="J168" s="377">
        <v>1099.9000000000001</v>
      </c>
      <c r="K168" s="505">
        <f t="shared" si="82"/>
        <v>109.99000000000001</v>
      </c>
      <c r="L168" s="377">
        <f t="shared" si="83"/>
        <v>989.91000000000008</v>
      </c>
      <c r="M168" s="377">
        <f t="shared" si="84"/>
        <v>197.98200000000003</v>
      </c>
      <c r="N168" s="377"/>
      <c r="O168" s="377"/>
      <c r="P168" s="377"/>
      <c r="Q168" s="377"/>
      <c r="R168" s="377"/>
      <c r="S168" s="377"/>
      <c r="T168" s="377"/>
      <c r="U168" s="377"/>
      <c r="V168" s="377"/>
      <c r="W168" s="377"/>
      <c r="X168" s="377"/>
      <c r="Y168" s="377"/>
      <c r="Z168" s="377"/>
      <c r="AA168" s="377"/>
      <c r="AB168" s="377"/>
      <c r="AC168" s="377"/>
      <c r="AD168" s="377"/>
      <c r="AE168" s="377"/>
      <c r="AF168" s="377"/>
      <c r="AG168" s="377"/>
      <c r="AH168" s="377"/>
      <c r="AI168" s="377"/>
      <c r="AJ168" s="377"/>
      <c r="AK168" s="377"/>
      <c r="AL168" s="377"/>
      <c r="AM168" s="377"/>
      <c r="AN168" s="377"/>
      <c r="AO168" s="377"/>
      <c r="AP168" s="377"/>
      <c r="AQ168" s="377"/>
      <c r="AR168" s="377"/>
      <c r="AS168" s="377"/>
      <c r="AT168" s="377"/>
      <c r="AU168" s="377"/>
      <c r="AV168" s="377"/>
      <c r="AW168" s="377"/>
      <c r="AX168" s="377"/>
      <c r="AY168" s="377"/>
      <c r="AZ168" s="377"/>
      <c r="BA168" s="377"/>
      <c r="BB168" s="377"/>
      <c r="BC168" s="377"/>
      <c r="BD168" s="377"/>
      <c r="BE168" s="377"/>
      <c r="BF168" s="377"/>
      <c r="BG168" s="377"/>
      <c r="BH168" s="377"/>
      <c r="BI168" s="377"/>
      <c r="BJ168" s="377"/>
      <c r="BK168" s="377"/>
      <c r="BL168" s="377"/>
      <c r="BM168" s="377">
        <v>0</v>
      </c>
      <c r="BN168" s="377">
        <v>0</v>
      </c>
      <c r="BO168" s="377">
        <v>0</v>
      </c>
      <c r="BP168" s="377">
        <v>11.93</v>
      </c>
      <c r="BQ168" s="377">
        <f t="shared" si="95"/>
        <v>11.93</v>
      </c>
      <c r="BR168" s="377">
        <f t="shared" si="96"/>
        <v>1087.97</v>
      </c>
      <c r="BS168" s="498">
        <f t="shared" si="103"/>
        <v>197.98200000000003</v>
      </c>
      <c r="BT168" s="498">
        <f t="shared" si="104"/>
        <v>209.91200000000003</v>
      </c>
      <c r="BU168" s="507">
        <f t="shared" si="106"/>
        <v>197.98200000000003</v>
      </c>
      <c r="BV168" s="377">
        <f t="shared" si="79"/>
        <v>407.89400000000006</v>
      </c>
      <c r="BW168" s="501">
        <f t="shared" si="105"/>
        <v>889.98800000000006</v>
      </c>
    </row>
    <row r="169" spans="2:75" s="367" customFormat="1" ht="13.5">
      <c r="B169" s="496">
        <v>161</v>
      </c>
      <c r="C169" s="376" t="s">
        <v>1031</v>
      </c>
      <c r="D169" s="514">
        <v>44540</v>
      </c>
      <c r="E169" s="368" t="s">
        <v>473</v>
      </c>
      <c r="F169" s="383" t="s">
        <v>756</v>
      </c>
      <c r="G169" s="368" t="s">
        <v>928</v>
      </c>
      <c r="H169" s="368" t="s">
        <v>987</v>
      </c>
      <c r="I169" s="486" t="s">
        <v>497</v>
      </c>
      <c r="J169" s="377">
        <v>1099.9000000000001</v>
      </c>
      <c r="K169" s="505">
        <f t="shared" si="82"/>
        <v>109.99000000000001</v>
      </c>
      <c r="L169" s="377">
        <f t="shared" si="83"/>
        <v>989.91000000000008</v>
      </c>
      <c r="M169" s="377">
        <f t="shared" si="84"/>
        <v>197.98200000000003</v>
      </c>
      <c r="N169" s="377"/>
      <c r="O169" s="377"/>
      <c r="P169" s="377"/>
      <c r="Q169" s="377"/>
      <c r="R169" s="377"/>
      <c r="S169" s="377"/>
      <c r="T169" s="377"/>
      <c r="U169" s="377"/>
      <c r="V169" s="377"/>
      <c r="W169" s="377"/>
      <c r="X169" s="377"/>
      <c r="Y169" s="377"/>
      <c r="Z169" s="377"/>
      <c r="AA169" s="377"/>
      <c r="AB169" s="377"/>
      <c r="AC169" s="377"/>
      <c r="AD169" s="377"/>
      <c r="AE169" s="377"/>
      <c r="AF169" s="377"/>
      <c r="AG169" s="377"/>
      <c r="AH169" s="377"/>
      <c r="AI169" s="377"/>
      <c r="AJ169" s="377"/>
      <c r="AK169" s="377"/>
      <c r="AL169" s="377"/>
      <c r="AM169" s="377"/>
      <c r="AN169" s="377"/>
      <c r="AO169" s="377"/>
      <c r="AP169" s="377"/>
      <c r="AQ169" s="377"/>
      <c r="AR169" s="377"/>
      <c r="AS169" s="377"/>
      <c r="AT169" s="377"/>
      <c r="AU169" s="377"/>
      <c r="AV169" s="377"/>
      <c r="AW169" s="377"/>
      <c r="AX169" s="377"/>
      <c r="AY169" s="377"/>
      <c r="AZ169" s="377"/>
      <c r="BA169" s="377"/>
      <c r="BB169" s="377"/>
      <c r="BC169" s="377"/>
      <c r="BD169" s="377"/>
      <c r="BE169" s="377"/>
      <c r="BF169" s="377"/>
      <c r="BG169" s="377"/>
      <c r="BH169" s="377"/>
      <c r="BI169" s="377"/>
      <c r="BJ169" s="377"/>
      <c r="BK169" s="377"/>
      <c r="BL169" s="377"/>
      <c r="BM169" s="377">
        <v>0</v>
      </c>
      <c r="BN169" s="377">
        <v>0</v>
      </c>
      <c r="BO169" s="377">
        <v>0</v>
      </c>
      <c r="BP169" s="377">
        <v>11.93</v>
      </c>
      <c r="BQ169" s="377">
        <f t="shared" si="95"/>
        <v>11.93</v>
      </c>
      <c r="BR169" s="377">
        <f t="shared" si="96"/>
        <v>1087.97</v>
      </c>
      <c r="BS169" s="498">
        <f t="shared" si="103"/>
        <v>197.98200000000003</v>
      </c>
      <c r="BT169" s="498">
        <f t="shared" si="104"/>
        <v>209.91200000000003</v>
      </c>
      <c r="BU169" s="507">
        <f t="shared" si="106"/>
        <v>197.98200000000003</v>
      </c>
      <c r="BV169" s="377">
        <f t="shared" si="79"/>
        <v>407.89400000000006</v>
      </c>
      <c r="BW169" s="501">
        <f t="shared" si="105"/>
        <v>889.98800000000006</v>
      </c>
    </row>
    <row r="170" spans="2:75" s="367" customFormat="1" ht="13.5">
      <c r="B170" s="496">
        <v>162</v>
      </c>
      <c r="C170" s="376" t="s">
        <v>1032</v>
      </c>
      <c r="D170" s="514">
        <v>44540</v>
      </c>
      <c r="E170" s="368" t="s">
        <v>473</v>
      </c>
      <c r="F170" s="383" t="s">
        <v>756</v>
      </c>
      <c r="G170" s="368" t="s">
        <v>928</v>
      </c>
      <c r="H170" s="368" t="s">
        <v>988</v>
      </c>
      <c r="I170" s="486" t="s">
        <v>524</v>
      </c>
      <c r="J170" s="377">
        <v>1099.9000000000001</v>
      </c>
      <c r="K170" s="505">
        <f t="shared" si="82"/>
        <v>109.99000000000001</v>
      </c>
      <c r="L170" s="377">
        <f t="shared" si="83"/>
        <v>989.91000000000008</v>
      </c>
      <c r="M170" s="377">
        <f t="shared" si="84"/>
        <v>197.98200000000003</v>
      </c>
      <c r="N170" s="377"/>
      <c r="O170" s="377"/>
      <c r="P170" s="377"/>
      <c r="Q170" s="377"/>
      <c r="R170" s="377"/>
      <c r="S170" s="377"/>
      <c r="T170" s="377"/>
      <c r="U170" s="377"/>
      <c r="V170" s="377"/>
      <c r="W170" s="377"/>
      <c r="X170" s="377"/>
      <c r="Y170" s="377"/>
      <c r="Z170" s="377"/>
      <c r="AA170" s="377"/>
      <c r="AB170" s="377"/>
      <c r="AC170" s="377"/>
      <c r="AD170" s="377"/>
      <c r="AE170" s="377"/>
      <c r="AF170" s="377"/>
      <c r="AG170" s="377"/>
      <c r="AH170" s="377"/>
      <c r="AI170" s="377"/>
      <c r="AJ170" s="377"/>
      <c r="AK170" s="377"/>
      <c r="AL170" s="377"/>
      <c r="AM170" s="377"/>
      <c r="AN170" s="377"/>
      <c r="AO170" s="377"/>
      <c r="AP170" s="377"/>
      <c r="AQ170" s="377"/>
      <c r="AR170" s="377"/>
      <c r="AS170" s="377"/>
      <c r="AT170" s="377"/>
      <c r="AU170" s="377"/>
      <c r="AV170" s="377"/>
      <c r="AW170" s="377"/>
      <c r="AX170" s="377"/>
      <c r="AY170" s="377"/>
      <c r="AZ170" s="377"/>
      <c r="BA170" s="377"/>
      <c r="BB170" s="377"/>
      <c r="BC170" s="377"/>
      <c r="BD170" s="377"/>
      <c r="BE170" s="377"/>
      <c r="BF170" s="377"/>
      <c r="BG170" s="377"/>
      <c r="BH170" s="377"/>
      <c r="BI170" s="377"/>
      <c r="BJ170" s="377"/>
      <c r="BK170" s="377"/>
      <c r="BL170" s="377"/>
      <c r="BM170" s="377">
        <v>0</v>
      </c>
      <c r="BN170" s="377">
        <v>0</v>
      </c>
      <c r="BO170" s="377">
        <v>0</v>
      </c>
      <c r="BP170" s="377">
        <v>11.93</v>
      </c>
      <c r="BQ170" s="377">
        <f t="shared" si="95"/>
        <v>11.93</v>
      </c>
      <c r="BR170" s="377">
        <f t="shared" si="96"/>
        <v>1087.97</v>
      </c>
      <c r="BS170" s="498">
        <f t="shared" si="103"/>
        <v>197.98200000000003</v>
      </c>
      <c r="BT170" s="498">
        <f t="shared" si="104"/>
        <v>209.91200000000003</v>
      </c>
      <c r="BU170" s="507">
        <f t="shared" si="106"/>
        <v>197.98200000000003</v>
      </c>
      <c r="BV170" s="377">
        <f t="shared" si="79"/>
        <v>407.89400000000006</v>
      </c>
      <c r="BW170" s="501">
        <f t="shared" si="105"/>
        <v>889.98800000000006</v>
      </c>
    </row>
    <row r="171" spans="2:75" s="367" customFormat="1" ht="13.5">
      <c r="B171" s="496">
        <v>163</v>
      </c>
      <c r="C171" s="376" t="s">
        <v>1033</v>
      </c>
      <c r="D171" s="514">
        <v>44540</v>
      </c>
      <c r="E171" s="368" t="s">
        <v>473</v>
      </c>
      <c r="F171" s="383" t="s">
        <v>756</v>
      </c>
      <c r="G171" s="368" t="s">
        <v>928</v>
      </c>
      <c r="H171" s="368" t="s">
        <v>989</v>
      </c>
      <c r="I171" s="486" t="s">
        <v>489</v>
      </c>
      <c r="J171" s="377">
        <v>1099.9000000000001</v>
      </c>
      <c r="K171" s="505">
        <f t="shared" si="82"/>
        <v>109.99000000000001</v>
      </c>
      <c r="L171" s="377">
        <f t="shared" si="83"/>
        <v>989.91000000000008</v>
      </c>
      <c r="M171" s="377">
        <f t="shared" si="84"/>
        <v>197.98200000000003</v>
      </c>
      <c r="N171" s="377"/>
      <c r="O171" s="377"/>
      <c r="P171" s="377"/>
      <c r="Q171" s="377"/>
      <c r="R171" s="377"/>
      <c r="S171" s="377"/>
      <c r="T171" s="377"/>
      <c r="U171" s="377"/>
      <c r="V171" s="377"/>
      <c r="W171" s="377"/>
      <c r="X171" s="377"/>
      <c r="Y171" s="377"/>
      <c r="Z171" s="377"/>
      <c r="AA171" s="377"/>
      <c r="AB171" s="377"/>
      <c r="AC171" s="377"/>
      <c r="AD171" s="377"/>
      <c r="AE171" s="377"/>
      <c r="AF171" s="377"/>
      <c r="AG171" s="377"/>
      <c r="AH171" s="377"/>
      <c r="AI171" s="377"/>
      <c r="AJ171" s="377"/>
      <c r="AK171" s="377"/>
      <c r="AL171" s="377"/>
      <c r="AM171" s="377"/>
      <c r="AN171" s="377"/>
      <c r="AO171" s="377"/>
      <c r="AP171" s="377"/>
      <c r="AQ171" s="377"/>
      <c r="AR171" s="377"/>
      <c r="AS171" s="377"/>
      <c r="AT171" s="377"/>
      <c r="AU171" s="377"/>
      <c r="AV171" s="377"/>
      <c r="AW171" s="377"/>
      <c r="AX171" s="377"/>
      <c r="AY171" s="377"/>
      <c r="AZ171" s="377"/>
      <c r="BA171" s="377"/>
      <c r="BB171" s="377"/>
      <c r="BC171" s="377"/>
      <c r="BD171" s="377"/>
      <c r="BE171" s="377"/>
      <c r="BF171" s="377"/>
      <c r="BG171" s="377"/>
      <c r="BH171" s="377"/>
      <c r="BI171" s="377"/>
      <c r="BJ171" s="377"/>
      <c r="BK171" s="377"/>
      <c r="BL171" s="377"/>
      <c r="BM171" s="377">
        <v>0</v>
      </c>
      <c r="BN171" s="377">
        <v>0</v>
      </c>
      <c r="BO171" s="377">
        <v>0</v>
      </c>
      <c r="BP171" s="377">
        <v>11.93</v>
      </c>
      <c r="BQ171" s="377">
        <f t="shared" si="95"/>
        <v>11.93</v>
      </c>
      <c r="BR171" s="377">
        <f t="shared" si="96"/>
        <v>1087.97</v>
      </c>
      <c r="BS171" s="498">
        <f t="shared" si="103"/>
        <v>197.98200000000003</v>
      </c>
      <c r="BT171" s="498">
        <f t="shared" si="104"/>
        <v>209.91200000000003</v>
      </c>
      <c r="BU171" s="507">
        <f t="shared" si="106"/>
        <v>197.98200000000003</v>
      </c>
      <c r="BV171" s="377">
        <f t="shared" si="79"/>
        <v>407.89400000000006</v>
      </c>
      <c r="BW171" s="501">
        <f t="shared" si="105"/>
        <v>889.98800000000006</v>
      </c>
    </row>
    <row r="172" spans="2:75" s="367" customFormat="1" ht="13.5">
      <c r="B172" s="496">
        <v>164</v>
      </c>
      <c r="C172" s="376" t="s">
        <v>1034</v>
      </c>
      <c r="D172" s="514">
        <v>44540</v>
      </c>
      <c r="E172" s="368" t="s">
        <v>473</v>
      </c>
      <c r="F172" s="383" t="s">
        <v>756</v>
      </c>
      <c r="G172" s="368" t="s">
        <v>928</v>
      </c>
      <c r="H172" s="368" t="s">
        <v>990</v>
      </c>
      <c r="I172" s="486" t="s">
        <v>500</v>
      </c>
      <c r="J172" s="377">
        <v>1099.9000000000001</v>
      </c>
      <c r="K172" s="505">
        <f t="shared" si="82"/>
        <v>109.99000000000001</v>
      </c>
      <c r="L172" s="377">
        <f t="shared" si="83"/>
        <v>989.91000000000008</v>
      </c>
      <c r="M172" s="377">
        <f t="shared" si="84"/>
        <v>197.98200000000003</v>
      </c>
      <c r="N172" s="377"/>
      <c r="O172" s="377"/>
      <c r="P172" s="377"/>
      <c r="Q172" s="377"/>
      <c r="R172" s="377"/>
      <c r="S172" s="377"/>
      <c r="T172" s="377"/>
      <c r="U172" s="377"/>
      <c r="V172" s="377"/>
      <c r="W172" s="377"/>
      <c r="X172" s="377"/>
      <c r="Y172" s="377"/>
      <c r="Z172" s="377"/>
      <c r="AA172" s="377"/>
      <c r="AB172" s="377"/>
      <c r="AC172" s="377"/>
      <c r="AD172" s="377"/>
      <c r="AE172" s="377"/>
      <c r="AF172" s="377"/>
      <c r="AG172" s="377"/>
      <c r="AH172" s="377"/>
      <c r="AI172" s="377"/>
      <c r="AJ172" s="377"/>
      <c r="AK172" s="377"/>
      <c r="AL172" s="377"/>
      <c r="AM172" s="377"/>
      <c r="AN172" s="377"/>
      <c r="AO172" s="377"/>
      <c r="AP172" s="377"/>
      <c r="AQ172" s="377"/>
      <c r="AR172" s="377"/>
      <c r="AS172" s="377"/>
      <c r="AT172" s="377"/>
      <c r="AU172" s="377"/>
      <c r="AV172" s="377"/>
      <c r="AW172" s="377"/>
      <c r="AX172" s="377"/>
      <c r="AY172" s="377"/>
      <c r="AZ172" s="377"/>
      <c r="BA172" s="377"/>
      <c r="BB172" s="377"/>
      <c r="BC172" s="377"/>
      <c r="BD172" s="377"/>
      <c r="BE172" s="377"/>
      <c r="BF172" s="377"/>
      <c r="BG172" s="377"/>
      <c r="BH172" s="377"/>
      <c r="BI172" s="377"/>
      <c r="BJ172" s="377"/>
      <c r="BK172" s="377"/>
      <c r="BL172" s="377"/>
      <c r="BM172" s="377">
        <v>0</v>
      </c>
      <c r="BN172" s="377">
        <v>0</v>
      </c>
      <c r="BO172" s="377">
        <v>0</v>
      </c>
      <c r="BP172" s="377">
        <v>11.93</v>
      </c>
      <c r="BQ172" s="377">
        <f t="shared" si="95"/>
        <v>11.93</v>
      </c>
      <c r="BR172" s="377">
        <f t="shared" si="96"/>
        <v>1087.97</v>
      </c>
      <c r="BS172" s="498">
        <f t="shared" si="103"/>
        <v>197.98200000000003</v>
      </c>
      <c r="BT172" s="498">
        <f t="shared" si="104"/>
        <v>209.91200000000003</v>
      </c>
      <c r="BU172" s="507">
        <f t="shared" si="106"/>
        <v>197.98200000000003</v>
      </c>
      <c r="BV172" s="377">
        <f t="shared" si="79"/>
        <v>407.89400000000006</v>
      </c>
      <c r="BW172" s="501">
        <f t="shared" si="105"/>
        <v>889.98800000000006</v>
      </c>
    </row>
    <row r="173" spans="2:75" s="367" customFormat="1" ht="13.5">
      <c r="B173" s="496">
        <v>165</v>
      </c>
      <c r="C173" s="376" t="s">
        <v>1035</v>
      </c>
      <c r="D173" s="514">
        <v>44540</v>
      </c>
      <c r="E173" s="368" t="s">
        <v>473</v>
      </c>
      <c r="F173" s="383" t="s">
        <v>756</v>
      </c>
      <c r="G173" s="368" t="s">
        <v>928</v>
      </c>
      <c r="H173" s="368" t="s">
        <v>991</v>
      </c>
      <c r="I173" s="486" t="s">
        <v>477</v>
      </c>
      <c r="J173" s="377">
        <v>1099.9000000000001</v>
      </c>
      <c r="K173" s="505">
        <f t="shared" si="82"/>
        <v>109.99000000000001</v>
      </c>
      <c r="L173" s="377">
        <f t="shared" si="83"/>
        <v>989.91000000000008</v>
      </c>
      <c r="M173" s="377">
        <f t="shared" si="84"/>
        <v>197.98200000000003</v>
      </c>
      <c r="N173" s="377"/>
      <c r="O173" s="377"/>
      <c r="P173" s="377"/>
      <c r="Q173" s="377"/>
      <c r="R173" s="377"/>
      <c r="S173" s="377"/>
      <c r="T173" s="377"/>
      <c r="U173" s="377"/>
      <c r="V173" s="377"/>
      <c r="W173" s="377"/>
      <c r="X173" s="377"/>
      <c r="Y173" s="377"/>
      <c r="Z173" s="377"/>
      <c r="AA173" s="377"/>
      <c r="AB173" s="377"/>
      <c r="AC173" s="377"/>
      <c r="AD173" s="377"/>
      <c r="AE173" s="377"/>
      <c r="AF173" s="377"/>
      <c r="AG173" s="377"/>
      <c r="AH173" s="377"/>
      <c r="AI173" s="377"/>
      <c r="AJ173" s="377"/>
      <c r="AK173" s="377"/>
      <c r="AL173" s="377"/>
      <c r="AM173" s="377"/>
      <c r="AN173" s="377"/>
      <c r="AO173" s="377"/>
      <c r="AP173" s="377"/>
      <c r="AQ173" s="377"/>
      <c r="AR173" s="377"/>
      <c r="AS173" s="377"/>
      <c r="AT173" s="377"/>
      <c r="AU173" s="377"/>
      <c r="AV173" s="377"/>
      <c r="AW173" s="377"/>
      <c r="AX173" s="377"/>
      <c r="AY173" s="377"/>
      <c r="AZ173" s="377"/>
      <c r="BA173" s="377"/>
      <c r="BB173" s="377"/>
      <c r="BC173" s="377"/>
      <c r="BD173" s="377"/>
      <c r="BE173" s="377"/>
      <c r="BF173" s="377"/>
      <c r="BG173" s="377"/>
      <c r="BH173" s="377"/>
      <c r="BI173" s="377"/>
      <c r="BJ173" s="377"/>
      <c r="BK173" s="377"/>
      <c r="BL173" s="377"/>
      <c r="BM173" s="377">
        <v>0</v>
      </c>
      <c r="BN173" s="377">
        <v>0</v>
      </c>
      <c r="BO173" s="377">
        <v>0</v>
      </c>
      <c r="BP173" s="377">
        <v>11.93</v>
      </c>
      <c r="BQ173" s="377">
        <f t="shared" si="95"/>
        <v>11.93</v>
      </c>
      <c r="BR173" s="377">
        <f t="shared" si="96"/>
        <v>1087.97</v>
      </c>
      <c r="BS173" s="498">
        <f t="shared" si="103"/>
        <v>197.98200000000003</v>
      </c>
      <c r="BT173" s="498">
        <f t="shared" si="104"/>
        <v>209.91200000000003</v>
      </c>
      <c r="BU173" s="507">
        <f t="shared" si="106"/>
        <v>197.98200000000003</v>
      </c>
      <c r="BV173" s="377">
        <f t="shared" si="79"/>
        <v>407.89400000000006</v>
      </c>
      <c r="BW173" s="501">
        <f t="shared" si="105"/>
        <v>889.98800000000006</v>
      </c>
    </row>
    <row r="174" spans="2:75" s="367" customFormat="1" ht="13.5">
      <c r="B174" s="496">
        <v>166</v>
      </c>
      <c r="C174" s="376" t="s">
        <v>1036</v>
      </c>
      <c r="D174" s="514">
        <v>44540</v>
      </c>
      <c r="E174" s="368" t="s">
        <v>473</v>
      </c>
      <c r="F174" s="383" t="s">
        <v>756</v>
      </c>
      <c r="G174" s="368" t="s">
        <v>928</v>
      </c>
      <c r="H174" s="368" t="s">
        <v>992</v>
      </c>
      <c r="I174" s="486" t="s">
        <v>492</v>
      </c>
      <c r="J174" s="377">
        <v>1099.9000000000001</v>
      </c>
      <c r="K174" s="505">
        <f t="shared" si="82"/>
        <v>109.99000000000001</v>
      </c>
      <c r="L174" s="377">
        <f t="shared" si="83"/>
        <v>989.91000000000008</v>
      </c>
      <c r="M174" s="377">
        <f t="shared" si="84"/>
        <v>197.98200000000003</v>
      </c>
      <c r="N174" s="377"/>
      <c r="O174" s="377"/>
      <c r="P174" s="377"/>
      <c r="Q174" s="377"/>
      <c r="R174" s="377"/>
      <c r="S174" s="377"/>
      <c r="T174" s="377"/>
      <c r="U174" s="377"/>
      <c r="V174" s="377"/>
      <c r="W174" s="377"/>
      <c r="X174" s="377"/>
      <c r="Y174" s="377"/>
      <c r="Z174" s="377"/>
      <c r="AA174" s="377"/>
      <c r="AB174" s="377"/>
      <c r="AC174" s="377"/>
      <c r="AD174" s="377"/>
      <c r="AE174" s="377"/>
      <c r="AF174" s="377"/>
      <c r="AG174" s="377"/>
      <c r="AH174" s="377"/>
      <c r="AI174" s="377"/>
      <c r="AJ174" s="377"/>
      <c r="AK174" s="377"/>
      <c r="AL174" s="377"/>
      <c r="AM174" s="377"/>
      <c r="AN174" s="377"/>
      <c r="AO174" s="377"/>
      <c r="AP174" s="377"/>
      <c r="AQ174" s="377"/>
      <c r="AR174" s="377"/>
      <c r="AS174" s="377"/>
      <c r="AT174" s="377"/>
      <c r="AU174" s="377"/>
      <c r="AV174" s="377"/>
      <c r="AW174" s="377"/>
      <c r="AX174" s="377"/>
      <c r="AY174" s="377"/>
      <c r="AZ174" s="377"/>
      <c r="BA174" s="377"/>
      <c r="BB174" s="377"/>
      <c r="BC174" s="377"/>
      <c r="BD174" s="377"/>
      <c r="BE174" s="377"/>
      <c r="BF174" s="377"/>
      <c r="BG174" s="377"/>
      <c r="BH174" s="377"/>
      <c r="BI174" s="377"/>
      <c r="BJ174" s="377"/>
      <c r="BK174" s="377"/>
      <c r="BL174" s="377"/>
      <c r="BM174" s="377">
        <v>0</v>
      </c>
      <c r="BN174" s="377">
        <v>0</v>
      </c>
      <c r="BO174" s="377">
        <v>0</v>
      </c>
      <c r="BP174" s="377">
        <v>11.93</v>
      </c>
      <c r="BQ174" s="377">
        <f t="shared" si="95"/>
        <v>11.93</v>
      </c>
      <c r="BR174" s="377">
        <f t="shared" si="96"/>
        <v>1087.97</v>
      </c>
      <c r="BS174" s="498">
        <f t="shared" si="103"/>
        <v>197.98200000000003</v>
      </c>
      <c r="BT174" s="498">
        <f t="shared" si="104"/>
        <v>209.91200000000003</v>
      </c>
      <c r="BU174" s="507">
        <f t="shared" si="106"/>
        <v>197.98200000000003</v>
      </c>
      <c r="BV174" s="377">
        <f t="shared" ref="BV174:BV237" si="107">SUM(BT174+BU174)</f>
        <v>407.89400000000006</v>
      </c>
      <c r="BW174" s="501">
        <f t="shared" si="105"/>
        <v>889.98800000000006</v>
      </c>
    </row>
    <row r="175" spans="2:75" s="367" customFormat="1" ht="14.25" customHeight="1">
      <c r="B175" s="496">
        <v>167</v>
      </c>
      <c r="C175" s="376" t="s">
        <v>1037</v>
      </c>
      <c r="D175" s="514">
        <v>44540</v>
      </c>
      <c r="E175" s="368" t="s">
        <v>473</v>
      </c>
      <c r="F175" s="383" t="s">
        <v>756</v>
      </c>
      <c r="G175" s="368" t="s">
        <v>928</v>
      </c>
      <c r="H175" s="368" t="s">
        <v>993</v>
      </c>
      <c r="I175" s="486" t="s">
        <v>445</v>
      </c>
      <c r="J175" s="377">
        <v>1099.9000000000001</v>
      </c>
      <c r="K175" s="505">
        <f t="shared" si="82"/>
        <v>109.99000000000001</v>
      </c>
      <c r="L175" s="377">
        <f t="shared" si="83"/>
        <v>989.91000000000008</v>
      </c>
      <c r="M175" s="377">
        <f t="shared" si="84"/>
        <v>197.98200000000003</v>
      </c>
      <c r="N175" s="377"/>
      <c r="O175" s="377"/>
      <c r="P175" s="377"/>
      <c r="Q175" s="377"/>
      <c r="R175" s="377"/>
      <c r="S175" s="377"/>
      <c r="T175" s="377"/>
      <c r="U175" s="377"/>
      <c r="V175" s="377"/>
      <c r="W175" s="377"/>
      <c r="X175" s="377"/>
      <c r="Y175" s="377"/>
      <c r="Z175" s="377"/>
      <c r="AA175" s="377"/>
      <c r="AB175" s="377"/>
      <c r="AC175" s="377"/>
      <c r="AD175" s="377"/>
      <c r="AE175" s="377"/>
      <c r="AF175" s="377"/>
      <c r="AG175" s="377"/>
      <c r="AH175" s="377"/>
      <c r="AI175" s="377"/>
      <c r="AJ175" s="377"/>
      <c r="AK175" s="377"/>
      <c r="AL175" s="377"/>
      <c r="AM175" s="377"/>
      <c r="AN175" s="377"/>
      <c r="AO175" s="377"/>
      <c r="AP175" s="377"/>
      <c r="AQ175" s="377"/>
      <c r="AR175" s="377"/>
      <c r="AS175" s="377"/>
      <c r="AT175" s="377"/>
      <c r="AU175" s="377"/>
      <c r="AV175" s="377"/>
      <c r="AW175" s="377"/>
      <c r="AX175" s="377"/>
      <c r="AY175" s="377"/>
      <c r="AZ175" s="377"/>
      <c r="BA175" s="377"/>
      <c r="BB175" s="377"/>
      <c r="BC175" s="377"/>
      <c r="BD175" s="377"/>
      <c r="BE175" s="377"/>
      <c r="BF175" s="377"/>
      <c r="BG175" s="377"/>
      <c r="BH175" s="377"/>
      <c r="BI175" s="377"/>
      <c r="BJ175" s="377"/>
      <c r="BK175" s="377"/>
      <c r="BL175" s="377"/>
      <c r="BM175" s="377">
        <v>0</v>
      </c>
      <c r="BN175" s="377">
        <v>0</v>
      </c>
      <c r="BO175" s="377">
        <v>0</v>
      </c>
      <c r="BP175" s="377">
        <v>11.93</v>
      </c>
      <c r="BQ175" s="377">
        <f t="shared" si="95"/>
        <v>11.93</v>
      </c>
      <c r="BR175" s="377">
        <f t="shared" si="96"/>
        <v>1087.97</v>
      </c>
      <c r="BS175" s="498">
        <f t="shared" si="103"/>
        <v>197.98200000000003</v>
      </c>
      <c r="BT175" s="498">
        <f t="shared" si="104"/>
        <v>209.91200000000003</v>
      </c>
      <c r="BU175" s="507">
        <f t="shared" si="106"/>
        <v>197.98200000000003</v>
      </c>
      <c r="BV175" s="377">
        <f t="shared" si="107"/>
        <v>407.89400000000006</v>
      </c>
      <c r="BW175" s="501">
        <f t="shared" si="105"/>
        <v>889.98800000000006</v>
      </c>
    </row>
    <row r="176" spans="2:75" s="367" customFormat="1" ht="14.25" customHeight="1">
      <c r="B176" s="496">
        <v>168</v>
      </c>
      <c r="C176" s="376" t="s">
        <v>1038</v>
      </c>
      <c r="D176" s="514">
        <v>44540</v>
      </c>
      <c r="E176" s="368" t="s">
        <v>473</v>
      </c>
      <c r="F176" s="383" t="s">
        <v>756</v>
      </c>
      <c r="G176" s="368" t="s">
        <v>928</v>
      </c>
      <c r="H176" s="368" t="s">
        <v>994</v>
      </c>
      <c r="I176" s="486" t="s">
        <v>445</v>
      </c>
      <c r="J176" s="377">
        <v>1099.9000000000001</v>
      </c>
      <c r="K176" s="505">
        <f t="shared" si="82"/>
        <v>109.99000000000001</v>
      </c>
      <c r="L176" s="377">
        <f t="shared" si="83"/>
        <v>989.91000000000008</v>
      </c>
      <c r="M176" s="377">
        <f t="shared" si="84"/>
        <v>197.98200000000003</v>
      </c>
      <c r="N176" s="377"/>
      <c r="O176" s="377"/>
      <c r="P176" s="377"/>
      <c r="Q176" s="377"/>
      <c r="R176" s="377"/>
      <c r="S176" s="377"/>
      <c r="T176" s="377"/>
      <c r="U176" s="377"/>
      <c r="V176" s="377"/>
      <c r="W176" s="377"/>
      <c r="X176" s="377"/>
      <c r="Y176" s="377"/>
      <c r="Z176" s="377"/>
      <c r="AA176" s="377"/>
      <c r="AB176" s="377"/>
      <c r="AC176" s="377"/>
      <c r="AD176" s="377"/>
      <c r="AE176" s="377"/>
      <c r="AF176" s="377"/>
      <c r="AG176" s="377"/>
      <c r="AH176" s="377"/>
      <c r="AI176" s="377"/>
      <c r="AJ176" s="377"/>
      <c r="AK176" s="377"/>
      <c r="AL176" s="377"/>
      <c r="AM176" s="377"/>
      <c r="AN176" s="377"/>
      <c r="AO176" s="377"/>
      <c r="AP176" s="377"/>
      <c r="AQ176" s="377"/>
      <c r="AR176" s="377"/>
      <c r="AS176" s="377"/>
      <c r="AT176" s="377"/>
      <c r="AU176" s="377"/>
      <c r="AV176" s="377"/>
      <c r="AW176" s="377"/>
      <c r="AX176" s="377"/>
      <c r="AY176" s="377"/>
      <c r="AZ176" s="377"/>
      <c r="BA176" s="377"/>
      <c r="BB176" s="377"/>
      <c r="BC176" s="377"/>
      <c r="BD176" s="377"/>
      <c r="BE176" s="377"/>
      <c r="BF176" s="377"/>
      <c r="BG176" s="377"/>
      <c r="BH176" s="377"/>
      <c r="BI176" s="377"/>
      <c r="BJ176" s="377"/>
      <c r="BK176" s="377"/>
      <c r="BL176" s="377"/>
      <c r="BM176" s="377">
        <v>0</v>
      </c>
      <c r="BN176" s="377">
        <v>0</v>
      </c>
      <c r="BO176" s="377">
        <v>0</v>
      </c>
      <c r="BP176" s="377">
        <v>11.93</v>
      </c>
      <c r="BQ176" s="377">
        <f t="shared" si="95"/>
        <v>11.93</v>
      </c>
      <c r="BR176" s="377">
        <f t="shared" si="96"/>
        <v>1087.97</v>
      </c>
      <c r="BS176" s="498">
        <f t="shared" si="103"/>
        <v>197.98200000000003</v>
      </c>
      <c r="BT176" s="498">
        <f t="shared" si="104"/>
        <v>209.91200000000003</v>
      </c>
      <c r="BU176" s="507">
        <f t="shared" si="106"/>
        <v>197.98200000000003</v>
      </c>
      <c r="BV176" s="377">
        <f t="shared" si="107"/>
        <v>407.89400000000006</v>
      </c>
      <c r="BW176" s="501">
        <f t="shared" si="105"/>
        <v>889.98800000000006</v>
      </c>
    </row>
    <row r="177" spans="1:75" s="367" customFormat="1" ht="13.5">
      <c r="B177" s="496">
        <v>169</v>
      </c>
      <c r="C177" s="376" t="s">
        <v>1039</v>
      </c>
      <c r="D177" s="514">
        <v>44540</v>
      </c>
      <c r="E177" s="368" t="s">
        <v>473</v>
      </c>
      <c r="F177" s="383" t="s">
        <v>756</v>
      </c>
      <c r="G177" s="368" t="s">
        <v>928</v>
      </c>
      <c r="H177" s="368" t="s">
        <v>995</v>
      </c>
      <c r="I177" s="486" t="s">
        <v>505</v>
      </c>
      <c r="J177" s="377">
        <v>1099.9000000000001</v>
      </c>
      <c r="K177" s="505">
        <f t="shared" si="82"/>
        <v>109.99000000000001</v>
      </c>
      <c r="L177" s="377">
        <f t="shared" si="83"/>
        <v>989.91000000000008</v>
      </c>
      <c r="M177" s="377">
        <f t="shared" si="84"/>
        <v>197.98200000000003</v>
      </c>
      <c r="N177" s="377"/>
      <c r="O177" s="377"/>
      <c r="P177" s="377"/>
      <c r="Q177" s="377"/>
      <c r="R177" s="377"/>
      <c r="S177" s="377"/>
      <c r="T177" s="377"/>
      <c r="U177" s="377"/>
      <c r="V177" s="377"/>
      <c r="W177" s="377"/>
      <c r="X177" s="377"/>
      <c r="Y177" s="377"/>
      <c r="Z177" s="377"/>
      <c r="AA177" s="377"/>
      <c r="AB177" s="377"/>
      <c r="AC177" s="377"/>
      <c r="AD177" s="377"/>
      <c r="AE177" s="377"/>
      <c r="AF177" s="377"/>
      <c r="AG177" s="377"/>
      <c r="AH177" s="377"/>
      <c r="AI177" s="377"/>
      <c r="AJ177" s="377"/>
      <c r="AK177" s="377"/>
      <c r="AL177" s="377"/>
      <c r="AM177" s="377"/>
      <c r="AN177" s="377"/>
      <c r="AO177" s="377"/>
      <c r="AP177" s="377"/>
      <c r="AQ177" s="377"/>
      <c r="AR177" s="377"/>
      <c r="AS177" s="377"/>
      <c r="AT177" s="377"/>
      <c r="AU177" s="377"/>
      <c r="AV177" s="377"/>
      <c r="AW177" s="377"/>
      <c r="AX177" s="377"/>
      <c r="AY177" s="377"/>
      <c r="AZ177" s="377"/>
      <c r="BA177" s="377"/>
      <c r="BB177" s="377"/>
      <c r="BC177" s="377"/>
      <c r="BD177" s="377"/>
      <c r="BE177" s="377"/>
      <c r="BF177" s="377"/>
      <c r="BG177" s="377"/>
      <c r="BH177" s="377"/>
      <c r="BI177" s="377"/>
      <c r="BJ177" s="377"/>
      <c r="BK177" s="377"/>
      <c r="BL177" s="377"/>
      <c r="BM177" s="377">
        <v>0</v>
      </c>
      <c r="BN177" s="377">
        <v>0</v>
      </c>
      <c r="BO177" s="377">
        <v>0</v>
      </c>
      <c r="BP177" s="377">
        <v>11.93</v>
      </c>
      <c r="BQ177" s="377">
        <f t="shared" si="95"/>
        <v>11.93</v>
      </c>
      <c r="BR177" s="377">
        <f t="shared" si="96"/>
        <v>1087.97</v>
      </c>
      <c r="BS177" s="498">
        <f t="shared" si="103"/>
        <v>197.98200000000003</v>
      </c>
      <c r="BT177" s="498">
        <f t="shared" si="104"/>
        <v>209.91200000000003</v>
      </c>
      <c r="BU177" s="507">
        <f t="shared" si="106"/>
        <v>197.98200000000003</v>
      </c>
      <c r="BV177" s="377">
        <f t="shared" si="107"/>
        <v>407.89400000000006</v>
      </c>
      <c r="BW177" s="501">
        <f t="shared" si="105"/>
        <v>889.98800000000006</v>
      </c>
    </row>
    <row r="178" spans="1:75" s="367" customFormat="1" ht="13.5">
      <c r="B178" s="496">
        <v>170</v>
      </c>
      <c r="C178" s="376" t="s">
        <v>1040</v>
      </c>
      <c r="D178" s="514">
        <v>44540</v>
      </c>
      <c r="E178" s="368" t="s">
        <v>473</v>
      </c>
      <c r="F178" s="383" t="s">
        <v>756</v>
      </c>
      <c r="G178" s="368" t="s">
        <v>928</v>
      </c>
      <c r="H178" s="368" t="s">
        <v>996</v>
      </c>
      <c r="I178" s="486" t="s">
        <v>482</v>
      </c>
      <c r="J178" s="377">
        <v>1099.9000000000001</v>
      </c>
      <c r="K178" s="505">
        <f t="shared" si="82"/>
        <v>109.99000000000001</v>
      </c>
      <c r="L178" s="377">
        <f t="shared" si="83"/>
        <v>989.91000000000008</v>
      </c>
      <c r="M178" s="377">
        <f t="shared" si="84"/>
        <v>197.98200000000003</v>
      </c>
      <c r="N178" s="377"/>
      <c r="O178" s="377"/>
      <c r="P178" s="377"/>
      <c r="Q178" s="377"/>
      <c r="R178" s="377"/>
      <c r="S178" s="377"/>
      <c r="T178" s="377"/>
      <c r="U178" s="377"/>
      <c r="V178" s="377"/>
      <c r="W178" s="377"/>
      <c r="X178" s="377"/>
      <c r="Y178" s="377"/>
      <c r="Z178" s="377"/>
      <c r="AA178" s="377"/>
      <c r="AB178" s="377"/>
      <c r="AC178" s="377"/>
      <c r="AD178" s="377"/>
      <c r="AE178" s="377"/>
      <c r="AF178" s="377"/>
      <c r="AG178" s="377"/>
      <c r="AH178" s="377"/>
      <c r="AI178" s="377"/>
      <c r="AJ178" s="377"/>
      <c r="AK178" s="377"/>
      <c r="AL178" s="377"/>
      <c r="AM178" s="377"/>
      <c r="AN178" s="377"/>
      <c r="AO178" s="377"/>
      <c r="AP178" s="377"/>
      <c r="AQ178" s="377"/>
      <c r="AR178" s="377"/>
      <c r="AS178" s="377"/>
      <c r="AT178" s="377"/>
      <c r="AU178" s="377"/>
      <c r="AV178" s="377"/>
      <c r="AW178" s="377"/>
      <c r="AX178" s="377"/>
      <c r="AY178" s="377"/>
      <c r="AZ178" s="377"/>
      <c r="BA178" s="377"/>
      <c r="BB178" s="377"/>
      <c r="BC178" s="377"/>
      <c r="BD178" s="377"/>
      <c r="BE178" s="377"/>
      <c r="BF178" s="377"/>
      <c r="BG178" s="377"/>
      <c r="BH178" s="377"/>
      <c r="BI178" s="377"/>
      <c r="BJ178" s="377"/>
      <c r="BK178" s="377"/>
      <c r="BL178" s="377"/>
      <c r="BM178" s="377">
        <v>0</v>
      </c>
      <c r="BN178" s="377">
        <v>0</v>
      </c>
      <c r="BO178" s="377">
        <v>0</v>
      </c>
      <c r="BP178" s="377">
        <v>11.93</v>
      </c>
      <c r="BQ178" s="377">
        <f t="shared" si="95"/>
        <v>11.93</v>
      </c>
      <c r="BR178" s="377">
        <f t="shared" si="96"/>
        <v>1087.97</v>
      </c>
      <c r="BS178" s="498">
        <f t="shared" si="103"/>
        <v>197.98200000000003</v>
      </c>
      <c r="BT178" s="498">
        <f t="shared" si="104"/>
        <v>209.91200000000003</v>
      </c>
      <c r="BU178" s="507">
        <f t="shared" si="106"/>
        <v>197.98200000000003</v>
      </c>
      <c r="BV178" s="377">
        <f t="shared" si="107"/>
        <v>407.89400000000006</v>
      </c>
      <c r="BW178" s="501">
        <f t="shared" si="105"/>
        <v>889.98800000000006</v>
      </c>
    </row>
    <row r="179" spans="1:75" s="367" customFormat="1" ht="13.5">
      <c r="B179" s="496">
        <v>171</v>
      </c>
      <c r="C179" s="376" t="s">
        <v>1041</v>
      </c>
      <c r="D179" s="514">
        <v>44540</v>
      </c>
      <c r="E179" s="368" t="s">
        <v>473</v>
      </c>
      <c r="F179" s="383" t="s">
        <v>756</v>
      </c>
      <c r="G179" s="368" t="s">
        <v>928</v>
      </c>
      <c r="H179" s="368" t="s">
        <v>997</v>
      </c>
      <c r="I179" s="486" t="s">
        <v>492</v>
      </c>
      <c r="J179" s="377">
        <v>1099.9000000000001</v>
      </c>
      <c r="K179" s="505">
        <f t="shared" si="82"/>
        <v>109.99000000000001</v>
      </c>
      <c r="L179" s="377">
        <f t="shared" si="83"/>
        <v>989.91000000000008</v>
      </c>
      <c r="M179" s="377">
        <f t="shared" si="84"/>
        <v>197.98200000000003</v>
      </c>
      <c r="N179" s="377"/>
      <c r="O179" s="377"/>
      <c r="P179" s="377"/>
      <c r="Q179" s="377"/>
      <c r="R179" s="377"/>
      <c r="S179" s="377"/>
      <c r="T179" s="377"/>
      <c r="U179" s="377"/>
      <c r="V179" s="377"/>
      <c r="W179" s="377"/>
      <c r="X179" s="377"/>
      <c r="Y179" s="377"/>
      <c r="Z179" s="377"/>
      <c r="AA179" s="377"/>
      <c r="AB179" s="377"/>
      <c r="AC179" s="377"/>
      <c r="AD179" s="377"/>
      <c r="AE179" s="377"/>
      <c r="AF179" s="377"/>
      <c r="AG179" s="377"/>
      <c r="AH179" s="377"/>
      <c r="AI179" s="377"/>
      <c r="AJ179" s="377"/>
      <c r="AK179" s="377"/>
      <c r="AL179" s="377"/>
      <c r="AM179" s="377"/>
      <c r="AN179" s="377"/>
      <c r="AO179" s="377"/>
      <c r="AP179" s="377"/>
      <c r="AQ179" s="377"/>
      <c r="AR179" s="377"/>
      <c r="AS179" s="377"/>
      <c r="AT179" s="377"/>
      <c r="AU179" s="377"/>
      <c r="AV179" s="377"/>
      <c r="AW179" s="377"/>
      <c r="AX179" s="377"/>
      <c r="AY179" s="377"/>
      <c r="AZ179" s="377"/>
      <c r="BA179" s="377"/>
      <c r="BB179" s="377"/>
      <c r="BC179" s="377"/>
      <c r="BD179" s="377"/>
      <c r="BE179" s="377"/>
      <c r="BF179" s="377"/>
      <c r="BG179" s="377"/>
      <c r="BH179" s="377"/>
      <c r="BI179" s="377"/>
      <c r="BJ179" s="377"/>
      <c r="BK179" s="377"/>
      <c r="BL179" s="377"/>
      <c r="BM179" s="377">
        <v>0</v>
      </c>
      <c r="BN179" s="377">
        <v>0</v>
      </c>
      <c r="BO179" s="377">
        <v>0</v>
      </c>
      <c r="BP179" s="377">
        <v>11.93</v>
      </c>
      <c r="BQ179" s="377">
        <f t="shared" si="95"/>
        <v>11.93</v>
      </c>
      <c r="BR179" s="377">
        <f t="shared" si="96"/>
        <v>1087.97</v>
      </c>
      <c r="BS179" s="498">
        <f t="shared" si="103"/>
        <v>197.98200000000003</v>
      </c>
      <c r="BT179" s="498">
        <f t="shared" si="104"/>
        <v>209.91200000000003</v>
      </c>
      <c r="BU179" s="507">
        <f t="shared" si="106"/>
        <v>197.98200000000003</v>
      </c>
      <c r="BV179" s="377">
        <f t="shared" si="107"/>
        <v>407.89400000000006</v>
      </c>
      <c r="BW179" s="501">
        <f t="shared" si="105"/>
        <v>889.98800000000006</v>
      </c>
    </row>
    <row r="180" spans="1:75" s="367" customFormat="1" ht="13.5">
      <c r="B180" s="496">
        <v>172</v>
      </c>
      <c r="C180" s="376" t="s">
        <v>1042</v>
      </c>
      <c r="D180" s="514">
        <v>44540</v>
      </c>
      <c r="E180" s="368" t="s">
        <v>473</v>
      </c>
      <c r="F180" s="383" t="s">
        <v>756</v>
      </c>
      <c r="G180" s="368" t="s">
        <v>928</v>
      </c>
      <c r="H180" s="368" t="s">
        <v>998</v>
      </c>
      <c r="I180" s="486" t="s">
        <v>285</v>
      </c>
      <c r="J180" s="377">
        <v>1099.9000000000001</v>
      </c>
      <c r="K180" s="505">
        <f t="shared" si="82"/>
        <v>109.99000000000001</v>
      </c>
      <c r="L180" s="377">
        <f t="shared" si="83"/>
        <v>989.91000000000008</v>
      </c>
      <c r="M180" s="377">
        <f t="shared" si="84"/>
        <v>197.98200000000003</v>
      </c>
      <c r="N180" s="377"/>
      <c r="O180" s="377"/>
      <c r="P180" s="377"/>
      <c r="Q180" s="377"/>
      <c r="R180" s="377"/>
      <c r="S180" s="377"/>
      <c r="T180" s="377"/>
      <c r="U180" s="377"/>
      <c r="V180" s="377"/>
      <c r="W180" s="377"/>
      <c r="X180" s="377"/>
      <c r="Y180" s="377"/>
      <c r="Z180" s="377"/>
      <c r="AA180" s="377"/>
      <c r="AB180" s="377"/>
      <c r="AC180" s="377"/>
      <c r="AD180" s="377"/>
      <c r="AE180" s="377"/>
      <c r="AF180" s="377"/>
      <c r="AG180" s="377"/>
      <c r="AH180" s="377"/>
      <c r="AI180" s="377"/>
      <c r="AJ180" s="377"/>
      <c r="AK180" s="377"/>
      <c r="AL180" s="377"/>
      <c r="AM180" s="377"/>
      <c r="AN180" s="377"/>
      <c r="AO180" s="377"/>
      <c r="AP180" s="377"/>
      <c r="AQ180" s="377"/>
      <c r="AR180" s="377"/>
      <c r="AS180" s="377"/>
      <c r="AT180" s="377"/>
      <c r="AU180" s="377"/>
      <c r="AV180" s="377"/>
      <c r="AW180" s="377"/>
      <c r="AX180" s="377"/>
      <c r="AY180" s="377"/>
      <c r="AZ180" s="377"/>
      <c r="BA180" s="377"/>
      <c r="BB180" s="377"/>
      <c r="BC180" s="377"/>
      <c r="BD180" s="377"/>
      <c r="BE180" s="377"/>
      <c r="BF180" s="377"/>
      <c r="BG180" s="377"/>
      <c r="BH180" s="377"/>
      <c r="BI180" s="377"/>
      <c r="BJ180" s="377"/>
      <c r="BK180" s="377"/>
      <c r="BL180" s="377"/>
      <c r="BM180" s="377">
        <v>0</v>
      </c>
      <c r="BN180" s="377">
        <v>0</v>
      </c>
      <c r="BO180" s="377">
        <v>0</v>
      </c>
      <c r="BP180" s="377">
        <v>11.93</v>
      </c>
      <c r="BQ180" s="377">
        <f t="shared" si="95"/>
        <v>11.93</v>
      </c>
      <c r="BR180" s="377">
        <f t="shared" si="96"/>
        <v>1087.97</v>
      </c>
      <c r="BS180" s="498">
        <f t="shared" si="103"/>
        <v>197.98200000000003</v>
      </c>
      <c r="BT180" s="498">
        <f t="shared" si="104"/>
        <v>209.91200000000003</v>
      </c>
      <c r="BU180" s="507">
        <f t="shared" si="106"/>
        <v>197.98200000000003</v>
      </c>
      <c r="BV180" s="377">
        <f t="shared" si="107"/>
        <v>407.89400000000006</v>
      </c>
      <c r="BW180" s="501">
        <f t="shared" si="105"/>
        <v>889.98800000000006</v>
      </c>
    </row>
    <row r="181" spans="1:75" s="367" customFormat="1" ht="13.5" customHeight="1">
      <c r="B181" s="496">
        <v>173</v>
      </c>
      <c r="C181" s="376" t="s">
        <v>1043</v>
      </c>
      <c r="D181" s="514">
        <v>44540</v>
      </c>
      <c r="E181" s="368" t="s">
        <v>473</v>
      </c>
      <c r="F181" s="383" t="s">
        <v>756</v>
      </c>
      <c r="G181" s="368" t="s">
        <v>928</v>
      </c>
      <c r="H181" s="368" t="s">
        <v>999</v>
      </c>
      <c r="I181" s="486" t="s">
        <v>261</v>
      </c>
      <c r="J181" s="377">
        <v>1099.9000000000001</v>
      </c>
      <c r="K181" s="505">
        <f t="shared" si="82"/>
        <v>109.99000000000001</v>
      </c>
      <c r="L181" s="377">
        <f t="shared" si="83"/>
        <v>989.91000000000008</v>
      </c>
      <c r="M181" s="377">
        <f t="shared" si="84"/>
        <v>197.98200000000003</v>
      </c>
      <c r="N181" s="377"/>
      <c r="O181" s="377"/>
      <c r="P181" s="377"/>
      <c r="Q181" s="377"/>
      <c r="R181" s="377"/>
      <c r="S181" s="377"/>
      <c r="T181" s="377"/>
      <c r="U181" s="377"/>
      <c r="V181" s="377"/>
      <c r="W181" s="377"/>
      <c r="X181" s="377"/>
      <c r="Y181" s="377"/>
      <c r="Z181" s="377"/>
      <c r="AA181" s="377"/>
      <c r="AB181" s="377"/>
      <c r="AC181" s="377"/>
      <c r="AD181" s="377"/>
      <c r="AE181" s="377"/>
      <c r="AF181" s="377"/>
      <c r="AG181" s="377"/>
      <c r="AH181" s="377"/>
      <c r="AI181" s="377"/>
      <c r="AJ181" s="377"/>
      <c r="AK181" s="377"/>
      <c r="AL181" s="377"/>
      <c r="AM181" s="377"/>
      <c r="AN181" s="377"/>
      <c r="AO181" s="377"/>
      <c r="AP181" s="377"/>
      <c r="AQ181" s="377"/>
      <c r="AR181" s="377"/>
      <c r="AS181" s="377"/>
      <c r="AT181" s="377"/>
      <c r="AU181" s="377"/>
      <c r="AV181" s="377"/>
      <c r="AW181" s="377"/>
      <c r="AX181" s="377"/>
      <c r="AY181" s="377"/>
      <c r="AZ181" s="377"/>
      <c r="BA181" s="377"/>
      <c r="BB181" s="377"/>
      <c r="BC181" s="377"/>
      <c r="BD181" s="377"/>
      <c r="BE181" s="377"/>
      <c r="BF181" s="377"/>
      <c r="BG181" s="377"/>
      <c r="BH181" s="377"/>
      <c r="BI181" s="377"/>
      <c r="BJ181" s="377"/>
      <c r="BK181" s="377"/>
      <c r="BL181" s="377"/>
      <c r="BM181" s="377">
        <v>0</v>
      </c>
      <c r="BN181" s="377">
        <v>0</v>
      </c>
      <c r="BO181" s="377">
        <v>0</v>
      </c>
      <c r="BP181" s="377">
        <v>11.93</v>
      </c>
      <c r="BQ181" s="377">
        <f t="shared" si="95"/>
        <v>11.93</v>
      </c>
      <c r="BR181" s="377">
        <f t="shared" si="96"/>
        <v>1087.97</v>
      </c>
      <c r="BS181" s="498">
        <f t="shared" si="103"/>
        <v>197.98200000000003</v>
      </c>
      <c r="BT181" s="498">
        <f t="shared" si="104"/>
        <v>209.91200000000003</v>
      </c>
      <c r="BU181" s="507">
        <f t="shared" si="106"/>
        <v>197.98200000000003</v>
      </c>
      <c r="BV181" s="377">
        <f t="shared" si="107"/>
        <v>407.89400000000006</v>
      </c>
      <c r="BW181" s="501">
        <f t="shared" si="105"/>
        <v>889.98800000000006</v>
      </c>
    </row>
    <row r="182" spans="1:75" s="367" customFormat="1" ht="13.5">
      <c r="B182" s="496">
        <v>174</v>
      </c>
      <c r="C182" s="376">
        <v>100143</v>
      </c>
      <c r="D182" s="514">
        <v>44540</v>
      </c>
      <c r="E182" s="368" t="s">
        <v>473</v>
      </c>
      <c r="F182" s="383" t="s">
        <v>756</v>
      </c>
      <c r="G182" s="368" t="s">
        <v>928</v>
      </c>
      <c r="H182" s="368" t="s">
        <v>1000</v>
      </c>
      <c r="I182" s="486" t="s">
        <v>285</v>
      </c>
      <c r="J182" s="377">
        <v>1099.9000000000001</v>
      </c>
      <c r="K182" s="505">
        <f t="shared" si="82"/>
        <v>109.99000000000001</v>
      </c>
      <c r="L182" s="377">
        <f t="shared" si="83"/>
        <v>989.91000000000008</v>
      </c>
      <c r="M182" s="377">
        <f t="shared" si="84"/>
        <v>197.98200000000003</v>
      </c>
      <c r="N182" s="377"/>
      <c r="O182" s="377"/>
      <c r="P182" s="377"/>
      <c r="Q182" s="377"/>
      <c r="R182" s="377"/>
      <c r="S182" s="377"/>
      <c r="T182" s="377"/>
      <c r="U182" s="377"/>
      <c r="V182" s="377"/>
      <c r="W182" s="377"/>
      <c r="X182" s="377"/>
      <c r="Y182" s="377"/>
      <c r="Z182" s="377"/>
      <c r="AA182" s="377"/>
      <c r="AB182" s="377"/>
      <c r="AC182" s="377"/>
      <c r="AD182" s="377"/>
      <c r="AE182" s="377"/>
      <c r="AF182" s="377"/>
      <c r="AG182" s="377"/>
      <c r="AH182" s="377"/>
      <c r="AI182" s="377"/>
      <c r="AJ182" s="377"/>
      <c r="AK182" s="377"/>
      <c r="AL182" s="377"/>
      <c r="AM182" s="377"/>
      <c r="AN182" s="377"/>
      <c r="AO182" s="377"/>
      <c r="AP182" s="377"/>
      <c r="AQ182" s="377"/>
      <c r="AR182" s="377"/>
      <c r="AS182" s="377"/>
      <c r="AT182" s="377"/>
      <c r="AU182" s="377"/>
      <c r="AV182" s="377"/>
      <c r="AW182" s="377"/>
      <c r="AX182" s="377"/>
      <c r="AY182" s="377"/>
      <c r="AZ182" s="377"/>
      <c r="BA182" s="377"/>
      <c r="BB182" s="377"/>
      <c r="BC182" s="377"/>
      <c r="BD182" s="377"/>
      <c r="BE182" s="377"/>
      <c r="BF182" s="377"/>
      <c r="BG182" s="377"/>
      <c r="BH182" s="377"/>
      <c r="BI182" s="377"/>
      <c r="BJ182" s="377"/>
      <c r="BK182" s="377"/>
      <c r="BL182" s="377"/>
      <c r="BM182" s="377">
        <v>0</v>
      </c>
      <c r="BN182" s="377">
        <v>0</v>
      </c>
      <c r="BO182" s="377">
        <v>0</v>
      </c>
      <c r="BP182" s="377">
        <v>11.93</v>
      </c>
      <c r="BQ182" s="377">
        <f t="shared" si="95"/>
        <v>11.93</v>
      </c>
      <c r="BR182" s="377">
        <f t="shared" si="96"/>
        <v>1087.97</v>
      </c>
      <c r="BS182" s="498">
        <f t="shared" si="103"/>
        <v>197.98200000000003</v>
      </c>
      <c r="BT182" s="498">
        <f t="shared" si="104"/>
        <v>209.91200000000003</v>
      </c>
      <c r="BU182" s="507">
        <f t="shared" si="106"/>
        <v>197.98200000000003</v>
      </c>
      <c r="BV182" s="377">
        <f t="shared" si="107"/>
        <v>407.89400000000006</v>
      </c>
      <c r="BW182" s="501">
        <f t="shared" si="105"/>
        <v>889.98800000000006</v>
      </c>
    </row>
    <row r="183" spans="1:75" s="367" customFormat="1" ht="13.5">
      <c r="B183" s="496">
        <v>175</v>
      </c>
      <c r="C183" s="376">
        <v>100144</v>
      </c>
      <c r="D183" s="514">
        <v>44540</v>
      </c>
      <c r="E183" s="368" t="s">
        <v>473</v>
      </c>
      <c r="F183" s="383" t="s">
        <v>756</v>
      </c>
      <c r="G183" s="368" t="s">
        <v>928</v>
      </c>
      <c r="H183" s="368" t="s">
        <v>1001</v>
      </c>
      <c r="I183" s="486" t="s">
        <v>285</v>
      </c>
      <c r="J183" s="377">
        <v>1099.9000000000001</v>
      </c>
      <c r="K183" s="505">
        <f t="shared" si="82"/>
        <v>109.99000000000001</v>
      </c>
      <c r="L183" s="377">
        <f t="shared" si="83"/>
        <v>989.91000000000008</v>
      </c>
      <c r="M183" s="377">
        <f t="shared" si="84"/>
        <v>197.98200000000003</v>
      </c>
      <c r="N183" s="377"/>
      <c r="O183" s="377"/>
      <c r="P183" s="377"/>
      <c r="Q183" s="377"/>
      <c r="R183" s="377"/>
      <c r="S183" s="377"/>
      <c r="T183" s="377"/>
      <c r="U183" s="377"/>
      <c r="V183" s="377"/>
      <c r="W183" s="377"/>
      <c r="X183" s="377"/>
      <c r="Y183" s="377"/>
      <c r="Z183" s="377"/>
      <c r="AA183" s="377"/>
      <c r="AB183" s="377"/>
      <c r="AC183" s="377"/>
      <c r="AD183" s="377"/>
      <c r="AE183" s="377"/>
      <c r="AF183" s="377"/>
      <c r="AG183" s="377"/>
      <c r="AH183" s="377"/>
      <c r="AI183" s="377"/>
      <c r="AJ183" s="377"/>
      <c r="AK183" s="377"/>
      <c r="AL183" s="377"/>
      <c r="AM183" s="377"/>
      <c r="AN183" s="377"/>
      <c r="AO183" s="377"/>
      <c r="AP183" s="377"/>
      <c r="AQ183" s="377"/>
      <c r="AR183" s="377"/>
      <c r="AS183" s="377"/>
      <c r="AT183" s="377"/>
      <c r="AU183" s="377"/>
      <c r="AV183" s="377"/>
      <c r="AW183" s="377"/>
      <c r="AX183" s="377"/>
      <c r="AY183" s="377"/>
      <c r="AZ183" s="377"/>
      <c r="BA183" s="377"/>
      <c r="BB183" s="377"/>
      <c r="BC183" s="377"/>
      <c r="BD183" s="377"/>
      <c r="BE183" s="377"/>
      <c r="BF183" s="377"/>
      <c r="BG183" s="377"/>
      <c r="BH183" s="377"/>
      <c r="BI183" s="377"/>
      <c r="BJ183" s="377"/>
      <c r="BK183" s="377"/>
      <c r="BL183" s="377"/>
      <c r="BM183" s="377">
        <v>0</v>
      </c>
      <c r="BN183" s="377">
        <v>0</v>
      </c>
      <c r="BO183" s="377">
        <v>0</v>
      </c>
      <c r="BP183" s="377">
        <v>11.93</v>
      </c>
      <c r="BQ183" s="377">
        <f t="shared" si="95"/>
        <v>11.93</v>
      </c>
      <c r="BR183" s="377">
        <f t="shared" si="96"/>
        <v>1087.97</v>
      </c>
      <c r="BS183" s="498">
        <f t="shared" si="103"/>
        <v>197.98200000000003</v>
      </c>
      <c r="BT183" s="498">
        <f t="shared" si="104"/>
        <v>209.91200000000003</v>
      </c>
      <c r="BU183" s="507">
        <f t="shared" si="106"/>
        <v>197.98200000000003</v>
      </c>
      <c r="BV183" s="377">
        <f t="shared" si="107"/>
        <v>407.89400000000006</v>
      </c>
      <c r="BW183" s="501">
        <f t="shared" si="105"/>
        <v>889.98800000000006</v>
      </c>
    </row>
    <row r="184" spans="1:75" s="367" customFormat="1" ht="13.5">
      <c r="B184" s="496">
        <v>176</v>
      </c>
      <c r="C184" s="376">
        <v>100145</v>
      </c>
      <c r="D184" s="514">
        <v>44544</v>
      </c>
      <c r="E184" s="368" t="s">
        <v>473</v>
      </c>
      <c r="F184" s="383" t="s">
        <v>756</v>
      </c>
      <c r="G184" s="368" t="s">
        <v>929</v>
      </c>
      <c r="H184" s="368" t="s">
        <v>1002</v>
      </c>
      <c r="I184" s="486" t="s">
        <v>586</v>
      </c>
      <c r="J184" s="377">
        <v>1241</v>
      </c>
      <c r="K184" s="505">
        <f t="shared" si="82"/>
        <v>124.10000000000001</v>
      </c>
      <c r="L184" s="377">
        <f t="shared" si="83"/>
        <v>1116.9000000000001</v>
      </c>
      <c r="M184" s="377">
        <f t="shared" si="84"/>
        <v>223.38000000000002</v>
      </c>
      <c r="N184" s="377"/>
      <c r="O184" s="377"/>
      <c r="P184" s="377"/>
      <c r="Q184" s="377"/>
      <c r="R184" s="377"/>
      <c r="S184" s="377"/>
      <c r="T184" s="377"/>
      <c r="U184" s="377"/>
      <c r="V184" s="377"/>
      <c r="W184" s="377"/>
      <c r="X184" s="377"/>
      <c r="Y184" s="377"/>
      <c r="Z184" s="377"/>
      <c r="AA184" s="377"/>
      <c r="AB184" s="377"/>
      <c r="AC184" s="377"/>
      <c r="AD184" s="377"/>
      <c r="AE184" s="377"/>
      <c r="AF184" s="377"/>
      <c r="AG184" s="377"/>
      <c r="AH184" s="377"/>
      <c r="AI184" s="377"/>
      <c r="AJ184" s="377"/>
      <c r="AK184" s="377"/>
      <c r="AL184" s="377"/>
      <c r="AM184" s="377"/>
      <c r="AN184" s="377"/>
      <c r="AO184" s="377"/>
      <c r="AP184" s="377"/>
      <c r="AQ184" s="377"/>
      <c r="AR184" s="377"/>
      <c r="AS184" s="377"/>
      <c r="AT184" s="377"/>
      <c r="AU184" s="377"/>
      <c r="AV184" s="377"/>
      <c r="AW184" s="377"/>
      <c r="AX184" s="377"/>
      <c r="AY184" s="377"/>
      <c r="AZ184" s="377"/>
      <c r="BA184" s="377"/>
      <c r="BB184" s="377"/>
      <c r="BC184" s="377"/>
      <c r="BD184" s="377"/>
      <c r="BE184" s="377"/>
      <c r="BF184" s="377"/>
      <c r="BG184" s="377"/>
      <c r="BH184" s="377"/>
      <c r="BI184" s="377"/>
      <c r="BJ184" s="377"/>
      <c r="BK184" s="377"/>
      <c r="BL184" s="377"/>
      <c r="BM184" s="377">
        <v>0</v>
      </c>
      <c r="BN184" s="377">
        <v>0</v>
      </c>
      <c r="BO184" s="377">
        <v>0</v>
      </c>
      <c r="BP184" s="377">
        <v>11.02</v>
      </c>
      <c r="BQ184" s="377">
        <f t="shared" si="95"/>
        <v>11.02</v>
      </c>
      <c r="BR184" s="377">
        <f t="shared" si="96"/>
        <v>1229.98</v>
      </c>
      <c r="BS184" s="498">
        <f t="shared" si="103"/>
        <v>223.38000000000002</v>
      </c>
      <c r="BT184" s="498">
        <f t="shared" si="104"/>
        <v>234.40000000000003</v>
      </c>
      <c r="BU184" s="507">
        <f t="shared" si="106"/>
        <v>223.38000000000002</v>
      </c>
      <c r="BV184" s="377">
        <f t="shared" si="107"/>
        <v>457.78000000000009</v>
      </c>
      <c r="BW184" s="501">
        <f t="shared" si="105"/>
        <v>1006.5999999999999</v>
      </c>
    </row>
    <row r="185" spans="1:75" s="367" customFormat="1" ht="16.5" customHeight="1">
      <c r="B185" s="496">
        <v>177</v>
      </c>
      <c r="C185" s="376">
        <v>100146</v>
      </c>
      <c r="D185" s="514">
        <v>44544</v>
      </c>
      <c r="E185" s="368" t="s">
        <v>473</v>
      </c>
      <c r="F185" s="383" t="s">
        <v>756</v>
      </c>
      <c r="G185" s="368" t="s">
        <v>929</v>
      </c>
      <c r="H185" s="368" t="s">
        <v>1003</v>
      </c>
      <c r="I185" s="486" t="s">
        <v>261</v>
      </c>
      <c r="J185" s="377">
        <v>1241</v>
      </c>
      <c r="K185" s="505">
        <f t="shared" ref="K185:K248" si="108">J185*10%</f>
        <v>124.10000000000001</v>
      </c>
      <c r="L185" s="377">
        <f t="shared" ref="L185:L248" si="109">J185-K185</f>
        <v>1116.9000000000001</v>
      </c>
      <c r="M185" s="377">
        <f t="shared" ref="M185:M194" si="110">L185/5</f>
        <v>223.38000000000002</v>
      </c>
      <c r="N185" s="377"/>
      <c r="O185" s="377"/>
      <c r="P185" s="377"/>
      <c r="Q185" s="377"/>
      <c r="R185" s="377"/>
      <c r="S185" s="377"/>
      <c r="T185" s="377"/>
      <c r="U185" s="377"/>
      <c r="V185" s="377"/>
      <c r="W185" s="377"/>
      <c r="X185" s="377"/>
      <c r="Y185" s="377"/>
      <c r="Z185" s="377"/>
      <c r="AA185" s="377"/>
      <c r="AB185" s="377"/>
      <c r="AC185" s="377"/>
      <c r="AD185" s="377"/>
      <c r="AE185" s="377"/>
      <c r="AF185" s="377"/>
      <c r="AG185" s="377"/>
      <c r="AH185" s="377"/>
      <c r="AI185" s="377"/>
      <c r="AJ185" s="377"/>
      <c r="AK185" s="377"/>
      <c r="AL185" s="377"/>
      <c r="AM185" s="377"/>
      <c r="AN185" s="377"/>
      <c r="AO185" s="377"/>
      <c r="AP185" s="377"/>
      <c r="AQ185" s="377"/>
      <c r="AR185" s="377"/>
      <c r="AS185" s="377"/>
      <c r="AT185" s="377"/>
      <c r="AU185" s="377"/>
      <c r="AV185" s="377"/>
      <c r="AW185" s="377"/>
      <c r="AX185" s="377"/>
      <c r="AY185" s="377"/>
      <c r="AZ185" s="377"/>
      <c r="BA185" s="377"/>
      <c r="BB185" s="377"/>
      <c r="BC185" s="377"/>
      <c r="BD185" s="377"/>
      <c r="BE185" s="377"/>
      <c r="BF185" s="377"/>
      <c r="BG185" s="377"/>
      <c r="BH185" s="377"/>
      <c r="BI185" s="377"/>
      <c r="BJ185" s="377"/>
      <c r="BK185" s="377"/>
      <c r="BL185" s="377"/>
      <c r="BM185" s="377">
        <v>0</v>
      </c>
      <c r="BN185" s="377">
        <v>0</v>
      </c>
      <c r="BO185" s="377">
        <v>0</v>
      </c>
      <c r="BP185" s="377">
        <v>11.02</v>
      </c>
      <c r="BQ185" s="377">
        <f t="shared" ref="BQ185:BQ193" si="111">BN185+BP185</f>
        <v>11.02</v>
      </c>
      <c r="BR185" s="377">
        <f t="shared" ref="BR185:BR193" si="112">J185-BQ185</f>
        <v>1229.98</v>
      </c>
      <c r="BS185" s="498">
        <f t="shared" si="103"/>
        <v>223.38000000000002</v>
      </c>
      <c r="BT185" s="498">
        <f t="shared" si="104"/>
        <v>234.40000000000003</v>
      </c>
      <c r="BU185" s="507">
        <f t="shared" si="106"/>
        <v>223.38000000000002</v>
      </c>
      <c r="BV185" s="377">
        <f t="shared" si="107"/>
        <v>457.78000000000009</v>
      </c>
      <c r="BW185" s="501">
        <f t="shared" si="105"/>
        <v>1006.5999999999999</v>
      </c>
    </row>
    <row r="186" spans="1:75" s="367" customFormat="1" ht="13.5">
      <c r="B186" s="496">
        <v>178</v>
      </c>
      <c r="C186" s="376">
        <v>100147</v>
      </c>
      <c r="D186" s="514">
        <v>44544</v>
      </c>
      <c r="E186" s="368" t="s">
        <v>473</v>
      </c>
      <c r="F186" s="383" t="s">
        <v>756</v>
      </c>
      <c r="G186" s="368" t="s">
        <v>929</v>
      </c>
      <c r="H186" s="368" t="s">
        <v>1004</v>
      </c>
      <c r="I186" s="486" t="s">
        <v>646</v>
      </c>
      <c r="J186" s="377">
        <v>1241</v>
      </c>
      <c r="K186" s="505">
        <f t="shared" si="108"/>
        <v>124.10000000000001</v>
      </c>
      <c r="L186" s="377">
        <f t="shared" si="109"/>
        <v>1116.9000000000001</v>
      </c>
      <c r="M186" s="377">
        <f t="shared" si="110"/>
        <v>223.38000000000002</v>
      </c>
      <c r="N186" s="377"/>
      <c r="O186" s="377"/>
      <c r="P186" s="377"/>
      <c r="Q186" s="377"/>
      <c r="R186" s="377"/>
      <c r="S186" s="377"/>
      <c r="T186" s="377"/>
      <c r="U186" s="377"/>
      <c r="V186" s="377"/>
      <c r="W186" s="377"/>
      <c r="X186" s="377"/>
      <c r="Y186" s="377"/>
      <c r="Z186" s="377"/>
      <c r="AA186" s="377"/>
      <c r="AB186" s="377"/>
      <c r="AC186" s="377"/>
      <c r="AD186" s="377"/>
      <c r="AE186" s="377"/>
      <c r="AF186" s="377"/>
      <c r="AG186" s="377"/>
      <c r="AH186" s="377"/>
      <c r="AI186" s="377"/>
      <c r="AJ186" s="377"/>
      <c r="AK186" s="377"/>
      <c r="AL186" s="377"/>
      <c r="AM186" s="377"/>
      <c r="AN186" s="377"/>
      <c r="AO186" s="377"/>
      <c r="AP186" s="377"/>
      <c r="AQ186" s="377"/>
      <c r="AR186" s="377"/>
      <c r="AS186" s="377"/>
      <c r="AT186" s="377"/>
      <c r="AU186" s="377"/>
      <c r="AV186" s="377"/>
      <c r="AW186" s="377"/>
      <c r="AX186" s="377"/>
      <c r="AY186" s="377"/>
      <c r="AZ186" s="377"/>
      <c r="BA186" s="377"/>
      <c r="BB186" s="377"/>
      <c r="BC186" s="377"/>
      <c r="BD186" s="377"/>
      <c r="BE186" s="377"/>
      <c r="BF186" s="377"/>
      <c r="BG186" s="377"/>
      <c r="BH186" s="377"/>
      <c r="BI186" s="377"/>
      <c r="BJ186" s="377"/>
      <c r="BK186" s="377"/>
      <c r="BL186" s="377"/>
      <c r="BM186" s="377">
        <v>0</v>
      </c>
      <c r="BN186" s="377">
        <v>0</v>
      </c>
      <c r="BO186" s="377">
        <v>0</v>
      </c>
      <c r="BP186" s="377">
        <v>11.02</v>
      </c>
      <c r="BQ186" s="377">
        <f t="shared" si="111"/>
        <v>11.02</v>
      </c>
      <c r="BR186" s="377">
        <f t="shared" si="112"/>
        <v>1229.98</v>
      </c>
      <c r="BS186" s="498">
        <f t="shared" si="103"/>
        <v>223.38000000000002</v>
      </c>
      <c r="BT186" s="498">
        <f t="shared" si="104"/>
        <v>234.40000000000003</v>
      </c>
      <c r="BU186" s="507">
        <f t="shared" si="106"/>
        <v>223.38000000000002</v>
      </c>
      <c r="BV186" s="377">
        <f t="shared" si="107"/>
        <v>457.78000000000009</v>
      </c>
      <c r="BW186" s="501">
        <f t="shared" si="105"/>
        <v>1006.5999999999999</v>
      </c>
    </row>
    <row r="187" spans="1:75" s="367" customFormat="1" ht="13.5">
      <c r="B187" s="496">
        <v>179</v>
      </c>
      <c r="C187" s="376">
        <v>100148</v>
      </c>
      <c r="D187" s="514">
        <v>44544</v>
      </c>
      <c r="E187" s="368" t="s">
        <v>473</v>
      </c>
      <c r="F187" s="383" t="s">
        <v>756</v>
      </c>
      <c r="G187" s="368" t="s">
        <v>929</v>
      </c>
      <c r="H187" s="368" t="s">
        <v>1005</v>
      </c>
      <c r="I187" s="486" t="s">
        <v>492</v>
      </c>
      <c r="J187" s="377">
        <v>1241</v>
      </c>
      <c r="K187" s="505">
        <f t="shared" si="108"/>
        <v>124.10000000000001</v>
      </c>
      <c r="L187" s="377">
        <f t="shared" si="109"/>
        <v>1116.9000000000001</v>
      </c>
      <c r="M187" s="377">
        <f t="shared" si="110"/>
        <v>223.38000000000002</v>
      </c>
      <c r="N187" s="377"/>
      <c r="O187" s="377"/>
      <c r="P187" s="377"/>
      <c r="Q187" s="377"/>
      <c r="R187" s="377"/>
      <c r="S187" s="377"/>
      <c r="T187" s="377"/>
      <c r="U187" s="377"/>
      <c r="V187" s="377"/>
      <c r="W187" s="377"/>
      <c r="X187" s="377"/>
      <c r="Y187" s="377"/>
      <c r="Z187" s="377"/>
      <c r="AA187" s="377"/>
      <c r="AB187" s="377"/>
      <c r="AC187" s="377"/>
      <c r="AD187" s="377"/>
      <c r="AE187" s="377"/>
      <c r="AF187" s="377"/>
      <c r="AG187" s="377"/>
      <c r="AH187" s="377"/>
      <c r="AI187" s="377"/>
      <c r="AJ187" s="377"/>
      <c r="AK187" s="377"/>
      <c r="AL187" s="377"/>
      <c r="AM187" s="377"/>
      <c r="AN187" s="377"/>
      <c r="AO187" s="377"/>
      <c r="AP187" s="377"/>
      <c r="AQ187" s="377"/>
      <c r="AR187" s="377"/>
      <c r="AS187" s="377"/>
      <c r="AT187" s="377"/>
      <c r="AU187" s="377"/>
      <c r="AV187" s="377"/>
      <c r="AW187" s="377"/>
      <c r="AX187" s="377"/>
      <c r="AY187" s="377"/>
      <c r="AZ187" s="377"/>
      <c r="BA187" s="377"/>
      <c r="BB187" s="377"/>
      <c r="BC187" s="377"/>
      <c r="BD187" s="377"/>
      <c r="BE187" s="377"/>
      <c r="BF187" s="377"/>
      <c r="BG187" s="377"/>
      <c r="BH187" s="377"/>
      <c r="BI187" s="377"/>
      <c r="BJ187" s="377"/>
      <c r="BK187" s="377"/>
      <c r="BL187" s="377"/>
      <c r="BM187" s="377">
        <v>0</v>
      </c>
      <c r="BN187" s="377">
        <v>0</v>
      </c>
      <c r="BO187" s="377">
        <v>0</v>
      </c>
      <c r="BP187" s="377">
        <v>11.02</v>
      </c>
      <c r="BQ187" s="377">
        <f t="shared" si="111"/>
        <v>11.02</v>
      </c>
      <c r="BR187" s="377">
        <f t="shared" si="112"/>
        <v>1229.98</v>
      </c>
      <c r="BS187" s="498">
        <f t="shared" si="103"/>
        <v>223.38000000000002</v>
      </c>
      <c r="BT187" s="498">
        <f t="shared" si="104"/>
        <v>234.40000000000003</v>
      </c>
      <c r="BU187" s="507">
        <f t="shared" si="106"/>
        <v>223.38000000000002</v>
      </c>
      <c r="BV187" s="377">
        <f t="shared" si="107"/>
        <v>457.78000000000009</v>
      </c>
      <c r="BW187" s="501">
        <f t="shared" si="105"/>
        <v>1006.5999999999999</v>
      </c>
    </row>
    <row r="188" spans="1:75" s="382" customFormat="1" ht="13.5">
      <c r="A188" s="381"/>
      <c r="B188" s="496">
        <v>180</v>
      </c>
      <c r="C188" s="376">
        <v>100149</v>
      </c>
      <c r="D188" s="514">
        <v>44544</v>
      </c>
      <c r="E188" s="368" t="s">
        <v>473</v>
      </c>
      <c r="F188" s="383" t="s">
        <v>756</v>
      </c>
      <c r="G188" s="368" t="s">
        <v>929</v>
      </c>
      <c r="H188" s="368" t="s">
        <v>1006</v>
      </c>
      <c r="I188" s="486" t="s">
        <v>584</v>
      </c>
      <c r="J188" s="377">
        <v>1241</v>
      </c>
      <c r="K188" s="505">
        <f t="shared" si="108"/>
        <v>124.10000000000001</v>
      </c>
      <c r="L188" s="377">
        <f t="shared" si="109"/>
        <v>1116.9000000000001</v>
      </c>
      <c r="M188" s="377">
        <f t="shared" si="110"/>
        <v>223.38000000000002</v>
      </c>
      <c r="N188" s="377"/>
      <c r="O188" s="377"/>
      <c r="P188" s="377"/>
      <c r="Q188" s="377"/>
      <c r="R188" s="377"/>
      <c r="S188" s="377"/>
      <c r="T188" s="377"/>
      <c r="U188" s="377"/>
      <c r="V188" s="377"/>
      <c r="W188" s="377"/>
      <c r="X188" s="377"/>
      <c r="Y188" s="377"/>
      <c r="Z188" s="377"/>
      <c r="AA188" s="377"/>
      <c r="AB188" s="377"/>
      <c r="AC188" s="377"/>
      <c r="AD188" s="377"/>
      <c r="AE188" s="377"/>
      <c r="AF188" s="377"/>
      <c r="AG188" s="377"/>
      <c r="AH188" s="377"/>
      <c r="AI188" s="377"/>
      <c r="AJ188" s="377"/>
      <c r="AK188" s="377"/>
      <c r="AL188" s="377"/>
      <c r="AM188" s="377"/>
      <c r="AN188" s="377"/>
      <c r="AO188" s="377"/>
      <c r="AP188" s="377"/>
      <c r="AQ188" s="377"/>
      <c r="AR188" s="377"/>
      <c r="AS188" s="377"/>
      <c r="AT188" s="377"/>
      <c r="AU188" s="377"/>
      <c r="AV188" s="377"/>
      <c r="AW188" s="377"/>
      <c r="AX188" s="377"/>
      <c r="AY188" s="377"/>
      <c r="AZ188" s="377"/>
      <c r="BA188" s="377"/>
      <c r="BB188" s="377"/>
      <c r="BC188" s="377"/>
      <c r="BD188" s="377"/>
      <c r="BE188" s="377"/>
      <c r="BF188" s="377"/>
      <c r="BG188" s="377"/>
      <c r="BH188" s="377"/>
      <c r="BI188" s="377"/>
      <c r="BJ188" s="377"/>
      <c r="BK188" s="377"/>
      <c r="BL188" s="377"/>
      <c r="BM188" s="377">
        <v>0</v>
      </c>
      <c r="BN188" s="377">
        <v>0</v>
      </c>
      <c r="BO188" s="377">
        <v>0</v>
      </c>
      <c r="BP188" s="377">
        <v>11.02</v>
      </c>
      <c r="BQ188" s="377">
        <f t="shared" si="111"/>
        <v>11.02</v>
      </c>
      <c r="BR188" s="377">
        <f t="shared" si="112"/>
        <v>1229.98</v>
      </c>
      <c r="BS188" s="498">
        <f t="shared" si="103"/>
        <v>223.38000000000002</v>
      </c>
      <c r="BT188" s="498">
        <f t="shared" si="104"/>
        <v>234.40000000000003</v>
      </c>
      <c r="BU188" s="507">
        <f t="shared" si="106"/>
        <v>223.38000000000002</v>
      </c>
      <c r="BV188" s="377">
        <f t="shared" si="107"/>
        <v>457.78000000000009</v>
      </c>
      <c r="BW188" s="501">
        <f t="shared" si="105"/>
        <v>1006.5999999999999</v>
      </c>
    </row>
    <row r="189" spans="1:75" s="370" customFormat="1" ht="14.25" customHeight="1">
      <c r="A189" s="385"/>
      <c r="B189" s="496">
        <v>181</v>
      </c>
      <c r="C189" s="376">
        <v>100150</v>
      </c>
      <c r="D189" s="514">
        <v>44544</v>
      </c>
      <c r="E189" s="368" t="s">
        <v>473</v>
      </c>
      <c r="F189" s="383" t="s">
        <v>756</v>
      </c>
      <c r="G189" s="368" t="s">
        <v>929</v>
      </c>
      <c r="H189" s="368" t="s">
        <v>1007</v>
      </c>
      <c r="I189" s="486" t="s">
        <v>500</v>
      </c>
      <c r="J189" s="377">
        <v>1241</v>
      </c>
      <c r="K189" s="505">
        <f t="shared" si="108"/>
        <v>124.10000000000001</v>
      </c>
      <c r="L189" s="377">
        <f t="shared" si="109"/>
        <v>1116.9000000000001</v>
      </c>
      <c r="M189" s="377">
        <f t="shared" si="110"/>
        <v>223.38000000000002</v>
      </c>
      <c r="N189" s="377"/>
      <c r="O189" s="377"/>
      <c r="P189" s="377"/>
      <c r="Q189" s="377"/>
      <c r="R189" s="377"/>
      <c r="S189" s="377"/>
      <c r="T189" s="377"/>
      <c r="U189" s="377"/>
      <c r="V189" s="377"/>
      <c r="W189" s="377"/>
      <c r="X189" s="377"/>
      <c r="Y189" s="377"/>
      <c r="Z189" s="377"/>
      <c r="AA189" s="377"/>
      <c r="AB189" s="377"/>
      <c r="AC189" s="377"/>
      <c r="AD189" s="377"/>
      <c r="AE189" s="377"/>
      <c r="AF189" s="377"/>
      <c r="AG189" s="377"/>
      <c r="AH189" s="377"/>
      <c r="AI189" s="377"/>
      <c r="AJ189" s="377"/>
      <c r="AK189" s="377"/>
      <c r="AL189" s="377"/>
      <c r="AM189" s="377"/>
      <c r="AN189" s="377"/>
      <c r="AO189" s="377"/>
      <c r="AP189" s="377"/>
      <c r="AQ189" s="377"/>
      <c r="AR189" s="377"/>
      <c r="AS189" s="377"/>
      <c r="AT189" s="377"/>
      <c r="AU189" s="377"/>
      <c r="AV189" s="377"/>
      <c r="AW189" s="377"/>
      <c r="AX189" s="377"/>
      <c r="AY189" s="377"/>
      <c r="AZ189" s="377"/>
      <c r="BA189" s="377"/>
      <c r="BB189" s="377"/>
      <c r="BC189" s="377"/>
      <c r="BD189" s="377"/>
      <c r="BE189" s="377"/>
      <c r="BF189" s="377"/>
      <c r="BG189" s="377"/>
      <c r="BH189" s="377"/>
      <c r="BI189" s="377"/>
      <c r="BJ189" s="377"/>
      <c r="BK189" s="377"/>
      <c r="BL189" s="377"/>
      <c r="BM189" s="377">
        <v>0</v>
      </c>
      <c r="BN189" s="377">
        <v>0</v>
      </c>
      <c r="BO189" s="377">
        <v>0</v>
      </c>
      <c r="BP189" s="377">
        <v>11.02</v>
      </c>
      <c r="BQ189" s="377">
        <f t="shared" si="111"/>
        <v>11.02</v>
      </c>
      <c r="BR189" s="377">
        <f t="shared" si="112"/>
        <v>1229.98</v>
      </c>
      <c r="BS189" s="498">
        <f t="shared" si="103"/>
        <v>223.38000000000002</v>
      </c>
      <c r="BT189" s="498">
        <f t="shared" si="104"/>
        <v>234.40000000000003</v>
      </c>
      <c r="BU189" s="507">
        <f t="shared" si="106"/>
        <v>223.38000000000002</v>
      </c>
      <c r="BV189" s="377">
        <f t="shared" si="107"/>
        <v>457.78000000000009</v>
      </c>
      <c r="BW189" s="501">
        <f t="shared" si="105"/>
        <v>1006.5999999999999</v>
      </c>
    </row>
    <row r="190" spans="1:75" s="370" customFormat="1" ht="14.25" customHeight="1">
      <c r="A190" s="385"/>
      <c r="B190" s="496">
        <v>182</v>
      </c>
      <c r="C190" s="376">
        <v>100151</v>
      </c>
      <c r="D190" s="514">
        <v>44544</v>
      </c>
      <c r="E190" s="368" t="s">
        <v>473</v>
      </c>
      <c r="F190" s="383" t="s">
        <v>756</v>
      </c>
      <c r="G190" s="368" t="s">
        <v>929</v>
      </c>
      <c r="H190" s="368" t="s">
        <v>1008</v>
      </c>
      <c r="I190" s="486" t="s">
        <v>533</v>
      </c>
      <c r="J190" s="377">
        <v>1241</v>
      </c>
      <c r="K190" s="505">
        <f t="shared" si="108"/>
        <v>124.10000000000001</v>
      </c>
      <c r="L190" s="377">
        <f t="shared" si="109"/>
        <v>1116.9000000000001</v>
      </c>
      <c r="M190" s="377">
        <f t="shared" si="110"/>
        <v>223.38000000000002</v>
      </c>
      <c r="N190" s="377"/>
      <c r="O190" s="377"/>
      <c r="P190" s="377"/>
      <c r="Q190" s="377"/>
      <c r="R190" s="377"/>
      <c r="S190" s="377"/>
      <c r="T190" s="377"/>
      <c r="U190" s="377"/>
      <c r="V190" s="377"/>
      <c r="W190" s="377"/>
      <c r="X190" s="377"/>
      <c r="Y190" s="377"/>
      <c r="Z190" s="377"/>
      <c r="AA190" s="377"/>
      <c r="AB190" s="377"/>
      <c r="AC190" s="377"/>
      <c r="AD190" s="377"/>
      <c r="AE190" s="377"/>
      <c r="AF190" s="377"/>
      <c r="AG190" s="377"/>
      <c r="AH190" s="377"/>
      <c r="AI190" s="377"/>
      <c r="AJ190" s="377"/>
      <c r="AK190" s="377"/>
      <c r="AL190" s="377"/>
      <c r="AM190" s="377"/>
      <c r="AN190" s="377"/>
      <c r="AO190" s="377"/>
      <c r="AP190" s="377"/>
      <c r="AQ190" s="377"/>
      <c r="AR190" s="377"/>
      <c r="AS190" s="377"/>
      <c r="AT190" s="377"/>
      <c r="AU190" s="377"/>
      <c r="AV190" s="377"/>
      <c r="AW190" s="377"/>
      <c r="AX190" s="377"/>
      <c r="AY190" s="377"/>
      <c r="AZ190" s="377"/>
      <c r="BA190" s="377"/>
      <c r="BB190" s="377"/>
      <c r="BC190" s="377"/>
      <c r="BD190" s="377"/>
      <c r="BE190" s="377"/>
      <c r="BF190" s="377"/>
      <c r="BG190" s="377"/>
      <c r="BH190" s="377"/>
      <c r="BI190" s="377"/>
      <c r="BJ190" s="377"/>
      <c r="BK190" s="377"/>
      <c r="BL190" s="377"/>
      <c r="BM190" s="377">
        <v>0</v>
      </c>
      <c r="BN190" s="377">
        <v>0</v>
      </c>
      <c r="BO190" s="377">
        <v>0</v>
      </c>
      <c r="BP190" s="377">
        <v>11.02</v>
      </c>
      <c r="BQ190" s="377">
        <f t="shared" si="111"/>
        <v>11.02</v>
      </c>
      <c r="BR190" s="377">
        <f t="shared" si="112"/>
        <v>1229.98</v>
      </c>
      <c r="BS190" s="498">
        <f t="shared" si="103"/>
        <v>223.38000000000002</v>
      </c>
      <c r="BT190" s="498">
        <f t="shared" si="104"/>
        <v>234.40000000000003</v>
      </c>
      <c r="BU190" s="507">
        <f t="shared" si="106"/>
        <v>223.38000000000002</v>
      </c>
      <c r="BV190" s="377">
        <f t="shared" si="107"/>
        <v>457.78000000000009</v>
      </c>
      <c r="BW190" s="501">
        <f t="shared" si="105"/>
        <v>1006.5999999999999</v>
      </c>
    </row>
    <row r="191" spans="1:75" s="370" customFormat="1" ht="14.25" customHeight="1">
      <c r="A191" s="385"/>
      <c r="B191" s="496">
        <v>183</v>
      </c>
      <c r="C191" s="376">
        <v>100152</v>
      </c>
      <c r="D191" s="514">
        <v>44544</v>
      </c>
      <c r="E191" s="368" t="s">
        <v>473</v>
      </c>
      <c r="F191" s="383" t="s">
        <v>756</v>
      </c>
      <c r="G191" s="368" t="s">
        <v>929</v>
      </c>
      <c r="H191" s="368" t="s">
        <v>1009</v>
      </c>
      <c r="I191" s="486" t="s">
        <v>500</v>
      </c>
      <c r="J191" s="377">
        <v>1241</v>
      </c>
      <c r="K191" s="505">
        <f t="shared" si="108"/>
        <v>124.10000000000001</v>
      </c>
      <c r="L191" s="377">
        <f t="shared" si="109"/>
        <v>1116.9000000000001</v>
      </c>
      <c r="M191" s="377">
        <f t="shared" si="110"/>
        <v>223.38000000000002</v>
      </c>
      <c r="N191" s="377"/>
      <c r="O191" s="377"/>
      <c r="P191" s="377"/>
      <c r="Q191" s="377"/>
      <c r="R191" s="377"/>
      <c r="S191" s="377"/>
      <c r="T191" s="377"/>
      <c r="U191" s="377"/>
      <c r="V191" s="377"/>
      <c r="W191" s="377"/>
      <c r="X191" s="377"/>
      <c r="Y191" s="377"/>
      <c r="Z191" s="377"/>
      <c r="AA191" s="377"/>
      <c r="AB191" s="377"/>
      <c r="AC191" s="377"/>
      <c r="AD191" s="377"/>
      <c r="AE191" s="377"/>
      <c r="AF191" s="377"/>
      <c r="AG191" s="377"/>
      <c r="AH191" s="377"/>
      <c r="AI191" s="377"/>
      <c r="AJ191" s="377"/>
      <c r="AK191" s="377"/>
      <c r="AL191" s="377"/>
      <c r="AM191" s="377"/>
      <c r="AN191" s="377"/>
      <c r="AO191" s="377"/>
      <c r="AP191" s="377"/>
      <c r="AQ191" s="377"/>
      <c r="AR191" s="377"/>
      <c r="AS191" s="377"/>
      <c r="AT191" s="377"/>
      <c r="AU191" s="377"/>
      <c r="AV191" s="377"/>
      <c r="AW191" s="377"/>
      <c r="AX191" s="377"/>
      <c r="AY191" s="377"/>
      <c r="AZ191" s="377"/>
      <c r="BA191" s="377"/>
      <c r="BB191" s="377"/>
      <c r="BC191" s="377"/>
      <c r="BD191" s="377"/>
      <c r="BE191" s="377"/>
      <c r="BF191" s="377"/>
      <c r="BG191" s="377"/>
      <c r="BH191" s="377"/>
      <c r="BI191" s="377"/>
      <c r="BJ191" s="377"/>
      <c r="BK191" s="377"/>
      <c r="BL191" s="377"/>
      <c r="BM191" s="377">
        <v>0</v>
      </c>
      <c r="BN191" s="377">
        <v>0</v>
      </c>
      <c r="BO191" s="377">
        <v>0</v>
      </c>
      <c r="BP191" s="377">
        <v>11.02</v>
      </c>
      <c r="BQ191" s="377">
        <f t="shared" si="111"/>
        <v>11.02</v>
      </c>
      <c r="BR191" s="377">
        <f t="shared" si="112"/>
        <v>1229.98</v>
      </c>
      <c r="BS191" s="498">
        <f t="shared" si="103"/>
        <v>223.38000000000002</v>
      </c>
      <c r="BT191" s="498">
        <f t="shared" si="104"/>
        <v>234.40000000000003</v>
      </c>
      <c r="BU191" s="507">
        <f t="shared" si="106"/>
        <v>223.38000000000002</v>
      </c>
      <c r="BV191" s="377">
        <f t="shared" si="107"/>
        <v>457.78000000000009</v>
      </c>
      <c r="BW191" s="501">
        <f t="shared" si="105"/>
        <v>1006.5999999999999</v>
      </c>
    </row>
    <row r="192" spans="1:75" s="370" customFormat="1" ht="14.25" customHeight="1">
      <c r="A192" s="385"/>
      <c r="B192" s="496">
        <v>184</v>
      </c>
      <c r="C192" s="376">
        <v>100153</v>
      </c>
      <c r="D192" s="514">
        <v>44544</v>
      </c>
      <c r="E192" s="368" t="s">
        <v>473</v>
      </c>
      <c r="F192" s="383" t="s">
        <v>756</v>
      </c>
      <c r="G192" s="368" t="s">
        <v>929</v>
      </c>
      <c r="H192" s="368" t="s">
        <v>1010</v>
      </c>
      <c r="I192" s="486" t="s">
        <v>482</v>
      </c>
      <c r="J192" s="377">
        <v>1241</v>
      </c>
      <c r="K192" s="505">
        <f t="shared" si="108"/>
        <v>124.10000000000001</v>
      </c>
      <c r="L192" s="377">
        <f t="shared" si="109"/>
        <v>1116.9000000000001</v>
      </c>
      <c r="M192" s="377">
        <f t="shared" si="110"/>
        <v>223.38000000000002</v>
      </c>
      <c r="N192" s="377"/>
      <c r="O192" s="377"/>
      <c r="P192" s="377"/>
      <c r="Q192" s="377"/>
      <c r="R192" s="377"/>
      <c r="S192" s="377"/>
      <c r="T192" s="377"/>
      <c r="U192" s="377"/>
      <c r="V192" s="377"/>
      <c r="W192" s="377"/>
      <c r="X192" s="377"/>
      <c r="Y192" s="377"/>
      <c r="Z192" s="377"/>
      <c r="AA192" s="377"/>
      <c r="AB192" s="377"/>
      <c r="AC192" s="377"/>
      <c r="AD192" s="377"/>
      <c r="AE192" s="377"/>
      <c r="AF192" s="377"/>
      <c r="AG192" s="377"/>
      <c r="AH192" s="377"/>
      <c r="AI192" s="377"/>
      <c r="AJ192" s="377"/>
      <c r="AK192" s="377"/>
      <c r="AL192" s="377"/>
      <c r="AM192" s="377"/>
      <c r="AN192" s="377"/>
      <c r="AO192" s="377"/>
      <c r="AP192" s="377"/>
      <c r="AQ192" s="377"/>
      <c r="AR192" s="377"/>
      <c r="AS192" s="377"/>
      <c r="AT192" s="377"/>
      <c r="AU192" s="377"/>
      <c r="AV192" s="377"/>
      <c r="AW192" s="377"/>
      <c r="AX192" s="377"/>
      <c r="AY192" s="377"/>
      <c r="AZ192" s="377"/>
      <c r="BA192" s="377"/>
      <c r="BB192" s="377"/>
      <c r="BC192" s="377"/>
      <c r="BD192" s="377"/>
      <c r="BE192" s="377"/>
      <c r="BF192" s="377"/>
      <c r="BG192" s="377"/>
      <c r="BH192" s="377"/>
      <c r="BI192" s="377"/>
      <c r="BJ192" s="377"/>
      <c r="BK192" s="377"/>
      <c r="BL192" s="377"/>
      <c r="BM192" s="377">
        <v>0</v>
      </c>
      <c r="BN192" s="377">
        <v>0</v>
      </c>
      <c r="BO192" s="377">
        <v>0</v>
      </c>
      <c r="BP192" s="377">
        <v>11.02</v>
      </c>
      <c r="BQ192" s="377">
        <f t="shared" si="111"/>
        <v>11.02</v>
      </c>
      <c r="BR192" s="377">
        <f t="shared" si="112"/>
        <v>1229.98</v>
      </c>
      <c r="BS192" s="498">
        <f t="shared" si="103"/>
        <v>223.38000000000002</v>
      </c>
      <c r="BT192" s="498">
        <f t="shared" si="104"/>
        <v>234.40000000000003</v>
      </c>
      <c r="BU192" s="507">
        <f t="shared" si="106"/>
        <v>223.38000000000002</v>
      </c>
      <c r="BV192" s="377">
        <f t="shared" si="107"/>
        <v>457.78000000000009</v>
      </c>
      <c r="BW192" s="501">
        <f t="shared" si="105"/>
        <v>1006.5999999999999</v>
      </c>
    </row>
    <row r="193" spans="1:75" s="370" customFormat="1" ht="14.25" customHeight="1">
      <c r="A193" s="385"/>
      <c r="B193" s="496">
        <v>185</v>
      </c>
      <c r="C193" s="376">
        <v>100154</v>
      </c>
      <c r="D193" s="514">
        <v>44544</v>
      </c>
      <c r="E193" s="368" t="s">
        <v>473</v>
      </c>
      <c r="F193" s="383" t="s">
        <v>756</v>
      </c>
      <c r="G193" s="368" t="s">
        <v>929</v>
      </c>
      <c r="H193" s="368" t="s">
        <v>1011</v>
      </c>
      <c r="I193" s="486" t="s">
        <v>809</v>
      </c>
      <c r="J193" s="377">
        <v>1241</v>
      </c>
      <c r="K193" s="505">
        <f t="shared" si="108"/>
        <v>124.10000000000001</v>
      </c>
      <c r="L193" s="377">
        <f t="shared" si="109"/>
        <v>1116.9000000000001</v>
      </c>
      <c r="M193" s="377">
        <f t="shared" si="110"/>
        <v>223.38000000000002</v>
      </c>
      <c r="N193" s="377"/>
      <c r="O193" s="377"/>
      <c r="P193" s="377"/>
      <c r="Q193" s="377"/>
      <c r="R193" s="377"/>
      <c r="S193" s="377"/>
      <c r="T193" s="377"/>
      <c r="U193" s="377"/>
      <c r="V193" s="377"/>
      <c r="W193" s="377"/>
      <c r="X193" s="377"/>
      <c r="Y193" s="377"/>
      <c r="Z193" s="377"/>
      <c r="AA193" s="377"/>
      <c r="AB193" s="377"/>
      <c r="AC193" s="377"/>
      <c r="AD193" s="377"/>
      <c r="AE193" s="377"/>
      <c r="AF193" s="377"/>
      <c r="AG193" s="377"/>
      <c r="AH193" s="377"/>
      <c r="AI193" s="377"/>
      <c r="AJ193" s="377"/>
      <c r="AK193" s="377"/>
      <c r="AL193" s="377"/>
      <c r="AM193" s="377"/>
      <c r="AN193" s="377"/>
      <c r="AO193" s="377"/>
      <c r="AP193" s="377"/>
      <c r="AQ193" s="377"/>
      <c r="AR193" s="377"/>
      <c r="AS193" s="377"/>
      <c r="AT193" s="377"/>
      <c r="AU193" s="377"/>
      <c r="AV193" s="377"/>
      <c r="AW193" s="377"/>
      <c r="AX193" s="377"/>
      <c r="AY193" s="377"/>
      <c r="AZ193" s="377"/>
      <c r="BA193" s="377"/>
      <c r="BB193" s="377"/>
      <c r="BC193" s="377"/>
      <c r="BD193" s="377"/>
      <c r="BE193" s="377"/>
      <c r="BF193" s="377"/>
      <c r="BG193" s="377"/>
      <c r="BH193" s="377"/>
      <c r="BI193" s="377"/>
      <c r="BJ193" s="377"/>
      <c r="BK193" s="377"/>
      <c r="BL193" s="377"/>
      <c r="BM193" s="377">
        <v>0</v>
      </c>
      <c r="BN193" s="377">
        <v>0</v>
      </c>
      <c r="BO193" s="377">
        <v>0</v>
      </c>
      <c r="BP193" s="377">
        <v>11.02</v>
      </c>
      <c r="BQ193" s="377">
        <f t="shared" si="111"/>
        <v>11.02</v>
      </c>
      <c r="BR193" s="377">
        <f t="shared" si="112"/>
        <v>1229.98</v>
      </c>
      <c r="BS193" s="498">
        <f t="shared" si="103"/>
        <v>223.38000000000002</v>
      </c>
      <c r="BT193" s="498">
        <f t="shared" si="104"/>
        <v>234.40000000000003</v>
      </c>
      <c r="BU193" s="507">
        <f t="shared" si="106"/>
        <v>223.38000000000002</v>
      </c>
      <c r="BV193" s="377">
        <f t="shared" si="107"/>
        <v>457.78000000000009</v>
      </c>
      <c r="BW193" s="501">
        <f t="shared" si="105"/>
        <v>1006.5999999999999</v>
      </c>
    </row>
    <row r="194" spans="1:75" s="370" customFormat="1" ht="14.25" customHeight="1">
      <c r="A194" s="385"/>
      <c r="B194" s="496">
        <v>186</v>
      </c>
      <c r="C194" s="517">
        <v>1300008</v>
      </c>
      <c r="D194" s="514">
        <v>44544</v>
      </c>
      <c r="E194" s="368" t="s">
        <v>517</v>
      </c>
      <c r="F194" s="383" t="s">
        <v>474</v>
      </c>
      <c r="G194" s="368" t="s">
        <v>930</v>
      </c>
      <c r="H194" s="368" t="s">
        <v>1044</v>
      </c>
      <c r="I194" s="486" t="s">
        <v>285</v>
      </c>
      <c r="J194" s="377">
        <v>16837</v>
      </c>
      <c r="K194" s="505">
        <f t="shared" si="108"/>
        <v>1683.7</v>
      </c>
      <c r="L194" s="377">
        <f t="shared" si="109"/>
        <v>15153.3</v>
      </c>
      <c r="M194" s="377">
        <f t="shared" si="110"/>
        <v>3030.66</v>
      </c>
      <c r="N194" s="377"/>
      <c r="O194" s="377"/>
      <c r="P194" s="377"/>
      <c r="Q194" s="377"/>
      <c r="R194" s="377"/>
      <c r="S194" s="377"/>
      <c r="T194" s="377"/>
      <c r="U194" s="377"/>
      <c r="V194" s="377"/>
      <c r="W194" s="377"/>
      <c r="X194" s="377"/>
      <c r="Y194" s="377"/>
      <c r="Z194" s="377"/>
      <c r="AA194" s="377"/>
      <c r="AB194" s="377"/>
      <c r="AC194" s="377"/>
      <c r="AD194" s="377"/>
      <c r="AE194" s="377"/>
      <c r="AF194" s="377"/>
      <c r="AG194" s="377"/>
      <c r="AH194" s="377"/>
      <c r="AI194" s="377"/>
      <c r="AJ194" s="377"/>
      <c r="AK194" s="377"/>
      <c r="AL194" s="377"/>
      <c r="AM194" s="377"/>
      <c r="AN194" s="377"/>
      <c r="AO194" s="377"/>
      <c r="AP194" s="377"/>
      <c r="AQ194" s="377"/>
      <c r="AR194" s="377"/>
      <c r="AS194" s="377"/>
      <c r="AT194" s="377"/>
      <c r="AU194" s="377"/>
      <c r="AV194" s="377"/>
      <c r="AW194" s="377"/>
      <c r="AX194" s="377"/>
      <c r="AY194" s="377"/>
      <c r="AZ194" s="377"/>
      <c r="BA194" s="377"/>
      <c r="BB194" s="377"/>
      <c r="BC194" s="377"/>
      <c r="BD194" s="377"/>
      <c r="BE194" s="377"/>
      <c r="BF194" s="377"/>
      <c r="BG194" s="377"/>
      <c r="BH194" s="377"/>
      <c r="BI194" s="377"/>
      <c r="BJ194" s="377"/>
      <c r="BK194" s="377"/>
      <c r="BL194" s="377"/>
      <c r="BM194" s="377">
        <v>0</v>
      </c>
      <c r="BN194" s="377">
        <v>0</v>
      </c>
      <c r="BO194" s="377">
        <v>0</v>
      </c>
      <c r="BP194" s="377">
        <v>149.44999999999999</v>
      </c>
      <c r="BQ194" s="377">
        <v>149.44999999999999</v>
      </c>
      <c r="BR194" s="377">
        <v>16687.55</v>
      </c>
      <c r="BS194" s="498">
        <v>3030.66</v>
      </c>
      <c r="BT194" s="498">
        <v>3180.1099999999997</v>
      </c>
      <c r="BU194" s="507">
        <f t="shared" si="106"/>
        <v>3030.66</v>
      </c>
      <c r="BV194" s="377">
        <f t="shared" si="107"/>
        <v>6210.7699999999995</v>
      </c>
      <c r="BW194" s="501">
        <f t="shared" si="105"/>
        <v>13656.89</v>
      </c>
    </row>
    <row r="195" spans="1:75" s="370" customFormat="1" ht="13.5">
      <c r="A195" s="385"/>
      <c r="B195" s="496">
        <v>187</v>
      </c>
      <c r="C195" s="517">
        <v>1600011</v>
      </c>
      <c r="D195" s="514">
        <v>44622</v>
      </c>
      <c r="E195" s="368" t="s">
        <v>562</v>
      </c>
      <c r="F195" s="383" t="s">
        <v>563</v>
      </c>
      <c r="G195" s="368" t="s">
        <v>979</v>
      </c>
      <c r="H195" s="368" t="s">
        <v>980</v>
      </c>
      <c r="I195" s="482" t="s">
        <v>610</v>
      </c>
      <c r="J195" s="377">
        <v>2079.6999999999998</v>
      </c>
      <c r="K195" s="505">
        <f t="shared" si="108"/>
        <v>207.97</v>
      </c>
      <c r="L195" s="377">
        <f t="shared" si="109"/>
        <v>1871.7299999999998</v>
      </c>
      <c r="M195" s="377">
        <f>L195/5</f>
        <v>374.34599999999995</v>
      </c>
      <c r="N195" s="377"/>
      <c r="O195" s="377"/>
      <c r="P195" s="377"/>
      <c r="Q195" s="377"/>
      <c r="R195" s="377"/>
      <c r="S195" s="377"/>
      <c r="T195" s="377"/>
      <c r="U195" s="377"/>
      <c r="V195" s="377"/>
      <c r="W195" s="377"/>
      <c r="X195" s="377"/>
      <c r="Y195" s="377"/>
      <c r="Z195" s="377"/>
      <c r="AA195" s="377"/>
      <c r="AB195" s="377"/>
      <c r="AC195" s="377"/>
      <c r="AD195" s="377"/>
      <c r="AE195" s="377"/>
      <c r="AF195" s="377"/>
      <c r="AG195" s="377"/>
      <c r="AH195" s="377"/>
      <c r="AI195" s="377"/>
      <c r="AJ195" s="377"/>
      <c r="AK195" s="377"/>
      <c r="AL195" s="377"/>
      <c r="AM195" s="377"/>
      <c r="AN195" s="377"/>
      <c r="AO195" s="377"/>
      <c r="AP195" s="377"/>
      <c r="AQ195" s="377"/>
      <c r="AR195" s="377"/>
      <c r="AS195" s="377"/>
      <c r="AT195" s="377"/>
      <c r="AU195" s="377"/>
      <c r="AV195" s="377"/>
      <c r="AW195" s="377"/>
      <c r="AX195" s="377"/>
      <c r="AY195" s="377"/>
      <c r="AZ195" s="377"/>
      <c r="BA195" s="377"/>
      <c r="BB195" s="377"/>
      <c r="BC195" s="377"/>
      <c r="BD195" s="377"/>
      <c r="BE195" s="377"/>
      <c r="BF195" s="377"/>
      <c r="BG195" s="377"/>
      <c r="BH195" s="377"/>
      <c r="BI195" s="377"/>
      <c r="BJ195" s="377"/>
      <c r="BK195" s="377"/>
      <c r="BL195" s="377"/>
      <c r="BM195" s="377">
        <v>0</v>
      </c>
      <c r="BN195" s="377">
        <v>0</v>
      </c>
      <c r="BO195" s="377">
        <v>0</v>
      </c>
      <c r="BP195" s="377">
        <v>0</v>
      </c>
      <c r="BQ195" s="377">
        <v>0</v>
      </c>
      <c r="BR195" s="377">
        <v>0</v>
      </c>
      <c r="BS195" s="498">
        <v>314.55</v>
      </c>
      <c r="BT195" s="501">
        <v>314.55</v>
      </c>
      <c r="BU195" s="507">
        <f t="shared" si="106"/>
        <v>374.34599999999995</v>
      </c>
      <c r="BV195" s="377">
        <f t="shared" si="107"/>
        <v>688.89599999999996</v>
      </c>
      <c r="BW195" s="501">
        <f t="shared" si="105"/>
        <v>1765.1499999999999</v>
      </c>
    </row>
    <row r="196" spans="1:75" s="370" customFormat="1" ht="13.5">
      <c r="A196" s="386"/>
      <c r="B196" s="496">
        <v>188</v>
      </c>
      <c r="C196" s="517">
        <v>2400001</v>
      </c>
      <c r="D196" s="514">
        <v>44768</v>
      </c>
      <c r="E196" s="368" t="s">
        <v>1091</v>
      </c>
      <c r="F196" s="383" t="s">
        <v>1312</v>
      </c>
      <c r="G196" s="368" t="s">
        <v>1313</v>
      </c>
      <c r="H196" s="368" t="s">
        <v>1314</v>
      </c>
      <c r="I196" s="482" t="s">
        <v>285</v>
      </c>
      <c r="J196" s="377">
        <v>1299</v>
      </c>
      <c r="K196" s="505">
        <f t="shared" si="108"/>
        <v>129.9</v>
      </c>
      <c r="L196" s="377">
        <f t="shared" si="109"/>
        <v>1169.0999999999999</v>
      </c>
      <c r="M196" s="377">
        <f t="shared" ref="M196:M268" si="113">L196/5</f>
        <v>233.82</v>
      </c>
      <c r="N196" s="377"/>
      <c r="O196" s="377"/>
      <c r="P196" s="377"/>
      <c r="Q196" s="377"/>
      <c r="R196" s="377"/>
      <c r="S196" s="377"/>
      <c r="T196" s="377"/>
      <c r="U196" s="377"/>
      <c r="V196" s="377"/>
      <c r="W196" s="377"/>
      <c r="X196" s="377"/>
      <c r="Y196" s="377"/>
      <c r="Z196" s="377"/>
      <c r="AA196" s="377"/>
      <c r="AB196" s="377"/>
      <c r="AC196" s="377"/>
      <c r="AD196" s="377"/>
      <c r="AE196" s="377"/>
      <c r="AF196" s="377"/>
      <c r="AG196" s="377"/>
      <c r="AH196" s="377"/>
      <c r="AI196" s="377"/>
      <c r="AJ196" s="377"/>
      <c r="AK196" s="377"/>
      <c r="AL196" s="377"/>
      <c r="AM196" s="377"/>
      <c r="AN196" s="377"/>
      <c r="AO196" s="377"/>
      <c r="AP196" s="377"/>
      <c r="AQ196" s="377"/>
      <c r="AR196" s="377"/>
      <c r="AS196" s="377"/>
      <c r="AT196" s="377"/>
      <c r="AU196" s="377"/>
      <c r="AV196" s="377"/>
      <c r="AW196" s="377"/>
      <c r="AX196" s="377"/>
      <c r="AY196" s="377"/>
      <c r="AZ196" s="377"/>
      <c r="BA196" s="377"/>
      <c r="BB196" s="377"/>
      <c r="BC196" s="377"/>
      <c r="BD196" s="377"/>
      <c r="BE196" s="377"/>
      <c r="BF196" s="377"/>
      <c r="BG196" s="377"/>
      <c r="BH196" s="377"/>
      <c r="BI196" s="377"/>
      <c r="BJ196" s="377"/>
      <c r="BK196" s="377"/>
      <c r="BL196" s="377"/>
      <c r="BM196" s="377"/>
      <c r="BN196" s="377"/>
      <c r="BO196" s="377"/>
      <c r="BP196" s="377"/>
      <c r="BQ196" s="377"/>
      <c r="BR196" s="377"/>
      <c r="BS196" s="498">
        <v>103.56</v>
      </c>
      <c r="BT196" s="501">
        <v>102.51</v>
      </c>
      <c r="BU196" s="518">
        <f t="shared" si="106"/>
        <v>233.82</v>
      </c>
      <c r="BV196" s="377">
        <f t="shared" si="107"/>
        <v>336.33</v>
      </c>
      <c r="BW196" s="501">
        <f t="shared" si="105"/>
        <v>1196.49</v>
      </c>
    </row>
    <row r="197" spans="1:75" s="370" customFormat="1" ht="13.5">
      <c r="A197" s="386"/>
      <c r="B197" s="496">
        <v>189</v>
      </c>
      <c r="C197" s="517">
        <v>2400002</v>
      </c>
      <c r="D197" s="514">
        <v>44768</v>
      </c>
      <c r="E197" s="368" t="s">
        <v>1091</v>
      </c>
      <c r="F197" s="383" t="s">
        <v>1312</v>
      </c>
      <c r="G197" s="368" t="s">
        <v>1313</v>
      </c>
      <c r="H197" s="368" t="s">
        <v>1315</v>
      </c>
      <c r="I197" s="482" t="s">
        <v>285</v>
      </c>
      <c r="J197" s="377">
        <v>1299</v>
      </c>
      <c r="K197" s="505">
        <f t="shared" si="108"/>
        <v>129.9</v>
      </c>
      <c r="L197" s="377">
        <f t="shared" si="109"/>
        <v>1169.0999999999999</v>
      </c>
      <c r="M197" s="377">
        <f t="shared" si="113"/>
        <v>233.82</v>
      </c>
      <c r="N197" s="377"/>
      <c r="O197" s="377"/>
      <c r="P197" s="377"/>
      <c r="Q197" s="377"/>
      <c r="R197" s="377"/>
      <c r="S197" s="377"/>
      <c r="T197" s="377"/>
      <c r="U197" s="377"/>
      <c r="V197" s="377"/>
      <c r="W197" s="377"/>
      <c r="X197" s="377"/>
      <c r="Y197" s="377"/>
      <c r="Z197" s="377"/>
      <c r="AA197" s="377"/>
      <c r="AB197" s="377"/>
      <c r="AC197" s="377"/>
      <c r="AD197" s="377"/>
      <c r="AE197" s="377"/>
      <c r="AF197" s="377"/>
      <c r="AG197" s="377"/>
      <c r="AH197" s="377"/>
      <c r="AI197" s="377"/>
      <c r="AJ197" s="377"/>
      <c r="AK197" s="377"/>
      <c r="AL197" s="377"/>
      <c r="AM197" s="377"/>
      <c r="AN197" s="377"/>
      <c r="AO197" s="377"/>
      <c r="AP197" s="377"/>
      <c r="AQ197" s="377"/>
      <c r="AR197" s="377"/>
      <c r="AS197" s="377"/>
      <c r="AT197" s="377"/>
      <c r="AU197" s="377"/>
      <c r="AV197" s="377"/>
      <c r="AW197" s="377"/>
      <c r="AX197" s="377"/>
      <c r="AY197" s="377"/>
      <c r="AZ197" s="377"/>
      <c r="BA197" s="377"/>
      <c r="BB197" s="377"/>
      <c r="BC197" s="377"/>
      <c r="BD197" s="377"/>
      <c r="BE197" s="377"/>
      <c r="BF197" s="377"/>
      <c r="BG197" s="377"/>
      <c r="BH197" s="377"/>
      <c r="BI197" s="377"/>
      <c r="BJ197" s="377"/>
      <c r="BK197" s="377"/>
      <c r="BL197" s="377"/>
      <c r="BM197" s="377"/>
      <c r="BN197" s="377"/>
      <c r="BO197" s="377"/>
      <c r="BP197" s="377"/>
      <c r="BQ197" s="377"/>
      <c r="BR197" s="377"/>
      <c r="BS197" s="498">
        <v>103.56</v>
      </c>
      <c r="BT197" s="501">
        <v>102.51</v>
      </c>
      <c r="BU197" s="507">
        <f t="shared" si="106"/>
        <v>233.82</v>
      </c>
      <c r="BV197" s="377">
        <f t="shared" si="107"/>
        <v>336.33</v>
      </c>
      <c r="BW197" s="501">
        <f>SUM(L196-BS196)</f>
        <v>1065.54</v>
      </c>
    </row>
    <row r="198" spans="1:75" s="370" customFormat="1" ht="13.5">
      <c r="A198" s="386"/>
      <c r="B198" s="496">
        <v>190</v>
      </c>
      <c r="C198" s="517">
        <v>2400003</v>
      </c>
      <c r="D198" s="514">
        <v>44768</v>
      </c>
      <c r="E198" s="368" t="s">
        <v>1091</v>
      </c>
      <c r="F198" s="383" t="s">
        <v>1312</v>
      </c>
      <c r="G198" s="368" t="s">
        <v>1313</v>
      </c>
      <c r="H198" s="368" t="s">
        <v>1316</v>
      </c>
      <c r="I198" s="482" t="s">
        <v>285</v>
      </c>
      <c r="J198" s="377">
        <v>1299</v>
      </c>
      <c r="K198" s="505">
        <f t="shared" si="108"/>
        <v>129.9</v>
      </c>
      <c r="L198" s="377">
        <f t="shared" si="109"/>
        <v>1169.0999999999999</v>
      </c>
      <c r="M198" s="377">
        <f t="shared" si="113"/>
        <v>233.82</v>
      </c>
      <c r="N198" s="377"/>
      <c r="O198" s="377"/>
      <c r="P198" s="377"/>
      <c r="Q198" s="377"/>
      <c r="R198" s="377"/>
      <c r="S198" s="377"/>
      <c r="T198" s="377"/>
      <c r="U198" s="377"/>
      <c r="V198" s="377"/>
      <c r="W198" s="377"/>
      <c r="X198" s="377"/>
      <c r="Y198" s="377"/>
      <c r="Z198" s="377"/>
      <c r="AA198" s="377"/>
      <c r="AB198" s="377"/>
      <c r="AC198" s="377"/>
      <c r="AD198" s="377"/>
      <c r="AE198" s="377"/>
      <c r="AF198" s="377"/>
      <c r="AG198" s="377"/>
      <c r="AH198" s="377"/>
      <c r="AI198" s="377"/>
      <c r="AJ198" s="377"/>
      <c r="AK198" s="377"/>
      <c r="AL198" s="377"/>
      <c r="AM198" s="377"/>
      <c r="AN198" s="377"/>
      <c r="AO198" s="377"/>
      <c r="AP198" s="377"/>
      <c r="AQ198" s="377"/>
      <c r="AR198" s="377"/>
      <c r="AS198" s="377"/>
      <c r="AT198" s="377"/>
      <c r="AU198" s="377"/>
      <c r="AV198" s="377"/>
      <c r="AW198" s="377"/>
      <c r="AX198" s="377"/>
      <c r="AY198" s="377"/>
      <c r="AZ198" s="377"/>
      <c r="BA198" s="377"/>
      <c r="BB198" s="377"/>
      <c r="BC198" s="377"/>
      <c r="BD198" s="377"/>
      <c r="BE198" s="377"/>
      <c r="BF198" s="377"/>
      <c r="BG198" s="377"/>
      <c r="BH198" s="377"/>
      <c r="BI198" s="377"/>
      <c r="BJ198" s="377"/>
      <c r="BK198" s="377"/>
      <c r="BL198" s="377"/>
      <c r="BM198" s="377"/>
      <c r="BN198" s="377"/>
      <c r="BO198" s="377"/>
      <c r="BP198" s="377"/>
      <c r="BQ198" s="377"/>
      <c r="BR198" s="377"/>
      <c r="BS198" s="498">
        <v>103.56</v>
      </c>
      <c r="BT198" s="501">
        <v>102.51</v>
      </c>
      <c r="BU198" s="507">
        <f t="shared" si="106"/>
        <v>233.82</v>
      </c>
      <c r="BV198" s="377">
        <f t="shared" si="107"/>
        <v>336.33</v>
      </c>
      <c r="BW198" s="501">
        <f t="shared" ref="BW198:BW257" si="114">SUM(L197-BS197)</f>
        <v>1065.54</v>
      </c>
    </row>
    <row r="199" spans="1:75" s="370" customFormat="1" ht="13.5">
      <c r="A199" s="386"/>
      <c r="B199" s="496">
        <v>191</v>
      </c>
      <c r="C199" s="517">
        <v>100155</v>
      </c>
      <c r="D199" s="514">
        <v>44879</v>
      </c>
      <c r="E199" s="368" t="s">
        <v>1092</v>
      </c>
      <c r="F199" s="383" t="s">
        <v>474</v>
      </c>
      <c r="G199" s="368" t="s">
        <v>1093</v>
      </c>
      <c r="H199" s="368" t="s">
        <v>1161</v>
      </c>
      <c r="I199" s="482" t="s">
        <v>536</v>
      </c>
      <c r="J199" s="377">
        <v>1867.18</v>
      </c>
      <c r="K199" s="505">
        <f t="shared" si="108"/>
        <v>186.71800000000002</v>
      </c>
      <c r="L199" s="377">
        <f t="shared" si="109"/>
        <v>1680.462</v>
      </c>
      <c r="M199" s="377">
        <f t="shared" si="113"/>
        <v>336.0924</v>
      </c>
      <c r="N199" s="377"/>
      <c r="O199" s="377"/>
      <c r="P199" s="377"/>
      <c r="Q199" s="377"/>
      <c r="R199" s="377"/>
      <c r="S199" s="377"/>
      <c r="T199" s="377"/>
      <c r="U199" s="377"/>
      <c r="V199" s="377"/>
      <c r="W199" s="377"/>
      <c r="X199" s="377"/>
      <c r="Y199" s="377"/>
      <c r="Z199" s="377"/>
      <c r="AA199" s="377"/>
      <c r="AB199" s="377"/>
      <c r="AC199" s="377"/>
      <c r="AD199" s="377"/>
      <c r="AE199" s="377"/>
      <c r="AF199" s="377"/>
      <c r="AG199" s="377"/>
      <c r="AH199" s="377"/>
      <c r="AI199" s="377"/>
      <c r="AJ199" s="377"/>
      <c r="AK199" s="377"/>
      <c r="AL199" s="377"/>
      <c r="AM199" s="377"/>
      <c r="AN199" s="377"/>
      <c r="AO199" s="377"/>
      <c r="AP199" s="377"/>
      <c r="AQ199" s="377"/>
      <c r="AR199" s="377"/>
      <c r="AS199" s="377"/>
      <c r="AT199" s="377"/>
      <c r="AU199" s="377"/>
      <c r="AV199" s="377"/>
      <c r="AW199" s="377"/>
      <c r="AX199" s="377"/>
      <c r="AY199" s="377"/>
      <c r="AZ199" s="377"/>
      <c r="BA199" s="377"/>
      <c r="BB199" s="377"/>
      <c r="BC199" s="377"/>
      <c r="BD199" s="377"/>
      <c r="BE199" s="377"/>
      <c r="BF199" s="377"/>
      <c r="BG199" s="377"/>
      <c r="BH199" s="377"/>
      <c r="BI199" s="377"/>
      <c r="BJ199" s="377"/>
      <c r="BK199" s="377"/>
      <c r="BL199" s="377"/>
      <c r="BM199" s="377"/>
      <c r="BN199" s="377"/>
      <c r="BO199" s="377"/>
      <c r="BP199" s="377"/>
      <c r="BQ199" s="377"/>
      <c r="BR199" s="377"/>
      <c r="BS199" s="498">
        <v>44.2</v>
      </c>
      <c r="BT199" s="501">
        <v>44.2</v>
      </c>
      <c r="BU199" s="507">
        <f t="shared" si="106"/>
        <v>336.0924</v>
      </c>
      <c r="BV199" s="377">
        <f t="shared" si="107"/>
        <v>380.29239999999999</v>
      </c>
      <c r="BW199" s="501">
        <f t="shared" si="114"/>
        <v>1065.54</v>
      </c>
    </row>
    <row r="200" spans="1:75" s="370" customFormat="1" ht="13.5">
      <c r="A200" s="386"/>
      <c r="B200" s="496">
        <v>192</v>
      </c>
      <c r="C200" s="517">
        <v>500262</v>
      </c>
      <c r="D200" s="514">
        <v>44879</v>
      </c>
      <c r="E200" s="368" t="s">
        <v>885</v>
      </c>
      <c r="F200" s="383" t="s">
        <v>616</v>
      </c>
      <c r="G200" s="368" t="s">
        <v>1317</v>
      </c>
      <c r="H200" s="368" t="s">
        <v>1376</v>
      </c>
      <c r="I200" s="482" t="s">
        <v>536</v>
      </c>
      <c r="J200" s="377">
        <v>1395.55</v>
      </c>
      <c r="K200" s="505">
        <f t="shared" si="108"/>
        <v>139.55500000000001</v>
      </c>
      <c r="L200" s="377">
        <f t="shared" si="109"/>
        <v>1255.9949999999999</v>
      </c>
      <c r="M200" s="377">
        <f t="shared" si="113"/>
        <v>251.19899999999998</v>
      </c>
      <c r="N200" s="377"/>
      <c r="O200" s="377"/>
      <c r="P200" s="377"/>
      <c r="Q200" s="377"/>
      <c r="R200" s="377"/>
      <c r="S200" s="377"/>
      <c r="T200" s="377"/>
      <c r="U200" s="377"/>
      <c r="V200" s="377"/>
      <c r="W200" s="377"/>
      <c r="X200" s="377"/>
      <c r="Y200" s="377"/>
      <c r="Z200" s="377"/>
      <c r="AA200" s="377"/>
      <c r="AB200" s="377"/>
      <c r="AC200" s="377"/>
      <c r="AD200" s="377"/>
      <c r="AE200" s="377"/>
      <c r="AF200" s="377"/>
      <c r="AG200" s="377"/>
      <c r="AH200" s="377"/>
      <c r="AI200" s="377"/>
      <c r="AJ200" s="377"/>
      <c r="AK200" s="377"/>
      <c r="AL200" s="377"/>
      <c r="AM200" s="377"/>
      <c r="AN200" s="377"/>
      <c r="AO200" s="377"/>
      <c r="AP200" s="377"/>
      <c r="AQ200" s="377"/>
      <c r="AR200" s="377"/>
      <c r="AS200" s="377"/>
      <c r="AT200" s="377"/>
      <c r="AU200" s="377"/>
      <c r="AV200" s="377"/>
      <c r="AW200" s="377"/>
      <c r="AX200" s="377"/>
      <c r="AY200" s="377"/>
      <c r="AZ200" s="377"/>
      <c r="BA200" s="377"/>
      <c r="BB200" s="377"/>
      <c r="BC200" s="377"/>
      <c r="BD200" s="377"/>
      <c r="BE200" s="377"/>
      <c r="BF200" s="377"/>
      <c r="BG200" s="377"/>
      <c r="BH200" s="377"/>
      <c r="BI200" s="377"/>
      <c r="BJ200" s="377"/>
      <c r="BK200" s="377"/>
      <c r="BL200" s="377"/>
      <c r="BM200" s="377"/>
      <c r="BN200" s="377"/>
      <c r="BO200" s="377"/>
      <c r="BP200" s="377"/>
      <c r="BQ200" s="377"/>
      <c r="BR200" s="377"/>
      <c r="BS200" s="498">
        <v>33.03</v>
      </c>
      <c r="BT200" s="501">
        <v>33.03</v>
      </c>
      <c r="BU200" s="507">
        <f t="shared" si="106"/>
        <v>251.19899999999996</v>
      </c>
      <c r="BV200" s="377">
        <f t="shared" si="107"/>
        <v>284.22899999999993</v>
      </c>
      <c r="BW200" s="501">
        <f t="shared" si="114"/>
        <v>1636.2619999999999</v>
      </c>
    </row>
    <row r="201" spans="1:75" s="370" customFormat="1" ht="13.5">
      <c r="A201" s="386"/>
      <c r="B201" s="496">
        <v>193</v>
      </c>
      <c r="C201" s="517" t="s">
        <v>1107</v>
      </c>
      <c r="D201" s="514">
        <v>44904</v>
      </c>
      <c r="E201" s="368" t="s">
        <v>473</v>
      </c>
      <c r="F201" s="383" t="s">
        <v>518</v>
      </c>
      <c r="G201" s="368" t="s">
        <v>1162</v>
      </c>
      <c r="H201" s="368" t="s">
        <v>1163</v>
      </c>
      <c r="I201" s="482" t="s">
        <v>646</v>
      </c>
      <c r="J201" s="377">
        <v>1170</v>
      </c>
      <c r="K201" s="505">
        <f t="shared" si="108"/>
        <v>117</v>
      </c>
      <c r="L201" s="377">
        <f t="shared" si="109"/>
        <v>1053</v>
      </c>
      <c r="M201" s="377">
        <f t="shared" si="113"/>
        <v>210.6</v>
      </c>
      <c r="N201" s="377"/>
      <c r="O201" s="377"/>
      <c r="P201" s="377"/>
      <c r="Q201" s="377"/>
      <c r="R201" s="377"/>
      <c r="S201" s="377"/>
      <c r="T201" s="377"/>
      <c r="U201" s="377"/>
      <c r="V201" s="377"/>
      <c r="W201" s="377"/>
      <c r="X201" s="377"/>
      <c r="Y201" s="377"/>
      <c r="Z201" s="377"/>
      <c r="AA201" s="377"/>
      <c r="AB201" s="377"/>
      <c r="AC201" s="377"/>
      <c r="AD201" s="377"/>
      <c r="AE201" s="377"/>
      <c r="AF201" s="377"/>
      <c r="AG201" s="377"/>
      <c r="AH201" s="377"/>
      <c r="AI201" s="377"/>
      <c r="AJ201" s="377"/>
      <c r="AK201" s="377"/>
      <c r="AL201" s="377"/>
      <c r="AM201" s="377"/>
      <c r="AN201" s="377"/>
      <c r="AO201" s="377"/>
      <c r="AP201" s="377"/>
      <c r="AQ201" s="377"/>
      <c r="AR201" s="377"/>
      <c r="AS201" s="377"/>
      <c r="AT201" s="377"/>
      <c r="AU201" s="377"/>
      <c r="AV201" s="377"/>
      <c r="AW201" s="377"/>
      <c r="AX201" s="377"/>
      <c r="AY201" s="377"/>
      <c r="AZ201" s="377"/>
      <c r="BA201" s="377"/>
      <c r="BB201" s="377"/>
      <c r="BC201" s="377"/>
      <c r="BD201" s="377"/>
      <c r="BE201" s="377"/>
      <c r="BF201" s="377"/>
      <c r="BG201" s="377"/>
      <c r="BH201" s="377"/>
      <c r="BI201" s="377"/>
      <c r="BJ201" s="377"/>
      <c r="BK201" s="377"/>
      <c r="BL201" s="377"/>
      <c r="BM201" s="377"/>
      <c r="BN201" s="377"/>
      <c r="BO201" s="377"/>
      <c r="BP201" s="377"/>
      <c r="BQ201" s="377"/>
      <c r="BR201" s="377"/>
      <c r="BS201" s="498">
        <v>13.27</v>
      </c>
      <c r="BT201" s="501">
        <v>13.27</v>
      </c>
      <c r="BU201" s="507">
        <f t="shared" si="106"/>
        <v>210.60000000000002</v>
      </c>
      <c r="BV201" s="377">
        <f t="shared" si="107"/>
        <v>223.87000000000003</v>
      </c>
      <c r="BW201" s="501">
        <f t="shared" si="114"/>
        <v>1222.9649999999999</v>
      </c>
    </row>
    <row r="202" spans="1:75" s="370" customFormat="1" ht="13.5">
      <c r="A202" s="386"/>
      <c r="B202" s="496">
        <v>194</v>
      </c>
      <c r="C202" s="517" t="s">
        <v>1108</v>
      </c>
      <c r="D202" s="514">
        <v>44904</v>
      </c>
      <c r="E202" s="368" t="s">
        <v>473</v>
      </c>
      <c r="F202" s="383" t="s">
        <v>518</v>
      </c>
      <c r="G202" s="368" t="s">
        <v>1162</v>
      </c>
      <c r="H202" s="368" t="s">
        <v>1164</v>
      </c>
      <c r="I202" s="482" t="s">
        <v>646</v>
      </c>
      <c r="J202" s="377">
        <v>1170</v>
      </c>
      <c r="K202" s="505">
        <f t="shared" si="108"/>
        <v>117</v>
      </c>
      <c r="L202" s="377">
        <f t="shared" si="109"/>
        <v>1053</v>
      </c>
      <c r="M202" s="377">
        <f t="shared" si="113"/>
        <v>210.6</v>
      </c>
      <c r="N202" s="377"/>
      <c r="O202" s="377"/>
      <c r="P202" s="377"/>
      <c r="Q202" s="377"/>
      <c r="R202" s="377"/>
      <c r="S202" s="377"/>
      <c r="T202" s="377"/>
      <c r="U202" s="377"/>
      <c r="V202" s="377"/>
      <c r="W202" s="377"/>
      <c r="X202" s="377"/>
      <c r="Y202" s="377"/>
      <c r="Z202" s="377"/>
      <c r="AA202" s="377"/>
      <c r="AB202" s="377"/>
      <c r="AC202" s="377"/>
      <c r="AD202" s="377"/>
      <c r="AE202" s="377"/>
      <c r="AF202" s="377"/>
      <c r="AG202" s="377"/>
      <c r="AH202" s="377"/>
      <c r="AI202" s="377"/>
      <c r="AJ202" s="377"/>
      <c r="AK202" s="377"/>
      <c r="AL202" s="377"/>
      <c r="AM202" s="377"/>
      <c r="AN202" s="377"/>
      <c r="AO202" s="377"/>
      <c r="AP202" s="377"/>
      <c r="AQ202" s="377"/>
      <c r="AR202" s="377"/>
      <c r="AS202" s="377"/>
      <c r="AT202" s="377"/>
      <c r="AU202" s="377"/>
      <c r="AV202" s="377"/>
      <c r="AW202" s="377"/>
      <c r="AX202" s="377"/>
      <c r="AY202" s="377"/>
      <c r="AZ202" s="377"/>
      <c r="BA202" s="377"/>
      <c r="BB202" s="377"/>
      <c r="BC202" s="377"/>
      <c r="BD202" s="377"/>
      <c r="BE202" s="377"/>
      <c r="BF202" s="377"/>
      <c r="BG202" s="377"/>
      <c r="BH202" s="377"/>
      <c r="BI202" s="377"/>
      <c r="BJ202" s="377"/>
      <c r="BK202" s="377"/>
      <c r="BL202" s="377"/>
      <c r="BM202" s="377"/>
      <c r="BN202" s="377"/>
      <c r="BO202" s="377"/>
      <c r="BP202" s="377"/>
      <c r="BQ202" s="377"/>
      <c r="BR202" s="377"/>
      <c r="BS202" s="498">
        <v>13.27</v>
      </c>
      <c r="BT202" s="501">
        <v>13.27</v>
      </c>
      <c r="BU202" s="507">
        <f t="shared" si="106"/>
        <v>210.60000000000002</v>
      </c>
      <c r="BV202" s="377">
        <f t="shared" si="107"/>
        <v>223.87000000000003</v>
      </c>
      <c r="BW202" s="501">
        <f t="shared" si="114"/>
        <v>1039.73</v>
      </c>
    </row>
    <row r="203" spans="1:75" s="370" customFormat="1" ht="13.5">
      <c r="A203" s="386"/>
      <c r="B203" s="496">
        <v>195</v>
      </c>
      <c r="C203" s="517" t="s">
        <v>1109</v>
      </c>
      <c r="D203" s="514">
        <v>44904</v>
      </c>
      <c r="E203" s="368" t="s">
        <v>473</v>
      </c>
      <c r="F203" s="383" t="s">
        <v>518</v>
      </c>
      <c r="G203" s="368" t="s">
        <v>1162</v>
      </c>
      <c r="H203" s="368" t="s">
        <v>1165</v>
      </c>
      <c r="I203" s="482" t="s">
        <v>536</v>
      </c>
      <c r="J203" s="377">
        <v>1170</v>
      </c>
      <c r="K203" s="505">
        <f t="shared" si="108"/>
        <v>117</v>
      </c>
      <c r="L203" s="377">
        <f t="shared" si="109"/>
        <v>1053</v>
      </c>
      <c r="M203" s="377">
        <f t="shared" si="113"/>
        <v>210.6</v>
      </c>
      <c r="N203" s="377"/>
      <c r="O203" s="377"/>
      <c r="P203" s="377"/>
      <c r="Q203" s="377"/>
      <c r="R203" s="377"/>
      <c r="S203" s="377"/>
      <c r="T203" s="377"/>
      <c r="U203" s="377"/>
      <c r="V203" s="377"/>
      <c r="W203" s="377"/>
      <c r="X203" s="377"/>
      <c r="Y203" s="377"/>
      <c r="Z203" s="377"/>
      <c r="AA203" s="377"/>
      <c r="AB203" s="377"/>
      <c r="AC203" s="377"/>
      <c r="AD203" s="377"/>
      <c r="AE203" s="377"/>
      <c r="AF203" s="377"/>
      <c r="AG203" s="377"/>
      <c r="AH203" s="377"/>
      <c r="AI203" s="377"/>
      <c r="AJ203" s="377"/>
      <c r="AK203" s="377"/>
      <c r="AL203" s="377"/>
      <c r="AM203" s="377"/>
      <c r="AN203" s="377"/>
      <c r="AO203" s="377"/>
      <c r="AP203" s="377"/>
      <c r="AQ203" s="377"/>
      <c r="AR203" s="377"/>
      <c r="AS203" s="377"/>
      <c r="AT203" s="377"/>
      <c r="AU203" s="377"/>
      <c r="AV203" s="377"/>
      <c r="AW203" s="377"/>
      <c r="AX203" s="377"/>
      <c r="AY203" s="377"/>
      <c r="AZ203" s="377"/>
      <c r="BA203" s="377"/>
      <c r="BB203" s="377"/>
      <c r="BC203" s="377"/>
      <c r="BD203" s="377"/>
      <c r="BE203" s="377"/>
      <c r="BF203" s="377"/>
      <c r="BG203" s="377"/>
      <c r="BH203" s="377"/>
      <c r="BI203" s="377"/>
      <c r="BJ203" s="377"/>
      <c r="BK203" s="377"/>
      <c r="BL203" s="377"/>
      <c r="BM203" s="377"/>
      <c r="BN203" s="377"/>
      <c r="BO203" s="377"/>
      <c r="BP203" s="377"/>
      <c r="BQ203" s="377"/>
      <c r="BR203" s="377"/>
      <c r="BS203" s="498">
        <v>13.27</v>
      </c>
      <c r="BT203" s="501">
        <v>13.27</v>
      </c>
      <c r="BU203" s="507">
        <f t="shared" si="106"/>
        <v>210.60000000000002</v>
      </c>
      <c r="BV203" s="377">
        <f t="shared" si="107"/>
        <v>223.87000000000003</v>
      </c>
      <c r="BW203" s="501">
        <f t="shared" si="114"/>
        <v>1039.73</v>
      </c>
    </row>
    <row r="204" spans="1:75" s="370" customFormat="1" ht="13.5">
      <c r="A204" s="386"/>
      <c r="B204" s="496">
        <v>196</v>
      </c>
      <c r="C204" s="517" t="s">
        <v>1110</v>
      </c>
      <c r="D204" s="514">
        <v>44904</v>
      </c>
      <c r="E204" s="368" t="s">
        <v>473</v>
      </c>
      <c r="F204" s="383" t="s">
        <v>518</v>
      </c>
      <c r="G204" s="368" t="s">
        <v>1162</v>
      </c>
      <c r="H204" s="368" t="s">
        <v>1166</v>
      </c>
      <c r="I204" s="482" t="s">
        <v>536</v>
      </c>
      <c r="J204" s="377">
        <v>1170</v>
      </c>
      <c r="K204" s="505">
        <f t="shared" si="108"/>
        <v>117</v>
      </c>
      <c r="L204" s="377">
        <f t="shared" si="109"/>
        <v>1053</v>
      </c>
      <c r="M204" s="377">
        <f t="shared" si="113"/>
        <v>210.6</v>
      </c>
      <c r="N204" s="377"/>
      <c r="O204" s="377"/>
      <c r="P204" s="377"/>
      <c r="Q204" s="377"/>
      <c r="R204" s="377"/>
      <c r="S204" s="377"/>
      <c r="T204" s="377"/>
      <c r="U204" s="377"/>
      <c r="V204" s="377"/>
      <c r="W204" s="377"/>
      <c r="X204" s="377"/>
      <c r="Y204" s="377"/>
      <c r="Z204" s="377"/>
      <c r="AA204" s="377"/>
      <c r="AB204" s="377"/>
      <c r="AC204" s="377"/>
      <c r="AD204" s="377"/>
      <c r="AE204" s="377"/>
      <c r="AF204" s="377"/>
      <c r="AG204" s="377"/>
      <c r="AH204" s="377"/>
      <c r="AI204" s="377"/>
      <c r="AJ204" s="377"/>
      <c r="AK204" s="377"/>
      <c r="AL204" s="377"/>
      <c r="AM204" s="377"/>
      <c r="AN204" s="377"/>
      <c r="AO204" s="377"/>
      <c r="AP204" s="377"/>
      <c r="AQ204" s="377"/>
      <c r="AR204" s="377"/>
      <c r="AS204" s="377"/>
      <c r="AT204" s="377"/>
      <c r="AU204" s="377"/>
      <c r="AV204" s="377"/>
      <c r="AW204" s="377"/>
      <c r="AX204" s="377"/>
      <c r="AY204" s="377"/>
      <c r="AZ204" s="377"/>
      <c r="BA204" s="377"/>
      <c r="BB204" s="377"/>
      <c r="BC204" s="377"/>
      <c r="BD204" s="377"/>
      <c r="BE204" s="377"/>
      <c r="BF204" s="377"/>
      <c r="BG204" s="377"/>
      <c r="BH204" s="377"/>
      <c r="BI204" s="377"/>
      <c r="BJ204" s="377"/>
      <c r="BK204" s="377"/>
      <c r="BL204" s="377"/>
      <c r="BM204" s="377"/>
      <c r="BN204" s="377"/>
      <c r="BO204" s="377"/>
      <c r="BP204" s="377"/>
      <c r="BQ204" s="377"/>
      <c r="BR204" s="377"/>
      <c r="BS204" s="498">
        <v>13.27</v>
      </c>
      <c r="BT204" s="501">
        <v>13.27</v>
      </c>
      <c r="BU204" s="507">
        <f t="shared" si="106"/>
        <v>210.60000000000002</v>
      </c>
      <c r="BV204" s="377">
        <f t="shared" si="107"/>
        <v>223.87000000000003</v>
      </c>
      <c r="BW204" s="501">
        <f t="shared" si="114"/>
        <v>1039.73</v>
      </c>
    </row>
    <row r="205" spans="1:75" s="370" customFormat="1" ht="13.5">
      <c r="A205" s="386"/>
      <c r="B205" s="496">
        <v>197</v>
      </c>
      <c r="C205" s="517" t="s">
        <v>1111</v>
      </c>
      <c r="D205" s="514">
        <v>44904</v>
      </c>
      <c r="E205" s="368" t="s">
        <v>473</v>
      </c>
      <c r="F205" s="383" t="s">
        <v>518</v>
      </c>
      <c r="G205" s="368" t="s">
        <v>1162</v>
      </c>
      <c r="H205" s="368" t="s">
        <v>1167</v>
      </c>
      <c r="I205" s="482" t="s">
        <v>500</v>
      </c>
      <c r="J205" s="377">
        <v>1170</v>
      </c>
      <c r="K205" s="505">
        <f t="shared" si="108"/>
        <v>117</v>
      </c>
      <c r="L205" s="377">
        <f t="shared" si="109"/>
        <v>1053</v>
      </c>
      <c r="M205" s="377">
        <f t="shared" si="113"/>
        <v>210.6</v>
      </c>
      <c r="N205" s="377"/>
      <c r="O205" s="377"/>
      <c r="P205" s="377"/>
      <c r="Q205" s="377"/>
      <c r="R205" s="377"/>
      <c r="S205" s="377"/>
      <c r="T205" s="377"/>
      <c r="U205" s="377"/>
      <c r="V205" s="377"/>
      <c r="W205" s="377"/>
      <c r="X205" s="377"/>
      <c r="Y205" s="377"/>
      <c r="Z205" s="377"/>
      <c r="AA205" s="377"/>
      <c r="AB205" s="377"/>
      <c r="AC205" s="377"/>
      <c r="AD205" s="377"/>
      <c r="AE205" s="377"/>
      <c r="AF205" s="377"/>
      <c r="AG205" s="377"/>
      <c r="AH205" s="377"/>
      <c r="AI205" s="377"/>
      <c r="AJ205" s="377"/>
      <c r="AK205" s="377"/>
      <c r="AL205" s="377"/>
      <c r="AM205" s="377"/>
      <c r="AN205" s="377"/>
      <c r="AO205" s="377"/>
      <c r="AP205" s="377"/>
      <c r="AQ205" s="377"/>
      <c r="AR205" s="377"/>
      <c r="AS205" s="377"/>
      <c r="AT205" s="377"/>
      <c r="AU205" s="377"/>
      <c r="AV205" s="377"/>
      <c r="AW205" s="377"/>
      <c r="AX205" s="377"/>
      <c r="AY205" s="377"/>
      <c r="AZ205" s="377"/>
      <c r="BA205" s="377"/>
      <c r="BB205" s="377"/>
      <c r="BC205" s="377"/>
      <c r="BD205" s="377"/>
      <c r="BE205" s="377"/>
      <c r="BF205" s="377"/>
      <c r="BG205" s="377"/>
      <c r="BH205" s="377"/>
      <c r="BI205" s="377"/>
      <c r="BJ205" s="377"/>
      <c r="BK205" s="377"/>
      <c r="BL205" s="377"/>
      <c r="BM205" s="377"/>
      <c r="BN205" s="377"/>
      <c r="BO205" s="377"/>
      <c r="BP205" s="377"/>
      <c r="BQ205" s="377"/>
      <c r="BR205" s="377"/>
      <c r="BS205" s="498">
        <v>13.27</v>
      </c>
      <c r="BT205" s="501">
        <v>13.27</v>
      </c>
      <c r="BU205" s="507">
        <f t="shared" si="106"/>
        <v>210.60000000000002</v>
      </c>
      <c r="BV205" s="377">
        <f t="shared" si="107"/>
        <v>223.87000000000003</v>
      </c>
      <c r="BW205" s="501">
        <f t="shared" si="114"/>
        <v>1039.73</v>
      </c>
    </row>
    <row r="206" spans="1:75" s="370" customFormat="1" ht="13.5">
      <c r="A206" s="386"/>
      <c r="B206" s="496">
        <v>198</v>
      </c>
      <c r="C206" s="517" t="s">
        <v>1112</v>
      </c>
      <c r="D206" s="514">
        <v>44904</v>
      </c>
      <c r="E206" s="368" t="s">
        <v>473</v>
      </c>
      <c r="F206" s="383" t="s">
        <v>518</v>
      </c>
      <c r="G206" s="368" t="s">
        <v>1162</v>
      </c>
      <c r="H206" s="368" t="s">
        <v>1168</v>
      </c>
      <c r="I206" s="482" t="s">
        <v>646</v>
      </c>
      <c r="J206" s="377">
        <v>1170</v>
      </c>
      <c r="K206" s="505">
        <f t="shared" si="108"/>
        <v>117</v>
      </c>
      <c r="L206" s="377">
        <f t="shared" si="109"/>
        <v>1053</v>
      </c>
      <c r="M206" s="377">
        <f t="shared" si="113"/>
        <v>210.6</v>
      </c>
      <c r="N206" s="377"/>
      <c r="O206" s="377"/>
      <c r="P206" s="377"/>
      <c r="Q206" s="377"/>
      <c r="R206" s="377"/>
      <c r="S206" s="377"/>
      <c r="T206" s="377"/>
      <c r="U206" s="377"/>
      <c r="V206" s="377"/>
      <c r="W206" s="377"/>
      <c r="X206" s="377"/>
      <c r="Y206" s="377"/>
      <c r="Z206" s="377"/>
      <c r="AA206" s="377"/>
      <c r="AB206" s="377"/>
      <c r="AC206" s="377"/>
      <c r="AD206" s="377"/>
      <c r="AE206" s="377"/>
      <c r="AF206" s="377"/>
      <c r="AG206" s="377"/>
      <c r="AH206" s="377"/>
      <c r="AI206" s="377"/>
      <c r="AJ206" s="377"/>
      <c r="AK206" s="377"/>
      <c r="AL206" s="377"/>
      <c r="AM206" s="377"/>
      <c r="AN206" s="377"/>
      <c r="AO206" s="377"/>
      <c r="AP206" s="377"/>
      <c r="AQ206" s="377"/>
      <c r="AR206" s="377"/>
      <c r="AS206" s="377"/>
      <c r="AT206" s="377"/>
      <c r="AU206" s="377"/>
      <c r="AV206" s="377"/>
      <c r="AW206" s="377"/>
      <c r="AX206" s="377"/>
      <c r="AY206" s="377"/>
      <c r="AZ206" s="377"/>
      <c r="BA206" s="377"/>
      <c r="BB206" s="377"/>
      <c r="BC206" s="377"/>
      <c r="BD206" s="377"/>
      <c r="BE206" s="377"/>
      <c r="BF206" s="377"/>
      <c r="BG206" s="377"/>
      <c r="BH206" s="377"/>
      <c r="BI206" s="377"/>
      <c r="BJ206" s="377"/>
      <c r="BK206" s="377"/>
      <c r="BL206" s="377"/>
      <c r="BM206" s="377"/>
      <c r="BN206" s="377"/>
      <c r="BO206" s="377"/>
      <c r="BP206" s="377"/>
      <c r="BQ206" s="377"/>
      <c r="BR206" s="377"/>
      <c r="BS206" s="498">
        <v>13.27</v>
      </c>
      <c r="BT206" s="501">
        <v>13.27</v>
      </c>
      <c r="BU206" s="507">
        <f t="shared" si="106"/>
        <v>210.60000000000002</v>
      </c>
      <c r="BV206" s="377">
        <f t="shared" si="107"/>
        <v>223.87000000000003</v>
      </c>
      <c r="BW206" s="501">
        <f t="shared" si="114"/>
        <v>1039.73</v>
      </c>
    </row>
    <row r="207" spans="1:75" s="370" customFormat="1" ht="13.5">
      <c r="A207" s="385"/>
      <c r="B207" s="496">
        <v>199</v>
      </c>
      <c r="C207" s="517" t="s">
        <v>1113</v>
      </c>
      <c r="D207" s="514">
        <v>44904</v>
      </c>
      <c r="E207" s="368" t="s">
        <v>473</v>
      </c>
      <c r="F207" s="383" t="s">
        <v>518</v>
      </c>
      <c r="G207" s="368" t="s">
        <v>1162</v>
      </c>
      <c r="H207" s="368" t="s">
        <v>1169</v>
      </c>
      <c r="I207" s="482" t="s">
        <v>638</v>
      </c>
      <c r="J207" s="377">
        <v>1170</v>
      </c>
      <c r="K207" s="505">
        <f t="shared" si="108"/>
        <v>117</v>
      </c>
      <c r="L207" s="377">
        <f t="shared" si="109"/>
        <v>1053</v>
      </c>
      <c r="M207" s="377">
        <f t="shared" si="113"/>
        <v>210.6</v>
      </c>
      <c r="N207" s="377"/>
      <c r="O207" s="377"/>
      <c r="P207" s="377"/>
      <c r="Q207" s="377"/>
      <c r="R207" s="377"/>
      <c r="S207" s="377"/>
      <c r="T207" s="377"/>
      <c r="U207" s="377"/>
      <c r="V207" s="377"/>
      <c r="W207" s="377"/>
      <c r="X207" s="377"/>
      <c r="Y207" s="377"/>
      <c r="Z207" s="377"/>
      <c r="AA207" s="377"/>
      <c r="AB207" s="377"/>
      <c r="AC207" s="377"/>
      <c r="AD207" s="377"/>
      <c r="AE207" s="377"/>
      <c r="AF207" s="377"/>
      <c r="AG207" s="377"/>
      <c r="AH207" s="377"/>
      <c r="AI207" s="377"/>
      <c r="AJ207" s="377"/>
      <c r="AK207" s="377"/>
      <c r="AL207" s="377"/>
      <c r="AM207" s="377"/>
      <c r="AN207" s="377"/>
      <c r="AO207" s="377"/>
      <c r="AP207" s="377"/>
      <c r="AQ207" s="377"/>
      <c r="AR207" s="377"/>
      <c r="AS207" s="377"/>
      <c r="AT207" s="377"/>
      <c r="AU207" s="377"/>
      <c r="AV207" s="377"/>
      <c r="AW207" s="377"/>
      <c r="AX207" s="377"/>
      <c r="AY207" s="377"/>
      <c r="AZ207" s="377"/>
      <c r="BA207" s="377"/>
      <c r="BB207" s="377"/>
      <c r="BC207" s="377"/>
      <c r="BD207" s="377"/>
      <c r="BE207" s="377"/>
      <c r="BF207" s="377"/>
      <c r="BG207" s="377"/>
      <c r="BH207" s="377"/>
      <c r="BI207" s="377"/>
      <c r="BJ207" s="377"/>
      <c r="BK207" s="377"/>
      <c r="BL207" s="377"/>
      <c r="BM207" s="377"/>
      <c r="BN207" s="377"/>
      <c r="BO207" s="377"/>
      <c r="BP207" s="377"/>
      <c r="BQ207" s="377"/>
      <c r="BR207" s="377"/>
      <c r="BS207" s="498">
        <v>13.27</v>
      </c>
      <c r="BT207" s="501">
        <v>13.27</v>
      </c>
      <c r="BU207" s="507">
        <f t="shared" si="106"/>
        <v>210.60000000000002</v>
      </c>
      <c r="BV207" s="377">
        <f t="shared" si="107"/>
        <v>223.87000000000003</v>
      </c>
      <c r="BW207" s="501">
        <f t="shared" si="114"/>
        <v>1039.73</v>
      </c>
    </row>
    <row r="208" spans="1:75" s="370" customFormat="1" ht="13.5">
      <c r="A208" s="385"/>
      <c r="B208" s="496">
        <v>200</v>
      </c>
      <c r="C208" s="517" t="s">
        <v>1114</v>
      </c>
      <c r="D208" s="514">
        <v>44904</v>
      </c>
      <c r="E208" s="368" t="s">
        <v>473</v>
      </c>
      <c r="F208" s="383" t="s">
        <v>518</v>
      </c>
      <c r="G208" s="368" t="s">
        <v>1162</v>
      </c>
      <c r="H208" s="368" t="s">
        <v>1170</v>
      </c>
      <c r="I208" s="482" t="s">
        <v>674</v>
      </c>
      <c r="J208" s="377">
        <v>1170</v>
      </c>
      <c r="K208" s="505">
        <f t="shared" si="108"/>
        <v>117</v>
      </c>
      <c r="L208" s="377">
        <f t="shared" si="109"/>
        <v>1053</v>
      </c>
      <c r="M208" s="377">
        <f t="shared" si="113"/>
        <v>210.6</v>
      </c>
      <c r="N208" s="377"/>
      <c r="O208" s="377"/>
      <c r="P208" s="377"/>
      <c r="Q208" s="377"/>
      <c r="R208" s="377"/>
      <c r="S208" s="377"/>
      <c r="T208" s="377"/>
      <c r="U208" s="377"/>
      <c r="V208" s="377"/>
      <c r="W208" s="377"/>
      <c r="X208" s="377"/>
      <c r="Y208" s="377"/>
      <c r="Z208" s="377"/>
      <c r="AA208" s="377"/>
      <c r="AB208" s="377"/>
      <c r="AC208" s="377"/>
      <c r="AD208" s="377"/>
      <c r="AE208" s="377"/>
      <c r="AF208" s="377"/>
      <c r="AG208" s="377"/>
      <c r="AH208" s="377"/>
      <c r="AI208" s="377"/>
      <c r="AJ208" s="377"/>
      <c r="AK208" s="377"/>
      <c r="AL208" s="377"/>
      <c r="AM208" s="377"/>
      <c r="AN208" s="377"/>
      <c r="AO208" s="377"/>
      <c r="AP208" s="377"/>
      <c r="AQ208" s="377"/>
      <c r="AR208" s="377"/>
      <c r="AS208" s="377"/>
      <c r="AT208" s="377"/>
      <c r="AU208" s="377"/>
      <c r="AV208" s="377"/>
      <c r="AW208" s="377"/>
      <c r="AX208" s="377"/>
      <c r="AY208" s="377"/>
      <c r="AZ208" s="377"/>
      <c r="BA208" s="377"/>
      <c r="BB208" s="377"/>
      <c r="BC208" s="377"/>
      <c r="BD208" s="377"/>
      <c r="BE208" s="377"/>
      <c r="BF208" s="377"/>
      <c r="BG208" s="377"/>
      <c r="BH208" s="377"/>
      <c r="BI208" s="377"/>
      <c r="BJ208" s="377"/>
      <c r="BK208" s="377"/>
      <c r="BL208" s="377"/>
      <c r="BM208" s="377"/>
      <c r="BN208" s="377"/>
      <c r="BO208" s="377"/>
      <c r="BP208" s="377"/>
      <c r="BQ208" s="377"/>
      <c r="BR208" s="377"/>
      <c r="BS208" s="498">
        <v>13.27</v>
      </c>
      <c r="BT208" s="501">
        <v>13.27</v>
      </c>
      <c r="BU208" s="507">
        <f t="shared" si="106"/>
        <v>210.60000000000002</v>
      </c>
      <c r="BV208" s="377">
        <f t="shared" si="107"/>
        <v>223.87000000000003</v>
      </c>
      <c r="BW208" s="501">
        <f t="shared" si="114"/>
        <v>1039.73</v>
      </c>
    </row>
    <row r="209" spans="1:75" s="370" customFormat="1" ht="13.5">
      <c r="A209" s="385"/>
      <c r="B209" s="496">
        <v>201</v>
      </c>
      <c r="C209" s="517" t="s">
        <v>1115</v>
      </c>
      <c r="D209" s="514">
        <v>44904</v>
      </c>
      <c r="E209" s="368" t="s">
        <v>473</v>
      </c>
      <c r="F209" s="383" t="s">
        <v>518</v>
      </c>
      <c r="G209" s="368" t="s">
        <v>1162</v>
      </c>
      <c r="H209" s="368" t="s">
        <v>1171</v>
      </c>
      <c r="I209" s="482" t="s">
        <v>492</v>
      </c>
      <c r="J209" s="377">
        <v>1170</v>
      </c>
      <c r="K209" s="505">
        <f t="shared" si="108"/>
        <v>117</v>
      </c>
      <c r="L209" s="377">
        <f t="shared" si="109"/>
        <v>1053</v>
      </c>
      <c r="M209" s="377">
        <f t="shared" si="113"/>
        <v>210.6</v>
      </c>
      <c r="N209" s="377"/>
      <c r="O209" s="377"/>
      <c r="P209" s="377"/>
      <c r="Q209" s="377"/>
      <c r="R209" s="377"/>
      <c r="S209" s="377"/>
      <c r="T209" s="377"/>
      <c r="U209" s="377"/>
      <c r="V209" s="377"/>
      <c r="W209" s="377"/>
      <c r="X209" s="377"/>
      <c r="Y209" s="377"/>
      <c r="Z209" s="377"/>
      <c r="AA209" s="377"/>
      <c r="AB209" s="377"/>
      <c r="AC209" s="377"/>
      <c r="AD209" s="377"/>
      <c r="AE209" s="377"/>
      <c r="AF209" s="377"/>
      <c r="AG209" s="377"/>
      <c r="AH209" s="377"/>
      <c r="AI209" s="377"/>
      <c r="AJ209" s="377"/>
      <c r="AK209" s="377"/>
      <c r="AL209" s="377"/>
      <c r="AM209" s="377"/>
      <c r="AN209" s="377"/>
      <c r="AO209" s="377"/>
      <c r="AP209" s="377"/>
      <c r="AQ209" s="377"/>
      <c r="AR209" s="377"/>
      <c r="AS209" s="377"/>
      <c r="AT209" s="377"/>
      <c r="AU209" s="377"/>
      <c r="AV209" s="377"/>
      <c r="AW209" s="377"/>
      <c r="AX209" s="377"/>
      <c r="AY209" s="377"/>
      <c r="AZ209" s="377"/>
      <c r="BA209" s="377"/>
      <c r="BB209" s="377"/>
      <c r="BC209" s="377"/>
      <c r="BD209" s="377"/>
      <c r="BE209" s="377"/>
      <c r="BF209" s="377"/>
      <c r="BG209" s="377"/>
      <c r="BH209" s="377"/>
      <c r="BI209" s="377"/>
      <c r="BJ209" s="377"/>
      <c r="BK209" s="377"/>
      <c r="BL209" s="377"/>
      <c r="BM209" s="377"/>
      <c r="BN209" s="377"/>
      <c r="BO209" s="377"/>
      <c r="BP209" s="377"/>
      <c r="BQ209" s="377"/>
      <c r="BR209" s="377"/>
      <c r="BS209" s="498">
        <v>13.27</v>
      </c>
      <c r="BT209" s="501">
        <v>13.27</v>
      </c>
      <c r="BU209" s="507">
        <f t="shared" si="106"/>
        <v>210.60000000000002</v>
      </c>
      <c r="BV209" s="377">
        <f t="shared" si="107"/>
        <v>223.87000000000003</v>
      </c>
      <c r="BW209" s="501">
        <f t="shared" si="114"/>
        <v>1039.73</v>
      </c>
    </row>
    <row r="210" spans="1:75" s="370" customFormat="1" ht="13.5">
      <c r="A210" s="385"/>
      <c r="B210" s="496">
        <v>202</v>
      </c>
      <c r="C210" s="517" t="s">
        <v>1116</v>
      </c>
      <c r="D210" s="514">
        <v>44904</v>
      </c>
      <c r="E210" s="368" t="s">
        <v>473</v>
      </c>
      <c r="F210" s="383" t="s">
        <v>518</v>
      </c>
      <c r="G210" s="368" t="s">
        <v>1162</v>
      </c>
      <c r="H210" s="368" t="s">
        <v>1172</v>
      </c>
      <c r="I210" s="482" t="s">
        <v>492</v>
      </c>
      <c r="J210" s="377">
        <v>1170</v>
      </c>
      <c r="K210" s="505">
        <f t="shared" si="108"/>
        <v>117</v>
      </c>
      <c r="L210" s="377">
        <f t="shared" si="109"/>
        <v>1053</v>
      </c>
      <c r="M210" s="377">
        <f t="shared" si="113"/>
        <v>210.6</v>
      </c>
      <c r="N210" s="377"/>
      <c r="O210" s="377"/>
      <c r="P210" s="377"/>
      <c r="Q210" s="377"/>
      <c r="R210" s="377"/>
      <c r="S210" s="377"/>
      <c r="T210" s="377"/>
      <c r="U210" s="377"/>
      <c r="V210" s="377"/>
      <c r="W210" s="377"/>
      <c r="X210" s="377"/>
      <c r="Y210" s="377"/>
      <c r="Z210" s="377"/>
      <c r="AA210" s="377"/>
      <c r="AB210" s="377"/>
      <c r="AC210" s="377"/>
      <c r="AD210" s="377"/>
      <c r="AE210" s="377"/>
      <c r="AF210" s="377"/>
      <c r="AG210" s="377"/>
      <c r="AH210" s="377"/>
      <c r="AI210" s="377"/>
      <c r="AJ210" s="377"/>
      <c r="AK210" s="377"/>
      <c r="AL210" s="377"/>
      <c r="AM210" s="377"/>
      <c r="AN210" s="377"/>
      <c r="AO210" s="377"/>
      <c r="AP210" s="377"/>
      <c r="AQ210" s="377"/>
      <c r="AR210" s="377"/>
      <c r="AS210" s="377"/>
      <c r="AT210" s="377"/>
      <c r="AU210" s="377"/>
      <c r="AV210" s="377"/>
      <c r="AW210" s="377"/>
      <c r="AX210" s="377"/>
      <c r="AY210" s="377"/>
      <c r="AZ210" s="377"/>
      <c r="BA210" s="377"/>
      <c r="BB210" s="377"/>
      <c r="BC210" s="377"/>
      <c r="BD210" s="377"/>
      <c r="BE210" s="377"/>
      <c r="BF210" s="377"/>
      <c r="BG210" s="377"/>
      <c r="BH210" s="377"/>
      <c r="BI210" s="377"/>
      <c r="BJ210" s="377"/>
      <c r="BK210" s="377"/>
      <c r="BL210" s="377"/>
      <c r="BM210" s="377"/>
      <c r="BN210" s="377"/>
      <c r="BO210" s="377"/>
      <c r="BP210" s="377"/>
      <c r="BQ210" s="377"/>
      <c r="BR210" s="377"/>
      <c r="BS210" s="498">
        <v>13.27</v>
      </c>
      <c r="BT210" s="501">
        <v>13.27</v>
      </c>
      <c r="BU210" s="507">
        <f t="shared" si="106"/>
        <v>210.60000000000002</v>
      </c>
      <c r="BV210" s="377">
        <f t="shared" si="107"/>
        <v>223.87000000000003</v>
      </c>
      <c r="BW210" s="501">
        <f t="shared" si="114"/>
        <v>1039.73</v>
      </c>
    </row>
    <row r="211" spans="1:75" s="370" customFormat="1" ht="13.5">
      <c r="A211" s="385"/>
      <c r="B211" s="496">
        <v>203</v>
      </c>
      <c r="C211" s="517" t="s">
        <v>1117</v>
      </c>
      <c r="D211" s="514">
        <v>44904</v>
      </c>
      <c r="E211" s="368" t="s">
        <v>473</v>
      </c>
      <c r="F211" s="383" t="s">
        <v>518</v>
      </c>
      <c r="G211" s="368" t="s">
        <v>1162</v>
      </c>
      <c r="H211" s="368" t="s">
        <v>1173</v>
      </c>
      <c r="I211" s="482" t="s">
        <v>478</v>
      </c>
      <c r="J211" s="377">
        <v>1170</v>
      </c>
      <c r="K211" s="505">
        <f t="shared" si="108"/>
        <v>117</v>
      </c>
      <c r="L211" s="377">
        <f t="shared" si="109"/>
        <v>1053</v>
      </c>
      <c r="M211" s="377">
        <f t="shared" si="113"/>
        <v>210.6</v>
      </c>
      <c r="N211" s="377"/>
      <c r="O211" s="377"/>
      <c r="P211" s="377"/>
      <c r="Q211" s="377"/>
      <c r="R211" s="377"/>
      <c r="S211" s="377"/>
      <c r="T211" s="377"/>
      <c r="U211" s="377"/>
      <c r="V211" s="377"/>
      <c r="W211" s="377"/>
      <c r="X211" s="377"/>
      <c r="Y211" s="377"/>
      <c r="Z211" s="377"/>
      <c r="AA211" s="377"/>
      <c r="AB211" s="377"/>
      <c r="AC211" s="377"/>
      <c r="AD211" s="377"/>
      <c r="AE211" s="377"/>
      <c r="AF211" s="377"/>
      <c r="AG211" s="377"/>
      <c r="AH211" s="377"/>
      <c r="AI211" s="377"/>
      <c r="AJ211" s="377"/>
      <c r="AK211" s="377"/>
      <c r="AL211" s="377"/>
      <c r="AM211" s="377"/>
      <c r="AN211" s="377"/>
      <c r="AO211" s="377"/>
      <c r="AP211" s="377"/>
      <c r="AQ211" s="377"/>
      <c r="AR211" s="377"/>
      <c r="AS211" s="377"/>
      <c r="AT211" s="377"/>
      <c r="AU211" s="377"/>
      <c r="AV211" s="377"/>
      <c r="AW211" s="377"/>
      <c r="AX211" s="377"/>
      <c r="AY211" s="377"/>
      <c r="AZ211" s="377"/>
      <c r="BA211" s="377"/>
      <c r="BB211" s="377"/>
      <c r="BC211" s="377"/>
      <c r="BD211" s="377"/>
      <c r="BE211" s="377"/>
      <c r="BF211" s="377"/>
      <c r="BG211" s="377"/>
      <c r="BH211" s="377"/>
      <c r="BI211" s="377"/>
      <c r="BJ211" s="377"/>
      <c r="BK211" s="377"/>
      <c r="BL211" s="377"/>
      <c r="BM211" s="377"/>
      <c r="BN211" s="377"/>
      <c r="BO211" s="377"/>
      <c r="BP211" s="377"/>
      <c r="BQ211" s="377"/>
      <c r="BR211" s="377"/>
      <c r="BS211" s="498">
        <v>13.27</v>
      </c>
      <c r="BT211" s="501">
        <v>13.27</v>
      </c>
      <c r="BU211" s="507">
        <f t="shared" si="106"/>
        <v>210.60000000000002</v>
      </c>
      <c r="BV211" s="377">
        <f t="shared" si="107"/>
        <v>223.87000000000003</v>
      </c>
      <c r="BW211" s="501">
        <f t="shared" si="114"/>
        <v>1039.73</v>
      </c>
    </row>
    <row r="212" spans="1:75" s="370" customFormat="1" ht="13.5">
      <c r="A212" s="385"/>
      <c r="B212" s="496">
        <v>204</v>
      </c>
      <c r="C212" s="517" t="s">
        <v>1118</v>
      </c>
      <c r="D212" s="514">
        <v>44904</v>
      </c>
      <c r="E212" s="368" t="s">
        <v>473</v>
      </c>
      <c r="F212" s="383" t="s">
        <v>518</v>
      </c>
      <c r="G212" s="368" t="s">
        <v>1162</v>
      </c>
      <c r="H212" s="368" t="s">
        <v>1174</v>
      </c>
      <c r="I212" s="482" t="s">
        <v>478</v>
      </c>
      <c r="J212" s="377">
        <v>1170</v>
      </c>
      <c r="K212" s="505">
        <f t="shared" si="108"/>
        <v>117</v>
      </c>
      <c r="L212" s="377">
        <f t="shared" si="109"/>
        <v>1053</v>
      </c>
      <c r="M212" s="377">
        <f t="shared" si="113"/>
        <v>210.6</v>
      </c>
      <c r="N212" s="377"/>
      <c r="O212" s="377"/>
      <c r="P212" s="377"/>
      <c r="Q212" s="377"/>
      <c r="R212" s="377"/>
      <c r="S212" s="377"/>
      <c r="T212" s="377"/>
      <c r="U212" s="377"/>
      <c r="V212" s="377"/>
      <c r="W212" s="377"/>
      <c r="X212" s="377"/>
      <c r="Y212" s="377"/>
      <c r="Z212" s="377"/>
      <c r="AA212" s="377"/>
      <c r="AB212" s="377"/>
      <c r="AC212" s="377"/>
      <c r="AD212" s="377"/>
      <c r="AE212" s="377"/>
      <c r="AF212" s="377"/>
      <c r="AG212" s="377"/>
      <c r="AH212" s="377"/>
      <c r="AI212" s="377"/>
      <c r="AJ212" s="377"/>
      <c r="AK212" s="377"/>
      <c r="AL212" s="377"/>
      <c r="AM212" s="377"/>
      <c r="AN212" s="377"/>
      <c r="AO212" s="377"/>
      <c r="AP212" s="377"/>
      <c r="AQ212" s="377"/>
      <c r="AR212" s="377"/>
      <c r="AS212" s="377"/>
      <c r="AT212" s="377"/>
      <c r="AU212" s="377"/>
      <c r="AV212" s="377"/>
      <c r="AW212" s="377"/>
      <c r="AX212" s="377"/>
      <c r="AY212" s="377"/>
      <c r="AZ212" s="377"/>
      <c r="BA212" s="377"/>
      <c r="BB212" s="377"/>
      <c r="BC212" s="377"/>
      <c r="BD212" s="377"/>
      <c r="BE212" s="377"/>
      <c r="BF212" s="377"/>
      <c r="BG212" s="377"/>
      <c r="BH212" s="377"/>
      <c r="BI212" s="377"/>
      <c r="BJ212" s="377"/>
      <c r="BK212" s="377"/>
      <c r="BL212" s="377"/>
      <c r="BM212" s="377"/>
      <c r="BN212" s="377"/>
      <c r="BO212" s="377"/>
      <c r="BP212" s="377"/>
      <c r="BQ212" s="377"/>
      <c r="BR212" s="377"/>
      <c r="BS212" s="498">
        <v>13.27</v>
      </c>
      <c r="BT212" s="501">
        <v>13.27</v>
      </c>
      <c r="BU212" s="507">
        <f t="shared" si="106"/>
        <v>210.60000000000002</v>
      </c>
      <c r="BV212" s="377">
        <f t="shared" si="107"/>
        <v>223.87000000000003</v>
      </c>
      <c r="BW212" s="501">
        <f t="shared" si="114"/>
        <v>1039.73</v>
      </c>
    </row>
    <row r="213" spans="1:75" s="370" customFormat="1" ht="13.5">
      <c r="A213" s="385"/>
      <c r="B213" s="496">
        <v>205</v>
      </c>
      <c r="C213" s="517" t="s">
        <v>1119</v>
      </c>
      <c r="D213" s="514">
        <v>44904</v>
      </c>
      <c r="E213" s="368" t="s">
        <v>473</v>
      </c>
      <c r="F213" s="383" t="s">
        <v>518</v>
      </c>
      <c r="G213" s="368" t="s">
        <v>1162</v>
      </c>
      <c r="H213" s="368" t="s">
        <v>1175</v>
      </c>
      <c r="I213" s="482" t="s">
        <v>478</v>
      </c>
      <c r="J213" s="377">
        <v>1170</v>
      </c>
      <c r="K213" s="505">
        <f t="shared" si="108"/>
        <v>117</v>
      </c>
      <c r="L213" s="377">
        <f t="shared" si="109"/>
        <v>1053</v>
      </c>
      <c r="M213" s="377">
        <f t="shared" si="113"/>
        <v>210.6</v>
      </c>
      <c r="N213" s="377"/>
      <c r="O213" s="377"/>
      <c r="P213" s="377"/>
      <c r="Q213" s="377"/>
      <c r="R213" s="377"/>
      <c r="S213" s="377"/>
      <c r="T213" s="377"/>
      <c r="U213" s="377"/>
      <c r="V213" s="377"/>
      <c r="W213" s="377"/>
      <c r="X213" s="377"/>
      <c r="Y213" s="377"/>
      <c r="Z213" s="377"/>
      <c r="AA213" s="377"/>
      <c r="AB213" s="377"/>
      <c r="AC213" s="377"/>
      <c r="AD213" s="377"/>
      <c r="AE213" s="377"/>
      <c r="AF213" s="377"/>
      <c r="AG213" s="377"/>
      <c r="AH213" s="377"/>
      <c r="AI213" s="377"/>
      <c r="AJ213" s="377"/>
      <c r="AK213" s="377"/>
      <c r="AL213" s="377"/>
      <c r="AM213" s="377"/>
      <c r="AN213" s="377"/>
      <c r="AO213" s="377"/>
      <c r="AP213" s="377"/>
      <c r="AQ213" s="377"/>
      <c r="AR213" s="377"/>
      <c r="AS213" s="377"/>
      <c r="AT213" s="377"/>
      <c r="AU213" s="377"/>
      <c r="AV213" s="377"/>
      <c r="AW213" s="377"/>
      <c r="AX213" s="377"/>
      <c r="AY213" s="377"/>
      <c r="AZ213" s="377"/>
      <c r="BA213" s="377"/>
      <c r="BB213" s="377"/>
      <c r="BC213" s="377"/>
      <c r="BD213" s="377"/>
      <c r="BE213" s="377"/>
      <c r="BF213" s="377"/>
      <c r="BG213" s="377"/>
      <c r="BH213" s="377"/>
      <c r="BI213" s="377"/>
      <c r="BJ213" s="377"/>
      <c r="BK213" s="377"/>
      <c r="BL213" s="377"/>
      <c r="BM213" s="377"/>
      <c r="BN213" s="377"/>
      <c r="BO213" s="377"/>
      <c r="BP213" s="377"/>
      <c r="BQ213" s="377"/>
      <c r="BR213" s="377"/>
      <c r="BS213" s="498">
        <v>13.27</v>
      </c>
      <c r="BT213" s="501">
        <v>13.27</v>
      </c>
      <c r="BU213" s="507">
        <f t="shared" si="106"/>
        <v>210.60000000000002</v>
      </c>
      <c r="BV213" s="377">
        <f t="shared" si="107"/>
        <v>223.87000000000003</v>
      </c>
      <c r="BW213" s="501">
        <f t="shared" si="114"/>
        <v>1039.73</v>
      </c>
    </row>
    <row r="214" spans="1:75" s="370" customFormat="1" ht="13.5">
      <c r="A214" s="385"/>
      <c r="B214" s="496">
        <v>206</v>
      </c>
      <c r="C214" s="517" t="s">
        <v>1120</v>
      </c>
      <c r="D214" s="514">
        <v>44904</v>
      </c>
      <c r="E214" s="368" t="s">
        <v>473</v>
      </c>
      <c r="F214" s="383" t="s">
        <v>518</v>
      </c>
      <c r="G214" s="368" t="s">
        <v>1162</v>
      </c>
      <c r="H214" s="368" t="s">
        <v>1176</v>
      </c>
      <c r="I214" s="482" t="s">
        <v>505</v>
      </c>
      <c r="J214" s="377">
        <v>1170</v>
      </c>
      <c r="K214" s="505">
        <f t="shared" si="108"/>
        <v>117</v>
      </c>
      <c r="L214" s="377">
        <f t="shared" si="109"/>
        <v>1053</v>
      </c>
      <c r="M214" s="377">
        <f t="shared" si="113"/>
        <v>210.6</v>
      </c>
      <c r="N214" s="377"/>
      <c r="O214" s="377"/>
      <c r="P214" s="377"/>
      <c r="Q214" s="377"/>
      <c r="R214" s="377"/>
      <c r="S214" s="377"/>
      <c r="T214" s="377"/>
      <c r="U214" s="377"/>
      <c r="V214" s="377"/>
      <c r="W214" s="377"/>
      <c r="X214" s="377"/>
      <c r="Y214" s="377"/>
      <c r="Z214" s="377"/>
      <c r="AA214" s="377"/>
      <c r="AB214" s="377"/>
      <c r="AC214" s="377"/>
      <c r="AD214" s="377"/>
      <c r="AE214" s="377"/>
      <c r="AF214" s="377"/>
      <c r="AG214" s="377"/>
      <c r="AH214" s="377"/>
      <c r="AI214" s="377"/>
      <c r="AJ214" s="377"/>
      <c r="AK214" s="377"/>
      <c r="AL214" s="377"/>
      <c r="AM214" s="377"/>
      <c r="AN214" s="377"/>
      <c r="AO214" s="377"/>
      <c r="AP214" s="377"/>
      <c r="AQ214" s="377"/>
      <c r="AR214" s="377"/>
      <c r="AS214" s="377"/>
      <c r="AT214" s="377"/>
      <c r="AU214" s="377"/>
      <c r="AV214" s="377"/>
      <c r="AW214" s="377"/>
      <c r="AX214" s="377"/>
      <c r="AY214" s="377"/>
      <c r="AZ214" s="377"/>
      <c r="BA214" s="377"/>
      <c r="BB214" s="377"/>
      <c r="BC214" s="377"/>
      <c r="BD214" s="377"/>
      <c r="BE214" s="377"/>
      <c r="BF214" s="377"/>
      <c r="BG214" s="377"/>
      <c r="BH214" s="377"/>
      <c r="BI214" s="377"/>
      <c r="BJ214" s="377"/>
      <c r="BK214" s="377"/>
      <c r="BL214" s="377"/>
      <c r="BM214" s="377"/>
      <c r="BN214" s="377"/>
      <c r="BO214" s="377"/>
      <c r="BP214" s="377"/>
      <c r="BQ214" s="377"/>
      <c r="BR214" s="377"/>
      <c r="BS214" s="498">
        <v>13.27</v>
      </c>
      <c r="BT214" s="501">
        <v>13.27</v>
      </c>
      <c r="BU214" s="507">
        <f t="shared" si="106"/>
        <v>210.60000000000002</v>
      </c>
      <c r="BV214" s="377">
        <f t="shared" si="107"/>
        <v>223.87000000000003</v>
      </c>
      <c r="BW214" s="501">
        <f t="shared" si="114"/>
        <v>1039.73</v>
      </c>
    </row>
    <row r="215" spans="1:75" s="370" customFormat="1" ht="13.5">
      <c r="A215" s="385"/>
      <c r="B215" s="496">
        <v>207</v>
      </c>
      <c r="C215" s="517" t="s">
        <v>1121</v>
      </c>
      <c r="D215" s="514">
        <v>44904</v>
      </c>
      <c r="E215" s="368" t="s">
        <v>473</v>
      </c>
      <c r="F215" s="383" t="s">
        <v>518</v>
      </c>
      <c r="G215" s="368" t="s">
        <v>1162</v>
      </c>
      <c r="H215" s="368" t="s">
        <v>1177</v>
      </c>
      <c r="I215" s="482" t="s">
        <v>505</v>
      </c>
      <c r="J215" s="377">
        <v>1170</v>
      </c>
      <c r="K215" s="505">
        <f t="shared" si="108"/>
        <v>117</v>
      </c>
      <c r="L215" s="377">
        <f t="shared" si="109"/>
        <v>1053</v>
      </c>
      <c r="M215" s="377">
        <f t="shared" si="113"/>
        <v>210.6</v>
      </c>
      <c r="N215" s="377"/>
      <c r="O215" s="377"/>
      <c r="P215" s="377"/>
      <c r="Q215" s="377"/>
      <c r="R215" s="377"/>
      <c r="S215" s="377"/>
      <c r="T215" s="377"/>
      <c r="U215" s="377"/>
      <c r="V215" s="377"/>
      <c r="W215" s="377"/>
      <c r="X215" s="377"/>
      <c r="Y215" s="377"/>
      <c r="Z215" s="377"/>
      <c r="AA215" s="377"/>
      <c r="AB215" s="377"/>
      <c r="AC215" s="377"/>
      <c r="AD215" s="377"/>
      <c r="AE215" s="377"/>
      <c r="AF215" s="377"/>
      <c r="AG215" s="377"/>
      <c r="AH215" s="377"/>
      <c r="AI215" s="377"/>
      <c r="AJ215" s="377"/>
      <c r="AK215" s="377"/>
      <c r="AL215" s="377"/>
      <c r="AM215" s="377"/>
      <c r="AN215" s="377"/>
      <c r="AO215" s="377"/>
      <c r="AP215" s="377"/>
      <c r="AQ215" s="377"/>
      <c r="AR215" s="377"/>
      <c r="AS215" s="377"/>
      <c r="AT215" s="377"/>
      <c r="AU215" s="377"/>
      <c r="AV215" s="377"/>
      <c r="AW215" s="377"/>
      <c r="AX215" s="377"/>
      <c r="AY215" s="377"/>
      <c r="AZ215" s="377"/>
      <c r="BA215" s="377"/>
      <c r="BB215" s="377"/>
      <c r="BC215" s="377"/>
      <c r="BD215" s="377"/>
      <c r="BE215" s="377"/>
      <c r="BF215" s="377"/>
      <c r="BG215" s="377"/>
      <c r="BH215" s="377"/>
      <c r="BI215" s="377"/>
      <c r="BJ215" s="377"/>
      <c r="BK215" s="377"/>
      <c r="BL215" s="377"/>
      <c r="BM215" s="377"/>
      <c r="BN215" s="377"/>
      <c r="BO215" s="377"/>
      <c r="BP215" s="377"/>
      <c r="BQ215" s="377"/>
      <c r="BR215" s="377"/>
      <c r="BS215" s="498">
        <v>13.27</v>
      </c>
      <c r="BT215" s="501">
        <v>13.27</v>
      </c>
      <c r="BU215" s="507">
        <f t="shared" si="106"/>
        <v>210.60000000000002</v>
      </c>
      <c r="BV215" s="377">
        <f t="shared" si="107"/>
        <v>223.87000000000003</v>
      </c>
      <c r="BW215" s="501">
        <f t="shared" si="114"/>
        <v>1039.73</v>
      </c>
    </row>
    <row r="216" spans="1:75" s="370" customFormat="1" ht="13.5">
      <c r="A216" s="385"/>
      <c r="B216" s="496">
        <v>208</v>
      </c>
      <c r="C216" s="517" t="s">
        <v>1122</v>
      </c>
      <c r="D216" s="514">
        <v>44904</v>
      </c>
      <c r="E216" s="368" t="s">
        <v>473</v>
      </c>
      <c r="F216" s="383" t="s">
        <v>518</v>
      </c>
      <c r="G216" s="368" t="s">
        <v>1162</v>
      </c>
      <c r="H216" s="368" t="s">
        <v>1178</v>
      </c>
      <c r="I216" s="482" t="s">
        <v>533</v>
      </c>
      <c r="J216" s="377">
        <v>1170</v>
      </c>
      <c r="K216" s="505">
        <f t="shared" si="108"/>
        <v>117</v>
      </c>
      <c r="L216" s="377">
        <f t="shared" si="109"/>
        <v>1053</v>
      </c>
      <c r="M216" s="377">
        <f t="shared" si="113"/>
        <v>210.6</v>
      </c>
      <c r="N216" s="377"/>
      <c r="O216" s="377"/>
      <c r="P216" s="377"/>
      <c r="Q216" s="377"/>
      <c r="R216" s="377"/>
      <c r="S216" s="377"/>
      <c r="T216" s="377"/>
      <c r="U216" s="377"/>
      <c r="V216" s="377"/>
      <c r="W216" s="377"/>
      <c r="X216" s="377"/>
      <c r="Y216" s="377"/>
      <c r="Z216" s="377"/>
      <c r="AA216" s="377"/>
      <c r="AB216" s="377"/>
      <c r="AC216" s="377"/>
      <c r="AD216" s="377"/>
      <c r="AE216" s="377"/>
      <c r="AF216" s="377"/>
      <c r="AG216" s="377"/>
      <c r="AH216" s="377"/>
      <c r="AI216" s="377"/>
      <c r="AJ216" s="377"/>
      <c r="AK216" s="377"/>
      <c r="AL216" s="377"/>
      <c r="AM216" s="377"/>
      <c r="AN216" s="377"/>
      <c r="AO216" s="377"/>
      <c r="AP216" s="377"/>
      <c r="AQ216" s="377"/>
      <c r="AR216" s="377"/>
      <c r="AS216" s="377"/>
      <c r="AT216" s="377"/>
      <c r="AU216" s="377"/>
      <c r="AV216" s="377"/>
      <c r="AW216" s="377"/>
      <c r="AX216" s="377"/>
      <c r="AY216" s="377"/>
      <c r="AZ216" s="377"/>
      <c r="BA216" s="377"/>
      <c r="BB216" s="377"/>
      <c r="BC216" s="377"/>
      <c r="BD216" s="377"/>
      <c r="BE216" s="377"/>
      <c r="BF216" s="377"/>
      <c r="BG216" s="377"/>
      <c r="BH216" s="377"/>
      <c r="BI216" s="377"/>
      <c r="BJ216" s="377"/>
      <c r="BK216" s="377"/>
      <c r="BL216" s="377"/>
      <c r="BM216" s="377"/>
      <c r="BN216" s="377"/>
      <c r="BO216" s="377"/>
      <c r="BP216" s="377"/>
      <c r="BQ216" s="377"/>
      <c r="BR216" s="377"/>
      <c r="BS216" s="498">
        <v>13.27</v>
      </c>
      <c r="BT216" s="501">
        <v>13.27</v>
      </c>
      <c r="BU216" s="507">
        <f t="shared" si="106"/>
        <v>210.60000000000002</v>
      </c>
      <c r="BV216" s="377">
        <f t="shared" si="107"/>
        <v>223.87000000000003</v>
      </c>
      <c r="BW216" s="501">
        <f t="shared" si="114"/>
        <v>1039.73</v>
      </c>
    </row>
    <row r="217" spans="1:75" s="370" customFormat="1" ht="13.5">
      <c r="A217" s="385"/>
      <c r="B217" s="496">
        <v>209</v>
      </c>
      <c r="C217" s="517" t="s">
        <v>1123</v>
      </c>
      <c r="D217" s="514">
        <v>44904</v>
      </c>
      <c r="E217" s="368" t="s">
        <v>473</v>
      </c>
      <c r="F217" s="383" t="s">
        <v>518</v>
      </c>
      <c r="G217" s="368" t="s">
        <v>1162</v>
      </c>
      <c r="H217" s="368" t="s">
        <v>1179</v>
      </c>
      <c r="I217" s="482" t="s">
        <v>533</v>
      </c>
      <c r="J217" s="377">
        <v>1170</v>
      </c>
      <c r="K217" s="505">
        <f t="shared" si="108"/>
        <v>117</v>
      </c>
      <c r="L217" s="377">
        <f t="shared" si="109"/>
        <v>1053</v>
      </c>
      <c r="M217" s="377">
        <f t="shared" si="113"/>
        <v>210.6</v>
      </c>
      <c r="N217" s="377"/>
      <c r="O217" s="377"/>
      <c r="P217" s="377"/>
      <c r="Q217" s="377"/>
      <c r="R217" s="377"/>
      <c r="S217" s="377"/>
      <c r="T217" s="377"/>
      <c r="U217" s="377"/>
      <c r="V217" s="377"/>
      <c r="W217" s="377"/>
      <c r="X217" s="377"/>
      <c r="Y217" s="377"/>
      <c r="Z217" s="377"/>
      <c r="AA217" s="377"/>
      <c r="AB217" s="377"/>
      <c r="AC217" s="377"/>
      <c r="AD217" s="377"/>
      <c r="AE217" s="377"/>
      <c r="AF217" s="377"/>
      <c r="AG217" s="377"/>
      <c r="AH217" s="377"/>
      <c r="AI217" s="377"/>
      <c r="AJ217" s="377"/>
      <c r="AK217" s="377"/>
      <c r="AL217" s="377"/>
      <c r="AM217" s="377"/>
      <c r="AN217" s="377"/>
      <c r="AO217" s="377"/>
      <c r="AP217" s="377"/>
      <c r="AQ217" s="377"/>
      <c r="AR217" s="377"/>
      <c r="AS217" s="377"/>
      <c r="AT217" s="377"/>
      <c r="AU217" s="377"/>
      <c r="AV217" s="377"/>
      <c r="AW217" s="377"/>
      <c r="AX217" s="377"/>
      <c r="AY217" s="377"/>
      <c r="AZ217" s="377"/>
      <c r="BA217" s="377"/>
      <c r="BB217" s="377"/>
      <c r="BC217" s="377"/>
      <c r="BD217" s="377"/>
      <c r="BE217" s="377"/>
      <c r="BF217" s="377"/>
      <c r="BG217" s="377"/>
      <c r="BH217" s="377"/>
      <c r="BI217" s="377"/>
      <c r="BJ217" s="377"/>
      <c r="BK217" s="377"/>
      <c r="BL217" s="377"/>
      <c r="BM217" s="377"/>
      <c r="BN217" s="377"/>
      <c r="BO217" s="377"/>
      <c r="BP217" s="377"/>
      <c r="BQ217" s="377"/>
      <c r="BR217" s="377"/>
      <c r="BS217" s="498">
        <v>13.27</v>
      </c>
      <c r="BT217" s="501">
        <v>13.27</v>
      </c>
      <c r="BU217" s="507">
        <f t="shared" si="106"/>
        <v>210.60000000000002</v>
      </c>
      <c r="BV217" s="377">
        <f t="shared" si="107"/>
        <v>223.87000000000003</v>
      </c>
      <c r="BW217" s="501">
        <f t="shared" si="114"/>
        <v>1039.73</v>
      </c>
    </row>
    <row r="218" spans="1:75" s="370" customFormat="1" ht="13.5">
      <c r="A218" s="385"/>
      <c r="B218" s="496">
        <v>210</v>
      </c>
      <c r="C218" s="517" t="s">
        <v>1124</v>
      </c>
      <c r="D218" s="514">
        <v>44904</v>
      </c>
      <c r="E218" s="368" t="s">
        <v>473</v>
      </c>
      <c r="F218" s="383" t="s">
        <v>518</v>
      </c>
      <c r="G218" s="368" t="s">
        <v>1162</v>
      </c>
      <c r="H218" s="368" t="s">
        <v>1180</v>
      </c>
      <c r="I218" s="482" t="s">
        <v>533</v>
      </c>
      <c r="J218" s="377">
        <v>1170</v>
      </c>
      <c r="K218" s="505">
        <f t="shared" si="108"/>
        <v>117</v>
      </c>
      <c r="L218" s="377">
        <f t="shared" si="109"/>
        <v>1053</v>
      </c>
      <c r="M218" s="377">
        <f t="shared" si="113"/>
        <v>210.6</v>
      </c>
      <c r="N218" s="377"/>
      <c r="O218" s="377"/>
      <c r="P218" s="377"/>
      <c r="Q218" s="377"/>
      <c r="R218" s="377"/>
      <c r="S218" s="377"/>
      <c r="T218" s="377"/>
      <c r="U218" s="377"/>
      <c r="V218" s="377"/>
      <c r="W218" s="377"/>
      <c r="X218" s="377"/>
      <c r="Y218" s="377"/>
      <c r="Z218" s="377"/>
      <c r="AA218" s="377"/>
      <c r="AB218" s="377"/>
      <c r="AC218" s="377"/>
      <c r="AD218" s="377"/>
      <c r="AE218" s="377"/>
      <c r="AF218" s="377"/>
      <c r="AG218" s="377"/>
      <c r="AH218" s="377"/>
      <c r="AI218" s="377"/>
      <c r="AJ218" s="377"/>
      <c r="AK218" s="377"/>
      <c r="AL218" s="377"/>
      <c r="AM218" s="377"/>
      <c r="AN218" s="377"/>
      <c r="AO218" s="377"/>
      <c r="AP218" s="377"/>
      <c r="AQ218" s="377"/>
      <c r="AR218" s="377"/>
      <c r="AS218" s="377"/>
      <c r="AT218" s="377"/>
      <c r="AU218" s="377"/>
      <c r="AV218" s="377"/>
      <c r="AW218" s="377"/>
      <c r="AX218" s="377"/>
      <c r="AY218" s="377"/>
      <c r="AZ218" s="377"/>
      <c r="BA218" s="377"/>
      <c r="BB218" s="377"/>
      <c r="BC218" s="377"/>
      <c r="BD218" s="377"/>
      <c r="BE218" s="377"/>
      <c r="BF218" s="377"/>
      <c r="BG218" s="377"/>
      <c r="BH218" s="377"/>
      <c r="BI218" s="377"/>
      <c r="BJ218" s="377"/>
      <c r="BK218" s="377"/>
      <c r="BL218" s="377"/>
      <c r="BM218" s="377"/>
      <c r="BN218" s="377"/>
      <c r="BO218" s="377"/>
      <c r="BP218" s="377"/>
      <c r="BQ218" s="377"/>
      <c r="BR218" s="377"/>
      <c r="BS218" s="498">
        <v>13.27</v>
      </c>
      <c r="BT218" s="501">
        <v>13.27</v>
      </c>
      <c r="BU218" s="507">
        <f t="shared" si="106"/>
        <v>210.60000000000002</v>
      </c>
      <c r="BV218" s="377">
        <f t="shared" si="107"/>
        <v>223.87000000000003</v>
      </c>
      <c r="BW218" s="501">
        <f t="shared" si="114"/>
        <v>1039.73</v>
      </c>
    </row>
    <row r="219" spans="1:75" s="370" customFormat="1" ht="13.5">
      <c r="A219" s="385"/>
      <c r="B219" s="496">
        <v>211</v>
      </c>
      <c r="C219" s="517" t="s">
        <v>1125</v>
      </c>
      <c r="D219" s="514">
        <v>44904</v>
      </c>
      <c r="E219" s="368" t="s">
        <v>473</v>
      </c>
      <c r="F219" s="383" t="s">
        <v>518</v>
      </c>
      <c r="G219" s="368" t="s">
        <v>1162</v>
      </c>
      <c r="H219" s="368" t="s">
        <v>1181</v>
      </c>
      <c r="I219" s="482" t="s">
        <v>533</v>
      </c>
      <c r="J219" s="377">
        <v>1170</v>
      </c>
      <c r="K219" s="505">
        <f t="shared" si="108"/>
        <v>117</v>
      </c>
      <c r="L219" s="377">
        <f t="shared" si="109"/>
        <v>1053</v>
      </c>
      <c r="M219" s="377">
        <f t="shared" si="113"/>
        <v>210.6</v>
      </c>
      <c r="N219" s="377"/>
      <c r="O219" s="377"/>
      <c r="P219" s="377"/>
      <c r="Q219" s="377"/>
      <c r="R219" s="377"/>
      <c r="S219" s="377"/>
      <c r="T219" s="377"/>
      <c r="U219" s="377"/>
      <c r="V219" s="377"/>
      <c r="W219" s="377"/>
      <c r="X219" s="377"/>
      <c r="Y219" s="377"/>
      <c r="Z219" s="377"/>
      <c r="AA219" s="377"/>
      <c r="AB219" s="377"/>
      <c r="AC219" s="377"/>
      <c r="AD219" s="377"/>
      <c r="AE219" s="377"/>
      <c r="AF219" s="377"/>
      <c r="AG219" s="377"/>
      <c r="AH219" s="377"/>
      <c r="AI219" s="377"/>
      <c r="AJ219" s="377"/>
      <c r="AK219" s="377"/>
      <c r="AL219" s="377"/>
      <c r="AM219" s="377"/>
      <c r="AN219" s="377"/>
      <c r="AO219" s="377"/>
      <c r="AP219" s="377"/>
      <c r="AQ219" s="377"/>
      <c r="AR219" s="377"/>
      <c r="AS219" s="377"/>
      <c r="AT219" s="377"/>
      <c r="AU219" s="377"/>
      <c r="AV219" s="377"/>
      <c r="AW219" s="377"/>
      <c r="AX219" s="377"/>
      <c r="AY219" s="377"/>
      <c r="AZ219" s="377"/>
      <c r="BA219" s="377"/>
      <c r="BB219" s="377"/>
      <c r="BC219" s="377"/>
      <c r="BD219" s="377"/>
      <c r="BE219" s="377"/>
      <c r="BF219" s="377"/>
      <c r="BG219" s="377"/>
      <c r="BH219" s="377"/>
      <c r="BI219" s="377"/>
      <c r="BJ219" s="377"/>
      <c r="BK219" s="377"/>
      <c r="BL219" s="377"/>
      <c r="BM219" s="377"/>
      <c r="BN219" s="377"/>
      <c r="BO219" s="377"/>
      <c r="BP219" s="377"/>
      <c r="BQ219" s="377"/>
      <c r="BR219" s="377"/>
      <c r="BS219" s="498">
        <v>13.27</v>
      </c>
      <c r="BT219" s="501">
        <v>13.27</v>
      </c>
      <c r="BU219" s="507">
        <f t="shared" si="106"/>
        <v>210.60000000000002</v>
      </c>
      <c r="BV219" s="377">
        <f t="shared" si="107"/>
        <v>223.87000000000003</v>
      </c>
      <c r="BW219" s="501">
        <f t="shared" si="114"/>
        <v>1039.73</v>
      </c>
    </row>
    <row r="220" spans="1:75" s="370" customFormat="1" ht="13.5">
      <c r="A220" s="385"/>
      <c r="B220" s="496">
        <v>212</v>
      </c>
      <c r="C220" s="517" t="s">
        <v>1126</v>
      </c>
      <c r="D220" s="514">
        <v>44904</v>
      </c>
      <c r="E220" s="368" t="s">
        <v>473</v>
      </c>
      <c r="F220" s="383" t="s">
        <v>518</v>
      </c>
      <c r="G220" s="368" t="s">
        <v>1162</v>
      </c>
      <c r="H220" s="368" t="s">
        <v>1182</v>
      </c>
      <c r="I220" s="482" t="s">
        <v>477</v>
      </c>
      <c r="J220" s="377">
        <v>1170</v>
      </c>
      <c r="K220" s="505">
        <f t="shared" si="108"/>
        <v>117</v>
      </c>
      <c r="L220" s="377">
        <f t="shared" si="109"/>
        <v>1053</v>
      </c>
      <c r="M220" s="377">
        <f t="shared" si="113"/>
        <v>210.6</v>
      </c>
      <c r="N220" s="377"/>
      <c r="O220" s="377"/>
      <c r="P220" s="377"/>
      <c r="Q220" s="377"/>
      <c r="R220" s="377"/>
      <c r="S220" s="377"/>
      <c r="T220" s="377"/>
      <c r="U220" s="377"/>
      <c r="V220" s="377"/>
      <c r="W220" s="377"/>
      <c r="X220" s="377"/>
      <c r="Y220" s="377"/>
      <c r="Z220" s="377"/>
      <c r="AA220" s="377"/>
      <c r="AB220" s="377"/>
      <c r="AC220" s="377"/>
      <c r="AD220" s="377"/>
      <c r="AE220" s="377"/>
      <c r="AF220" s="377"/>
      <c r="AG220" s="377"/>
      <c r="AH220" s="377"/>
      <c r="AI220" s="377"/>
      <c r="AJ220" s="377"/>
      <c r="AK220" s="377"/>
      <c r="AL220" s="377"/>
      <c r="AM220" s="377"/>
      <c r="AN220" s="377"/>
      <c r="AO220" s="377"/>
      <c r="AP220" s="377"/>
      <c r="AQ220" s="377"/>
      <c r="AR220" s="377"/>
      <c r="AS220" s="377"/>
      <c r="AT220" s="377"/>
      <c r="AU220" s="377"/>
      <c r="AV220" s="377"/>
      <c r="AW220" s="377"/>
      <c r="AX220" s="377"/>
      <c r="AY220" s="377"/>
      <c r="AZ220" s="377"/>
      <c r="BA220" s="377"/>
      <c r="BB220" s="377"/>
      <c r="BC220" s="377"/>
      <c r="BD220" s="377"/>
      <c r="BE220" s="377"/>
      <c r="BF220" s="377"/>
      <c r="BG220" s="377"/>
      <c r="BH220" s="377"/>
      <c r="BI220" s="377"/>
      <c r="BJ220" s="377"/>
      <c r="BK220" s="377"/>
      <c r="BL220" s="377"/>
      <c r="BM220" s="377"/>
      <c r="BN220" s="377"/>
      <c r="BO220" s="377"/>
      <c r="BP220" s="377"/>
      <c r="BQ220" s="377"/>
      <c r="BR220" s="377"/>
      <c r="BS220" s="498">
        <v>13.27</v>
      </c>
      <c r="BT220" s="501">
        <v>13.27</v>
      </c>
      <c r="BU220" s="507">
        <f t="shared" si="106"/>
        <v>210.60000000000002</v>
      </c>
      <c r="BV220" s="377">
        <f t="shared" si="107"/>
        <v>223.87000000000003</v>
      </c>
      <c r="BW220" s="501">
        <f t="shared" si="114"/>
        <v>1039.73</v>
      </c>
    </row>
    <row r="221" spans="1:75" s="370" customFormat="1" ht="13.5">
      <c r="A221" s="385"/>
      <c r="B221" s="496">
        <v>213</v>
      </c>
      <c r="C221" s="517" t="s">
        <v>1127</v>
      </c>
      <c r="D221" s="514">
        <v>44904</v>
      </c>
      <c r="E221" s="368" t="s">
        <v>473</v>
      </c>
      <c r="F221" s="383" t="s">
        <v>518</v>
      </c>
      <c r="G221" s="368" t="s">
        <v>1162</v>
      </c>
      <c r="H221" s="368" t="s">
        <v>1183</v>
      </c>
      <c r="I221" s="482" t="s">
        <v>524</v>
      </c>
      <c r="J221" s="377">
        <v>1170</v>
      </c>
      <c r="K221" s="505">
        <f t="shared" si="108"/>
        <v>117</v>
      </c>
      <c r="L221" s="377">
        <f t="shared" si="109"/>
        <v>1053</v>
      </c>
      <c r="M221" s="377">
        <f t="shared" si="113"/>
        <v>210.6</v>
      </c>
      <c r="N221" s="377"/>
      <c r="O221" s="377"/>
      <c r="P221" s="377"/>
      <c r="Q221" s="377"/>
      <c r="R221" s="377"/>
      <c r="S221" s="377"/>
      <c r="T221" s="377"/>
      <c r="U221" s="377"/>
      <c r="V221" s="377"/>
      <c r="W221" s="377"/>
      <c r="X221" s="377"/>
      <c r="Y221" s="377"/>
      <c r="Z221" s="377"/>
      <c r="AA221" s="377"/>
      <c r="AB221" s="377"/>
      <c r="AC221" s="377"/>
      <c r="AD221" s="377"/>
      <c r="AE221" s="377"/>
      <c r="AF221" s="377"/>
      <c r="AG221" s="377"/>
      <c r="AH221" s="377"/>
      <c r="AI221" s="377"/>
      <c r="AJ221" s="377"/>
      <c r="AK221" s="377"/>
      <c r="AL221" s="377"/>
      <c r="AM221" s="377"/>
      <c r="AN221" s="377"/>
      <c r="AO221" s="377"/>
      <c r="AP221" s="377"/>
      <c r="AQ221" s="377"/>
      <c r="AR221" s="377"/>
      <c r="AS221" s="377"/>
      <c r="AT221" s="377"/>
      <c r="AU221" s="377"/>
      <c r="AV221" s="377"/>
      <c r="AW221" s="377"/>
      <c r="AX221" s="377"/>
      <c r="AY221" s="377"/>
      <c r="AZ221" s="377"/>
      <c r="BA221" s="377"/>
      <c r="BB221" s="377"/>
      <c r="BC221" s="377"/>
      <c r="BD221" s="377"/>
      <c r="BE221" s="377"/>
      <c r="BF221" s="377"/>
      <c r="BG221" s="377"/>
      <c r="BH221" s="377"/>
      <c r="BI221" s="377"/>
      <c r="BJ221" s="377"/>
      <c r="BK221" s="377"/>
      <c r="BL221" s="377"/>
      <c r="BM221" s="377"/>
      <c r="BN221" s="377"/>
      <c r="BO221" s="377"/>
      <c r="BP221" s="377"/>
      <c r="BQ221" s="377"/>
      <c r="BR221" s="377"/>
      <c r="BS221" s="498">
        <v>13.27</v>
      </c>
      <c r="BT221" s="501">
        <v>13.27</v>
      </c>
      <c r="BU221" s="507">
        <f t="shared" si="106"/>
        <v>210.60000000000002</v>
      </c>
      <c r="BV221" s="377">
        <f t="shared" si="107"/>
        <v>223.87000000000003</v>
      </c>
      <c r="BW221" s="501">
        <f t="shared" si="114"/>
        <v>1039.73</v>
      </c>
    </row>
    <row r="222" spans="1:75" s="370" customFormat="1" ht="13.5">
      <c r="A222" s="385"/>
      <c r="B222" s="496">
        <v>214</v>
      </c>
      <c r="C222" s="517" t="s">
        <v>1128</v>
      </c>
      <c r="D222" s="514">
        <v>44904</v>
      </c>
      <c r="E222" s="368" t="s">
        <v>473</v>
      </c>
      <c r="F222" s="383" t="s">
        <v>518</v>
      </c>
      <c r="G222" s="368" t="s">
        <v>1162</v>
      </c>
      <c r="H222" s="368" t="s">
        <v>1184</v>
      </c>
      <c r="I222" s="482" t="s">
        <v>524</v>
      </c>
      <c r="J222" s="377">
        <v>1170</v>
      </c>
      <c r="K222" s="505">
        <f t="shared" si="108"/>
        <v>117</v>
      </c>
      <c r="L222" s="377">
        <f t="shared" si="109"/>
        <v>1053</v>
      </c>
      <c r="M222" s="377">
        <f t="shared" si="113"/>
        <v>210.6</v>
      </c>
      <c r="N222" s="377"/>
      <c r="O222" s="377"/>
      <c r="P222" s="377"/>
      <c r="Q222" s="377"/>
      <c r="R222" s="377"/>
      <c r="S222" s="377"/>
      <c r="T222" s="377"/>
      <c r="U222" s="377"/>
      <c r="V222" s="377"/>
      <c r="W222" s="377"/>
      <c r="X222" s="377"/>
      <c r="Y222" s="377"/>
      <c r="Z222" s="377"/>
      <c r="AA222" s="377"/>
      <c r="AB222" s="377"/>
      <c r="AC222" s="377"/>
      <c r="AD222" s="377"/>
      <c r="AE222" s="377"/>
      <c r="AF222" s="377"/>
      <c r="AG222" s="377"/>
      <c r="AH222" s="377"/>
      <c r="AI222" s="377"/>
      <c r="AJ222" s="377"/>
      <c r="AK222" s="377"/>
      <c r="AL222" s="377"/>
      <c r="AM222" s="377"/>
      <c r="AN222" s="377"/>
      <c r="AO222" s="377"/>
      <c r="AP222" s="377"/>
      <c r="AQ222" s="377"/>
      <c r="AR222" s="377"/>
      <c r="AS222" s="377"/>
      <c r="AT222" s="377"/>
      <c r="AU222" s="377"/>
      <c r="AV222" s="377"/>
      <c r="AW222" s="377"/>
      <c r="AX222" s="377"/>
      <c r="AY222" s="377"/>
      <c r="AZ222" s="377"/>
      <c r="BA222" s="377"/>
      <c r="BB222" s="377"/>
      <c r="BC222" s="377"/>
      <c r="BD222" s="377"/>
      <c r="BE222" s="377"/>
      <c r="BF222" s="377"/>
      <c r="BG222" s="377"/>
      <c r="BH222" s="377"/>
      <c r="BI222" s="377"/>
      <c r="BJ222" s="377"/>
      <c r="BK222" s="377"/>
      <c r="BL222" s="377"/>
      <c r="BM222" s="377"/>
      <c r="BN222" s="377"/>
      <c r="BO222" s="377"/>
      <c r="BP222" s="377"/>
      <c r="BQ222" s="377"/>
      <c r="BR222" s="377"/>
      <c r="BS222" s="498">
        <v>13.27</v>
      </c>
      <c r="BT222" s="501">
        <v>13.27</v>
      </c>
      <c r="BU222" s="507">
        <f t="shared" si="106"/>
        <v>210.60000000000002</v>
      </c>
      <c r="BV222" s="377">
        <f t="shared" si="107"/>
        <v>223.87000000000003</v>
      </c>
      <c r="BW222" s="501">
        <f t="shared" si="114"/>
        <v>1039.73</v>
      </c>
    </row>
    <row r="223" spans="1:75" s="370" customFormat="1" ht="13.5">
      <c r="A223" s="385"/>
      <c r="B223" s="496">
        <v>215</v>
      </c>
      <c r="C223" s="517" t="s">
        <v>1129</v>
      </c>
      <c r="D223" s="514">
        <v>44904</v>
      </c>
      <c r="E223" s="368" t="s">
        <v>473</v>
      </c>
      <c r="F223" s="383" t="s">
        <v>518</v>
      </c>
      <c r="G223" s="368" t="s">
        <v>1162</v>
      </c>
      <c r="H223" s="368" t="s">
        <v>1185</v>
      </c>
      <c r="I223" s="482" t="s">
        <v>482</v>
      </c>
      <c r="J223" s="377">
        <v>1170</v>
      </c>
      <c r="K223" s="505">
        <f t="shared" si="108"/>
        <v>117</v>
      </c>
      <c r="L223" s="377">
        <f t="shared" si="109"/>
        <v>1053</v>
      </c>
      <c r="M223" s="377">
        <f t="shared" si="113"/>
        <v>210.6</v>
      </c>
      <c r="N223" s="377"/>
      <c r="O223" s="377"/>
      <c r="P223" s="377"/>
      <c r="Q223" s="377"/>
      <c r="R223" s="377"/>
      <c r="S223" s="377"/>
      <c r="T223" s="377"/>
      <c r="U223" s="377"/>
      <c r="V223" s="377"/>
      <c r="W223" s="377"/>
      <c r="X223" s="377"/>
      <c r="Y223" s="377"/>
      <c r="Z223" s="377"/>
      <c r="AA223" s="377"/>
      <c r="AB223" s="377"/>
      <c r="AC223" s="377"/>
      <c r="AD223" s="377"/>
      <c r="AE223" s="377"/>
      <c r="AF223" s="377"/>
      <c r="AG223" s="377"/>
      <c r="AH223" s="377"/>
      <c r="AI223" s="377"/>
      <c r="AJ223" s="377"/>
      <c r="AK223" s="377"/>
      <c r="AL223" s="377"/>
      <c r="AM223" s="377"/>
      <c r="AN223" s="377"/>
      <c r="AO223" s="377"/>
      <c r="AP223" s="377"/>
      <c r="AQ223" s="377"/>
      <c r="AR223" s="377"/>
      <c r="AS223" s="377"/>
      <c r="AT223" s="377"/>
      <c r="AU223" s="377"/>
      <c r="AV223" s="377"/>
      <c r="AW223" s="377"/>
      <c r="AX223" s="377"/>
      <c r="AY223" s="377"/>
      <c r="AZ223" s="377"/>
      <c r="BA223" s="377"/>
      <c r="BB223" s="377"/>
      <c r="BC223" s="377"/>
      <c r="BD223" s="377"/>
      <c r="BE223" s="377"/>
      <c r="BF223" s="377"/>
      <c r="BG223" s="377"/>
      <c r="BH223" s="377"/>
      <c r="BI223" s="377"/>
      <c r="BJ223" s="377"/>
      <c r="BK223" s="377"/>
      <c r="BL223" s="377"/>
      <c r="BM223" s="377"/>
      <c r="BN223" s="377"/>
      <c r="BO223" s="377"/>
      <c r="BP223" s="377"/>
      <c r="BQ223" s="377"/>
      <c r="BR223" s="377"/>
      <c r="BS223" s="498">
        <v>13.27</v>
      </c>
      <c r="BT223" s="501">
        <v>13.27</v>
      </c>
      <c r="BU223" s="507">
        <f t="shared" si="106"/>
        <v>210.60000000000002</v>
      </c>
      <c r="BV223" s="377">
        <f t="shared" si="107"/>
        <v>223.87000000000003</v>
      </c>
      <c r="BW223" s="501">
        <f t="shared" si="114"/>
        <v>1039.73</v>
      </c>
    </row>
    <row r="224" spans="1:75" s="370" customFormat="1" ht="13.5">
      <c r="A224" s="385"/>
      <c r="B224" s="496">
        <v>216</v>
      </c>
      <c r="C224" s="517" t="s">
        <v>1130</v>
      </c>
      <c r="D224" s="514">
        <v>44904</v>
      </c>
      <c r="E224" s="368" t="s">
        <v>473</v>
      </c>
      <c r="F224" s="383" t="s">
        <v>518</v>
      </c>
      <c r="G224" s="368" t="s">
        <v>1162</v>
      </c>
      <c r="H224" s="368" t="s">
        <v>1186</v>
      </c>
      <c r="I224" s="482" t="s">
        <v>482</v>
      </c>
      <c r="J224" s="377">
        <v>1170</v>
      </c>
      <c r="K224" s="505">
        <f t="shared" si="108"/>
        <v>117</v>
      </c>
      <c r="L224" s="377">
        <f t="shared" si="109"/>
        <v>1053</v>
      </c>
      <c r="M224" s="377">
        <f t="shared" si="113"/>
        <v>210.6</v>
      </c>
      <c r="N224" s="377"/>
      <c r="O224" s="377"/>
      <c r="P224" s="377"/>
      <c r="Q224" s="377"/>
      <c r="R224" s="377"/>
      <c r="S224" s="377"/>
      <c r="T224" s="377"/>
      <c r="U224" s="377"/>
      <c r="V224" s="377"/>
      <c r="W224" s="377"/>
      <c r="X224" s="377"/>
      <c r="Y224" s="377"/>
      <c r="Z224" s="377"/>
      <c r="AA224" s="377"/>
      <c r="AB224" s="377"/>
      <c r="AC224" s="377"/>
      <c r="AD224" s="377"/>
      <c r="AE224" s="377"/>
      <c r="AF224" s="377"/>
      <c r="AG224" s="377"/>
      <c r="AH224" s="377"/>
      <c r="AI224" s="377"/>
      <c r="AJ224" s="377"/>
      <c r="AK224" s="377"/>
      <c r="AL224" s="377"/>
      <c r="AM224" s="377"/>
      <c r="AN224" s="377"/>
      <c r="AO224" s="377"/>
      <c r="AP224" s="377"/>
      <c r="AQ224" s="377"/>
      <c r="AR224" s="377"/>
      <c r="AS224" s="377"/>
      <c r="AT224" s="377"/>
      <c r="AU224" s="377"/>
      <c r="AV224" s="377"/>
      <c r="AW224" s="377"/>
      <c r="AX224" s="377"/>
      <c r="AY224" s="377"/>
      <c r="AZ224" s="377"/>
      <c r="BA224" s="377"/>
      <c r="BB224" s="377"/>
      <c r="BC224" s="377"/>
      <c r="BD224" s="377"/>
      <c r="BE224" s="377"/>
      <c r="BF224" s="377"/>
      <c r="BG224" s="377"/>
      <c r="BH224" s="377"/>
      <c r="BI224" s="377"/>
      <c r="BJ224" s="377"/>
      <c r="BK224" s="377"/>
      <c r="BL224" s="377"/>
      <c r="BM224" s="377"/>
      <c r="BN224" s="377"/>
      <c r="BO224" s="377"/>
      <c r="BP224" s="377"/>
      <c r="BQ224" s="377"/>
      <c r="BR224" s="377"/>
      <c r="BS224" s="498">
        <v>13.27</v>
      </c>
      <c r="BT224" s="501">
        <v>13.27</v>
      </c>
      <c r="BU224" s="507">
        <f t="shared" si="106"/>
        <v>210.60000000000002</v>
      </c>
      <c r="BV224" s="377">
        <f t="shared" si="107"/>
        <v>223.87000000000003</v>
      </c>
      <c r="BW224" s="501">
        <f t="shared" si="114"/>
        <v>1039.73</v>
      </c>
    </row>
    <row r="225" spans="1:75" s="370" customFormat="1" ht="13.5">
      <c r="A225" s="385"/>
      <c r="B225" s="496">
        <v>217</v>
      </c>
      <c r="C225" s="517" t="s">
        <v>1131</v>
      </c>
      <c r="D225" s="514">
        <v>44904</v>
      </c>
      <c r="E225" s="368" t="s">
        <v>473</v>
      </c>
      <c r="F225" s="383" t="s">
        <v>518</v>
      </c>
      <c r="G225" s="368" t="s">
        <v>1162</v>
      </c>
      <c r="H225" s="368" t="s">
        <v>1187</v>
      </c>
      <c r="I225" s="482" t="s">
        <v>641</v>
      </c>
      <c r="J225" s="377">
        <v>1170</v>
      </c>
      <c r="K225" s="505">
        <f t="shared" si="108"/>
        <v>117</v>
      </c>
      <c r="L225" s="377">
        <f t="shared" si="109"/>
        <v>1053</v>
      </c>
      <c r="M225" s="377">
        <f t="shared" si="113"/>
        <v>210.6</v>
      </c>
      <c r="N225" s="377"/>
      <c r="O225" s="377"/>
      <c r="P225" s="377"/>
      <c r="Q225" s="377"/>
      <c r="R225" s="377"/>
      <c r="S225" s="377"/>
      <c r="T225" s="377"/>
      <c r="U225" s="377"/>
      <c r="V225" s="377"/>
      <c r="W225" s="377"/>
      <c r="X225" s="377"/>
      <c r="Y225" s="377"/>
      <c r="Z225" s="377"/>
      <c r="AA225" s="377"/>
      <c r="AB225" s="377"/>
      <c r="AC225" s="377"/>
      <c r="AD225" s="377"/>
      <c r="AE225" s="377"/>
      <c r="AF225" s="377"/>
      <c r="AG225" s="377"/>
      <c r="AH225" s="377"/>
      <c r="AI225" s="377"/>
      <c r="AJ225" s="377"/>
      <c r="AK225" s="377"/>
      <c r="AL225" s="377"/>
      <c r="AM225" s="377"/>
      <c r="AN225" s="377"/>
      <c r="AO225" s="377"/>
      <c r="AP225" s="377"/>
      <c r="AQ225" s="377"/>
      <c r="AR225" s="377"/>
      <c r="AS225" s="377"/>
      <c r="AT225" s="377"/>
      <c r="AU225" s="377"/>
      <c r="AV225" s="377"/>
      <c r="AW225" s="377"/>
      <c r="AX225" s="377"/>
      <c r="AY225" s="377"/>
      <c r="AZ225" s="377"/>
      <c r="BA225" s="377"/>
      <c r="BB225" s="377"/>
      <c r="BC225" s="377"/>
      <c r="BD225" s="377"/>
      <c r="BE225" s="377"/>
      <c r="BF225" s="377"/>
      <c r="BG225" s="377"/>
      <c r="BH225" s="377"/>
      <c r="BI225" s="377"/>
      <c r="BJ225" s="377"/>
      <c r="BK225" s="377"/>
      <c r="BL225" s="377"/>
      <c r="BM225" s="377"/>
      <c r="BN225" s="377"/>
      <c r="BO225" s="377"/>
      <c r="BP225" s="377"/>
      <c r="BQ225" s="377"/>
      <c r="BR225" s="377"/>
      <c r="BS225" s="498">
        <v>13.27</v>
      </c>
      <c r="BT225" s="501">
        <v>13.27</v>
      </c>
      <c r="BU225" s="507">
        <f t="shared" ref="BU225:BU255" si="115">SUM(M225/12)*12</f>
        <v>210.60000000000002</v>
      </c>
      <c r="BV225" s="377">
        <f t="shared" si="107"/>
        <v>223.87000000000003</v>
      </c>
      <c r="BW225" s="501">
        <f t="shared" si="114"/>
        <v>1039.73</v>
      </c>
    </row>
    <row r="226" spans="1:75" s="370" customFormat="1" ht="13.5">
      <c r="A226" s="385"/>
      <c r="B226" s="496">
        <v>218</v>
      </c>
      <c r="C226" s="517" t="s">
        <v>1132</v>
      </c>
      <c r="D226" s="514">
        <v>44904</v>
      </c>
      <c r="E226" s="368" t="s">
        <v>473</v>
      </c>
      <c r="F226" s="383" t="s">
        <v>518</v>
      </c>
      <c r="G226" s="368" t="s">
        <v>1162</v>
      </c>
      <c r="H226" s="368" t="s">
        <v>1188</v>
      </c>
      <c r="I226" s="482" t="s">
        <v>489</v>
      </c>
      <c r="J226" s="377">
        <v>1170</v>
      </c>
      <c r="K226" s="505">
        <f t="shared" si="108"/>
        <v>117</v>
      </c>
      <c r="L226" s="377">
        <f t="shared" si="109"/>
        <v>1053</v>
      </c>
      <c r="M226" s="377">
        <f t="shared" si="113"/>
        <v>210.6</v>
      </c>
      <c r="N226" s="377"/>
      <c r="O226" s="377"/>
      <c r="P226" s="377"/>
      <c r="Q226" s="377"/>
      <c r="R226" s="377"/>
      <c r="S226" s="377"/>
      <c r="T226" s="377"/>
      <c r="U226" s="377"/>
      <c r="V226" s="377"/>
      <c r="W226" s="377"/>
      <c r="X226" s="377"/>
      <c r="Y226" s="377"/>
      <c r="Z226" s="377"/>
      <c r="AA226" s="377"/>
      <c r="AB226" s="377"/>
      <c r="AC226" s="377"/>
      <c r="AD226" s="377"/>
      <c r="AE226" s="377"/>
      <c r="AF226" s="377"/>
      <c r="AG226" s="377"/>
      <c r="AH226" s="377"/>
      <c r="AI226" s="377"/>
      <c r="AJ226" s="377"/>
      <c r="AK226" s="377"/>
      <c r="AL226" s="377"/>
      <c r="AM226" s="377"/>
      <c r="AN226" s="377"/>
      <c r="AO226" s="377"/>
      <c r="AP226" s="377"/>
      <c r="AQ226" s="377"/>
      <c r="AR226" s="377"/>
      <c r="AS226" s="377"/>
      <c r="AT226" s="377"/>
      <c r="AU226" s="377"/>
      <c r="AV226" s="377"/>
      <c r="AW226" s="377"/>
      <c r="AX226" s="377"/>
      <c r="AY226" s="377"/>
      <c r="AZ226" s="377"/>
      <c r="BA226" s="377"/>
      <c r="BB226" s="377"/>
      <c r="BC226" s="377"/>
      <c r="BD226" s="377"/>
      <c r="BE226" s="377"/>
      <c r="BF226" s="377"/>
      <c r="BG226" s="377"/>
      <c r="BH226" s="377"/>
      <c r="BI226" s="377"/>
      <c r="BJ226" s="377"/>
      <c r="BK226" s="377"/>
      <c r="BL226" s="377"/>
      <c r="BM226" s="377"/>
      <c r="BN226" s="377"/>
      <c r="BO226" s="377"/>
      <c r="BP226" s="377"/>
      <c r="BQ226" s="377"/>
      <c r="BR226" s="377"/>
      <c r="BS226" s="498">
        <v>13.27</v>
      </c>
      <c r="BT226" s="501">
        <v>13.27</v>
      </c>
      <c r="BU226" s="507">
        <f t="shared" si="115"/>
        <v>210.60000000000002</v>
      </c>
      <c r="BV226" s="377">
        <f t="shared" si="107"/>
        <v>223.87000000000003</v>
      </c>
      <c r="BW226" s="501">
        <f t="shared" si="114"/>
        <v>1039.73</v>
      </c>
    </row>
    <row r="227" spans="1:75" s="370" customFormat="1" ht="13.5">
      <c r="A227" s="385"/>
      <c r="B227" s="496">
        <v>219</v>
      </c>
      <c r="C227" s="517" t="s">
        <v>1133</v>
      </c>
      <c r="D227" s="514">
        <v>44904</v>
      </c>
      <c r="E227" s="368" t="s">
        <v>473</v>
      </c>
      <c r="F227" s="383" t="s">
        <v>518</v>
      </c>
      <c r="G227" s="368" t="s">
        <v>1162</v>
      </c>
      <c r="H227" s="368" t="s">
        <v>1189</v>
      </c>
      <c r="I227" s="482" t="s">
        <v>489</v>
      </c>
      <c r="J227" s="377">
        <v>1170</v>
      </c>
      <c r="K227" s="505">
        <f t="shared" si="108"/>
        <v>117</v>
      </c>
      <c r="L227" s="377">
        <f t="shared" si="109"/>
        <v>1053</v>
      </c>
      <c r="M227" s="377">
        <f t="shared" si="113"/>
        <v>210.6</v>
      </c>
      <c r="N227" s="377"/>
      <c r="O227" s="377"/>
      <c r="P227" s="377"/>
      <c r="Q227" s="377"/>
      <c r="R227" s="377"/>
      <c r="S227" s="377"/>
      <c r="T227" s="377"/>
      <c r="U227" s="377"/>
      <c r="V227" s="377"/>
      <c r="W227" s="377"/>
      <c r="X227" s="377"/>
      <c r="Y227" s="377"/>
      <c r="Z227" s="377"/>
      <c r="AA227" s="377"/>
      <c r="AB227" s="377"/>
      <c r="AC227" s="377"/>
      <c r="AD227" s="377"/>
      <c r="AE227" s="377"/>
      <c r="AF227" s="377"/>
      <c r="AG227" s="377"/>
      <c r="AH227" s="377"/>
      <c r="AI227" s="377"/>
      <c r="AJ227" s="377"/>
      <c r="AK227" s="377"/>
      <c r="AL227" s="377"/>
      <c r="AM227" s="377"/>
      <c r="AN227" s="377"/>
      <c r="AO227" s="377"/>
      <c r="AP227" s="377"/>
      <c r="AQ227" s="377"/>
      <c r="AR227" s="377"/>
      <c r="AS227" s="377"/>
      <c r="AT227" s="377"/>
      <c r="AU227" s="377"/>
      <c r="AV227" s="377"/>
      <c r="AW227" s="377"/>
      <c r="AX227" s="377"/>
      <c r="AY227" s="377"/>
      <c r="AZ227" s="377"/>
      <c r="BA227" s="377"/>
      <c r="BB227" s="377"/>
      <c r="BC227" s="377"/>
      <c r="BD227" s="377"/>
      <c r="BE227" s="377"/>
      <c r="BF227" s="377"/>
      <c r="BG227" s="377"/>
      <c r="BH227" s="377"/>
      <c r="BI227" s="377"/>
      <c r="BJ227" s="377"/>
      <c r="BK227" s="377"/>
      <c r="BL227" s="377"/>
      <c r="BM227" s="377"/>
      <c r="BN227" s="377"/>
      <c r="BO227" s="377"/>
      <c r="BP227" s="377"/>
      <c r="BQ227" s="377"/>
      <c r="BR227" s="377"/>
      <c r="BS227" s="498">
        <v>13.27</v>
      </c>
      <c r="BT227" s="501">
        <v>13.27</v>
      </c>
      <c r="BU227" s="507">
        <f t="shared" si="115"/>
        <v>210.60000000000002</v>
      </c>
      <c r="BV227" s="377">
        <f t="shared" si="107"/>
        <v>223.87000000000003</v>
      </c>
      <c r="BW227" s="501">
        <f t="shared" si="114"/>
        <v>1039.73</v>
      </c>
    </row>
    <row r="228" spans="1:75" s="370" customFormat="1" ht="13.5">
      <c r="A228" s="385"/>
      <c r="B228" s="496">
        <v>220</v>
      </c>
      <c r="C228" s="517" t="s">
        <v>1134</v>
      </c>
      <c r="D228" s="514">
        <v>44904</v>
      </c>
      <c r="E228" s="368" t="s">
        <v>473</v>
      </c>
      <c r="F228" s="383" t="s">
        <v>518</v>
      </c>
      <c r="G228" s="368" t="s">
        <v>1162</v>
      </c>
      <c r="H228" s="368" t="s">
        <v>1190</v>
      </c>
      <c r="I228" s="482" t="s">
        <v>489</v>
      </c>
      <c r="J228" s="377">
        <v>1170</v>
      </c>
      <c r="K228" s="505">
        <f t="shared" si="108"/>
        <v>117</v>
      </c>
      <c r="L228" s="377">
        <f t="shared" si="109"/>
        <v>1053</v>
      </c>
      <c r="M228" s="377">
        <f t="shared" si="113"/>
        <v>210.6</v>
      </c>
      <c r="N228" s="377"/>
      <c r="O228" s="377"/>
      <c r="P228" s="377"/>
      <c r="Q228" s="377"/>
      <c r="R228" s="377"/>
      <c r="S228" s="377"/>
      <c r="T228" s="377"/>
      <c r="U228" s="377"/>
      <c r="V228" s="377"/>
      <c r="W228" s="377"/>
      <c r="X228" s="377"/>
      <c r="Y228" s="377"/>
      <c r="Z228" s="377"/>
      <c r="AA228" s="377"/>
      <c r="AB228" s="377"/>
      <c r="AC228" s="377"/>
      <c r="AD228" s="377"/>
      <c r="AE228" s="377"/>
      <c r="AF228" s="377"/>
      <c r="AG228" s="377"/>
      <c r="AH228" s="377"/>
      <c r="AI228" s="377"/>
      <c r="AJ228" s="377"/>
      <c r="AK228" s="377"/>
      <c r="AL228" s="377"/>
      <c r="AM228" s="377"/>
      <c r="AN228" s="377"/>
      <c r="AO228" s="377"/>
      <c r="AP228" s="377"/>
      <c r="AQ228" s="377"/>
      <c r="AR228" s="377"/>
      <c r="AS228" s="377"/>
      <c r="AT228" s="377"/>
      <c r="AU228" s="377"/>
      <c r="AV228" s="377"/>
      <c r="AW228" s="377"/>
      <c r="AX228" s="377"/>
      <c r="AY228" s="377"/>
      <c r="AZ228" s="377"/>
      <c r="BA228" s="377"/>
      <c r="BB228" s="377"/>
      <c r="BC228" s="377"/>
      <c r="BD228" s="377"/>
      <c r="BE228" s="377"/>
      <c r="BF228" s="377"/>
      <c r="BG228" s="377"/>
      <c r="BH228" s="377"/>
      <c r="BI228" s="377"/>
      <c r="BJ228" s="377"/>
      <c r="BK228" s="377"/>
      <c r="BL228" s="377"/>
      <c r="BM228" s="377"/>
      <c r="BN228" s="377"/>
      <c r="BO228" s="377"/>
      <c r="BP228" s="377"/>
      <c r="BQ228" s="377"/>
      <c r="BR228" s="377"/>
      <c r="BS228" s="498">
        <v>13.27</v>
      </c>
      <c r="BT228" s="501">
        <v>13.27</v>
      </c>
      <c r="BU228" s="507">
        <f t="shared" si="115"/>
        <v>210.60000000000002</v>
      </c>
      <c r="BV228" s="377">
        <f t="shared" si="107"/>
        <v>223.87000000000003</v>
      </c>
      <c r="BW228" s="501">
        <f t="shared" si="114"/>
        <v>1039.73</v>
      </c>
    </row>
    <row r="229" spans="1:75" s="370" customFormat="1" ht="13.5">
      <c r="A229" s="385"/>
      <c r="B229" s="496">
        <v>221</v>
      </c>
      <c r="C229" s="517" t="s">
        <v>1135</v>
      </c>
      <c r="D229" s="514">
        <v>44904</v>
      </c>
      <c r="E229" s="368" t="s">
        <v>473</v>
      </c>
      <c r="F229" s="383" t="s">
        <v>518</v>
      </c>
      <c r="G229" s="368" t="s">
        <v>1162</v>
      </c>
      <c r="H229" s="368" t="s">
        <v>1191</v>
      </c>
      <c r="I229" s="482" t="s">
        <v>489</v>
      </c>
      <c r="J229" s="377">
        <v>1170</v>
      </c>
      <c r="K229" s="505">
        <f t="shared" si="108"/>
        <v>117</v>
      </c>
      <c r="L229" s="377">
        <f t="shared" si="109"/>
        <v>1053</v>
      </c>
      <c r="M229" s="377">
        <f t="shared" si="113"/>
        <v>210.6</v>
      </c>
      <c r="N229" s="377"/>
      <c r="O229" s="377"/>
      <c r="P229" s="377"/>
      <c r="Q229" s="377"/>
      <c r="R229" s="377"/>
      <c r="S229" s="377"/>
      <c r="T229" s="377"/>
      <c r="U229" s="377"/>
      <c r="V229" s="377"/>
      <c r="W229" s="377"/>
      <c r="X229" s="377"/>
      <c r="Y229" s="377"/>
      <c r="Z229" s="377"/>
      <c r="AA229" s="377"/>
      <c r="AB229" s="377"/>
      <c r="AC229" s="377"/>
      <c r="AD229" s="377"/>
      <c r="AE229" s="377"/>
      <c r="AF229" s="377"/>
      <c r="AG229" s="377"/>
      <c r="AH229" s="377"/>
      <c r="AI229" s="377"/>
      <c r="AJ229" s="377"/>
      <c r="AK229" s="377"/>
      <c r="AL229" s="377"/>
      <c r="AM229" s="377"/>
      <c r="AN229" s="377"/>
      <c r="AO229" s="377"/>
      <c r="AP229" s="377"/>
      <c r="AQ229" s="377"/>
      <c r="AR229" s="377"/>
      <c r="AS229" s="377"/>
      <c r="AT229" s="377"/>
      <c r="AU229" s="377"/>
      <c r="AV229" s="377"/>
      <c r="AW229" s="377"/>
      <c r="AX229" s="377"/>
      <c r="AY229" s="377"/>
      <c r="AZ229" s="377"/>
      <c r="BA229" s="377"/>
      <c r="BB229" s="377"/>
      <c r="BC229" s="377"/>
      <c r="BD229" s="377"/>
      <c r="BE229" s="377"/>
      <c r="BF229" s="377"/>
      <c r="BG229" s="377"/>
      <c r="BH229" s="377"/>
      <c r="BI229" s="377"/>
      <c r="BJ229" s="377"/>
      <c r="BK229" s="377"/>
      <c r="BL229" s="377"/>
      <c r="BM229" s="377"/>
      <c r="BN229" s="377"/>
      <c r="BO229" s="377"/>
      <c r="BP229" s="377"/>
      <c r="BQ229" s="377"/>
      <c r="BR229" s="377"/>
      <c r="BS229" s="498">
        <v>13.27</v>
      </c>
      <c r="BT229" s="501">
        <v>13.27</v>
      </c>
      <c r="BU229" s="507">
        <f t="shared" si="115"/>
        <v>210.60000000000002</v>
      </c>
      <c r="BV229" s="377">
        <f t="shared" si="107"/>
        <v>223.87000000000003</v>
      </c>
      <c r="BW229" s="501">
        <f t="shared" si="114"/>
        <v>1039.73</v>
      </c>
    </row>
    <row r="230" spans="1:75" s="370" customFormat="1" ht="13.5">
      <c r="A230" s="385"/>
      <c r="B230" s="496">
        <v>222</v>
      </c>
      <c r="C230" s="517" t="s">
        <v>1136</v>
      </c>
      <c r="D230" s="514">
        <v>44904</v>
      </c>
      <c r="E230" s="368" t="s">
        <v>473</v>
      </c>
      <c r="F230" s="383" t="s">
        <v>518</v>
      </c>
      <c r="G230" s="368" t="s">
        <v>1162</v>
      </c>
      <c r="H230" s="368" t="s">
        <v>1192</v>
      </c>
      <c r="I230" s="482" t="s">
        <v>489</v>
      </c>
      <c r="J230" s="377">
        <v>1170</v>
      </c>
      <c r="K230" s="505">
        <f t="shared" si="108"/>
        <v>117</v>
      </c>
      <c r="L230" s="377">
        <f t="shared" si="109"/>
        <v>1053</v>
      </c>
      <c r="M230" s="377">
        <f t="shared" si="113"/>
        <v>210.6</v>
      </c>
      <c r="N230" s="377"/>
      <c r="O230" s="377"/>
      <c r="P230" s="377"/>
      <c r="Q230" s="377"/>
      <c r="R230" s="377"/>
      <c r="S230" s="377"/>
      <c r="T230" s="377"/>
      <c r="U230" s="377"/>
      <c r="V230" s="377"/>
      <c r="W230" s="377"/>
      <c r="X230" s="377"/>
      <c r="Y230" s="377"/>
      <c r="Z230" s="377"/>
      <c r="AA230" s="377"/>
      <c r="AB230" s="377"/>
      <c r="AC230" s="377"/>
      <c r="AD230" s="377"/>
      <c r="AE230" s="377"/>
      <c r="AF230" s="377"/>
      <c r="AG230" s="377"/>
      <c r="AH230" s="377"/>
      <c r="AI230" s="377"/>
      <c r="AJ230" s="377"/>
      <c r="AK230" s="377"/>
      <c r="AL230" s="377"/>
      <c r="AM230" s="377"/>
      <c r="AN230" s="377"/>
      <c r="AO230" s="377"/>
      <c r="AP230" s="377"/>
      <c r="AQ230" s="377"/>
      <c r="AR230" s="377"/>
      <c r="AS230" s="377"/>
      <c r="AT230" s="377"/>
      <c r="AU230" s="377"/>
      <c r="AV230" s="377"/>
      <c r="AW230" s="377"/>
      <c r="AX230" s="377"/>
      <c r="AY230" s="377"/>
      <c r="AZ230" s="377"/>
      <c r="BA230" s="377"/>
      <c r="BB230" s="377"/>
      <c r="BC230" s="377"/>
      <c r="BD230" s="377"/>
      <c r="BE230" s="377"/>
      <c r="BF230" s="377"/>
      <c r="BG230" s="377"/>
      <c r="BH230" s="377"/>
      <c r="BI230" s="377"/>
      <c r="BJ230" s="377"/>
      <c r="BK230" s="377"/>
      <c r="BL230" s="377"/>
      <c r="BM230" s="377"/>
      <c r="BN230" s="377"/>
      <c r="BO230" s="377"/>
      <c r="BP230" s="377"/>
      <c r="BQ230" s="377"/>
      <c r="BR230" s="377"/>
      <c r="BS230" s="498">
        <v>13.27</v>
      </c>
      <c r="BT230" s="501">
        <v>13.27</v>
      </c>
      <c r="BU230" s="507">
        <f t="shared" si="115"/>
        <v>210.60000000000002</v>
      </c>
      <c r="BV230" s="377">
        <f t="shared" si="107"/>
        <v>223.87000000000003</v>
      </c>
      <c r="BW230" s="501">
        <f t="shared" si="114"/>
        <v>1039.73</v>
      </c>
    </row>
    <row r="231" spans="1:75" s="370" customFormat="1" ht="13.5">
      <c r="A231" s="385"/>
      <c r="B231" s="496">
        <v>223</v>
      </c>
      <c r="C231" s="517" t="s">
        <v>1137</v>
      </c>
      <c r="D231" s="514">
        <v>44904</v>
      </c>
      <c r="E231" s="368" t="s">
        <v>473</v>
      </c>
      <c r="F231" s="383" t="s">
        <v>518</v>
      </c>
      <c r="G231" s="368" t="s">
        <v>1162</v>
      </c>
      <c r="H231" s="368" t="s">
        <v>1193</v>
      </c>
      <c r="I231" s="482" t="s">
        <v>586</v>
      </c>
      <c r="J231" s="377">
        <v>1170</v>
      </c>
      <c r="K231" s="505">
        <f t="shared" si="108"/>
        <v>117</v>
      </c>
      <c r="L231" s="377">
        <f t="shared" si="109"/>
        <v>1053</v>
      </c>
      <c r="M231" s="377">
        <f t="shared" si="113"/>
        <v>210.6</v>
      </c>
      <c r="N231" s="377"/>
      <c r="O231" s="377"/>
      <c r="P231" s="377"/>
      <c r="Q231" s="377"/>
      <c r="R231" s="377"/>
      <c r="S231" s="377"/>
      <c r="T231" s="377"/>
      <c r="U231" s="377"/>
      <c r="V231" s="377"/>
      <c r="W231" s="377"/>
      <c r="X231" s="377"/>
      <c r="Y231" s="377"/>
      <c r="Z231" s="377"/>
      <c r="AA231" s="377"/>
      <c r="AB231" s="377"/>
      <c r="AC231" s="377"/>
      <c r="AD231" s="377"/>
      <c r="AE231" s="377"/>
      <c r="AF231" s="377"/>
      <c r="AG231" s="377"/>
      <c r="AH231" s="377"/>
      <c r="AI231" s="377"/>
      <c r="AJ231" s="377"/>
      <c r="AK231" s="377"/>
      <c r="AL231" s="377"/>
      <c r="AM231" s="377"/>
      <c r="AN231" s="377"/>
      <c r="AO231" s="377"/>
      <c r="AP231" s="377"/>
      <c r="AQ231" s="377"/>
      <c r="AR231" s="377"/>
      <c r="AS231" s="377"/>
      <c r="AT231" s="377"/>
      <c r="AU231" s="377"/>
      <c r="AV231" s="377"/>
      <c r="AW231" s="377"/>
      <c r="AX231" s="377"/>
      <c r="AY231" s="377"/>
      <c r="AZ231" s="377"/>
      <c r="BA231" s="377"/>
      <c r="BB231" s="377"/>
      <c r="BC231" s="377"/>
      <c r="BD231" s="377"/>
      <c r="BE231" s="377"/>
      <c r="BF231" s="377"/>
      <c r="BG231" s="377"/>
      <c r="BH231" s="377"/>
      <c r="BI231" s="377"/>
      <c r="BJ231" s="377"/>
      <c r="BK231" s="377"/>
      <c r="BL231" s="377"/>
      <c r="BM231" s="377"/>
      <c r="BN231" s="377"/>
      <c r="BO231" s="377"/>
      <c r="BP231" s="377"/>
      <c r="BQ231" s="377"/>
      <c r="BR231" s="377"/>
      <c r="BS231" s="498">
        <v>13.27</v>
      </c>
      <c r="BT231" s="501">
        <v>13.27</v>
      </c>
      <c r="BU231" s="507">
        <f t="shared" si="115"/>
        <v>210.60000000000002</v>
      </c>
      <c r="BV231" s="377">
        <f t="shared" si="107"/>
        <v>223.87000000000003</v>
      </c>
      <c r="BW231" s="501">
        <f t="shared" si="114"/>
        <v>1039.73</v>
      </c>
    </row>
    <row r="232" spans="1:75" s="370" customFormat="1" ht="13.5">
      <c r="A232" s="385"/>
      <c r="B232" s="496">
        <v>224</v>
      </c>
      <c r="C232" s="517" t="s">
        <v>1138</v>
      </c>
      <c r="D232" s="514">
        <v>44904</v>
      </c>
      <c r="E232" s="368" t="s">
        <v>473</v>
      </c>
      <c r="F232" s="383" t="s">
        <v>518</v>
      </c>
      <c r="G232" s="368" t="s">
        <v>1162</v>
      </c>
      <c r="H232" s="368" t="s">
        <v>1194</v>
      </c>
      <c r="I232" s="482" t="s">
        <v>586</v>
      </c>
      <c r="J232" s="377">
        <v>1170</v>
      </c>
      <c r="K232" s="505">
        <f t="shared" si="108"/>
        <v>117</v>
      </c>
      <c r="L232" s="377">
        <f t="shared" si="109"/>
        <v>1053</v>
      </c>
      <c r="M232" s="377">
        <f t="shared" si="113"/>
        <v>210.6</v>
      </c>
      <c r="N232" s="377"/>
      <c r="O232" s="377"/>
      <c r="P232" s="377"/>
      <c r="Q232" s="377"/>
      <c r="R232" s="377"/>
      <c r="S232" s="377"/>
      <c r="T232" s="377"/>
      <c r="U232" s="377"/>
      <c r="V232" s="377"/>
      <c r="W232" s="377"/>
      <c r="X232" s="377"/>
      <c r="Y232" s="377"/>
      <c r="Z232" s="377"/>
      <c r="AA232" s="377"/>
      <c r="AB232" s="377"/>
      <c r="AC232" s="377"/>
      <c r="AD232" s="377"/>
      <c r="AE232" s="377"/>
      <c r="AF232" s="377"/>
      <c r="AG232" s="377"/>
      <c r="AH232" s="377"/>
      <c r="AI232" s="377"/>
      <c r="AJ232" s="377"/>
      <c r="AK232" s="377"/>
      <c r="AL232" s="377"/>
      <c r="AM232" s="377"/>
      <c r="AN232" s="377"/>
      <c r="AO232" s="377"/>
      <c r="AP232" s="377"/>
      <c r="AQ232" s="377"/>
      <c r="AR232" s="377"/>
      <c r="AS232" s="377"/>
      <c r="AT232" s="377"/>
      <c r="AU232" s="377"/>
      <c r="AV232" s="377"/>
      <c r="AW232" s="377"/>
      <c r="AX232" s="377"/>
      <c r="AY232" s="377"/>
      <c r="AZ232" s="377"/>
      <c r="BA232" s="377"/>
      <c r="BB232" s="377"/>
      <c r="BC232" s="377"/>
      <c r="BD232" s="377"/>
      <c r="BE232" s="377"/>
      <c r="BF232" s="377"/>
      <c r="BG232" s="377"/>
      <c r="BH232" s="377"/>
      <c r="BI232" s="377"/>
      <c r="BJ232" s="377"/>
      <c r="BK232" s="377"/>
      <c r="BL232" s="377"/>
      <c r="BM232" s="377"/>
      <c r="BN232" s="377"/>
      <c r="BO232" s="377"/>
      <c r="BP232" s="377"/>
      <c r="BQ232" s="377"/>
      <c r="BR232" s="377"/>
      <c r="BS232" s="498">
        <v>13.27</v>
      </c>
      <c r="BT232" s="501">
        <v>13.27</v>
      </c>
      <c r="BU232" s="507">
        <f t="shared" si="115"/>
        <v>210.60000000000002</v>
      </c>
      <c r="BV232" s="377">
        <f t="shared" si="107"/>
        <v>223.87000000000003</v>
      </c>
      <c r="BW232" s="501">
        <f t="shared" si="114"/>
        <v>1039.73</v>
      </c>
    </row>
    <row r="233" spans="1:75" s="370" customFormat="1" ht="13.5">
      <c r="A233" s="385"/>
      <c r="B233" s="496">
        <v>225</v>
      </c>
      <c r="C233" s="517" t="s">
        <v>1139</v>
      </c>
      <c r="D233" s="514">
        <v>44904</v>
      </c>
      <c r="E233" s="368" t="s">
        <v>473</v>
      </c>
      <c r="F233" s="383" t="s">
        <v>518</v>
      </c>
      <c r="G233" s="368" t="s">
        <v>1162</v>
      </c>
      <c r="H233" s="368" t="s">
        <v>1195</v>
      </c>
      <c r="I233" s="482" t="s">
        <v>586</v>
      </c>
      <c r="J233" s="377">
        <v>1170</v>
      </c>
      <c r="K233" s="505">
        <f t="shared" si="108"/>
        <v>117</v>
      </c>
      <c r="L233" s="377">
        <f t="shared" si="109"/>
        <v>1053</v>
      </c>
      <c r="M233" s="377">
        <f t="shared" si="113"/>
        <v>210.6</v>
      </c>
      <c r="N233" s="377"/>
      <c r="O233" s="377"/>
      <c r="P233" s="377"/>
      <c r="Q233" s="377"/>
      <c r="R233" s="377"/>
      <c r="S233" s="377"/>
      <c r="T233" s="377"/>
      <c r="U233" s="377"/>
      <c r="V233" s="377"/>
      <c r="W233" s="377"/>
      <c r="X233" s="377"/>
      <c r="Y233" s="377"/>
      <c r="Z233" s="377"/>
      <c r="AA233" s="377"/>
      <c r="AB233" s="377"/>
      <c r="AC233" s="377"/>
      <c r="AD233" s="377"/>
      <c r="AE233" s="377"/>
      <c r="AF233" s="377"/>
      <c r="AG233" s="377"/>
      <c r="AH233" s="377"/>
      <c r="AI233" s="377"/>
      <c r="AJ233" s="377"/>
      <c r="AK233" s="377"/>
      <c r="AL233" s="377"/>
      <c r="AM233" s="377"/>
      <c r="AN233" s="377"/>
      <c r="AO233" s="377"/>
      <c r="AP233" s="377"/>
      <c r="AQ233" s="377"/>
      <c r="AR233" s="377"/>
      <c r="AS233" s="377"/>
      <c r="AT233" s="377"/>
      <c r="AU233" s="377"/>
      <c r="AV233" s="377"/>
      <c r="AW233" s="377"/>
      <c r="AX233" s="377"/>
      <c r="AY233" s="377"/>
      <c r="AZ233" s="377"/>
      <c r="BA233" s="377"/>
      <c r="BB233" s="377"/>
      <c r="BC233" s="377"/>
      <c r="BD233" s="377"/>
      <c r="BE233" s="377"/>
      <c r="BF233" s="377"/>
      <c r="BG233" s="377"/>
      <c r="BH233" s="377"/>
      <c r="BI233" s="377"/>
      <c r="BJ233" s="377"/>
      <c r="BK233" s="377"/>
      <c r="BL233" s="377"/>
      <c r="BM233" s="377"/>
      <c r="BN233" s="377"/>
      <c r="BO233" s="377"/>
      <c r="BP233" s="377"/>
      <c r="BQ233" s="377"/>
      <c r="BR233" s="377"/>
      <c r="BS233" s="498">
        <v>13.27</v>
      </c>
      <c r="BT233" s="501">
        <v>13.27</v>
      </c>
      <c r="BU233" s="507">
        <f t="shared" si="115"/>
        <v>210.60000000000002</v>
      </c>
      <c r="BV233" s="377">
        <f t="shared" si="107"/>
        <v>223.87000000000003</v>
      </c>
      <c r="BW233" s="501">
        <f t="shared" si="114"/>
        <v>1039.73</v>
      </c>
    </row>
    <row r="234" spans="1:75" s="370" customFormat="1" ht="13.5">
      <c r="A234" s="385"/>
      <c r="B234" s="496">
        <v>226</v>
      </c>
      <c r="C234" s="517" t="s">
        <v>1140</v>
      </c>
      <c r="D234" s="514">
        <v>44904</v>
      </c>
      <c r="E234" s="368" t="s">
        <v>473</v>
      </c>
      <c r="F234" s="383" t="s">
        <v>518</v>
      </c>
      <c r="G234" s="368" t="s">
        <v>1162</v>
      </c>
      <c r="H234" s="368" t="s">
        <v>1196</v>
      </c>
      <c r="I234" s="482" t="s">
        <v>586</v>
      </c>
      <c r="J234" s="377">
        <v>1170</v>
      </c>
      <c r="K234" s="505">
        <f t="shared" si="108"/>
        <v>117</v>
      </c>
      <c r="L234" s="377">
        <f t="shared" si="109"/>
        <v>1053</v>
      </c>
      <c r="M234" s="377">
        <f t="shared" si="113"/>
        <v>210.6</v>
      </c>
      <c r="N234" s="377"/>
      <c r="O234" s="377"/>
      <c r="P234" s="377"/>
      <c r="Q234" s="377"/>
      <c r="R234" s="377"/>
      <c r="S234" s="377"/>
      <c r="T234" s="377"/>
      <c r="U234" s="377"/>
      <c r="V234" s="377"/>
      <c r="W234" s="377"/>
      <c r="X234" s="377"/>
      <c r="Y234" s="377"/>
      <c r="Z234" s="377"/>
      <c r="AA234" s="377"/>
      <c r="AB234" s="377"/>
      <c r="AC234" s="377"/>
      <c r="AD234" s="377"/>
      <c r="AE234" s="377"/>
      <c r="AF234" s="377"/>
      <c r="AG234" s="377"/>
      <c r="AH234" s="377"/>
      <c r="AI234" s="377"/>
      <c r="AJ234" s="377"/>
      <c r="AK234" s="377"/>
      <c r="AL234" s="377"/>
      <c r="AM234" s="377"/>
      <c r="AN234" s="377"/>
      <c r="AO234" s="377"/>
      <c r="AP234" s="377"/>
      <c r="AQ234" s="377"/>
      <c r="AR234" s="377"/>
      <c r="AS234" s="377"/>
      <c r="AT234" s="377"/>
      <c r="AU234" s="377"/>
      <c r="AV234" s="377"/>
      <c r="AW234" s="377"/>
      <c r="AX234" s="377"/>
      <c r="AY234" s="377"/>
      <c r="AZ234" s="377"/>
      <c r="BA234" s="377"/>
      <c r="BB234" s="377"/>
      <c r="BC234" s="377"/>
      <c r="BD234" s="377"/>
      <c r="BE234" s="377"/>
      <c r="BF234" s="377"/>
      <c r="BG234" s="377"/>
      <c r="BH234" s="377"/>
      <c r="BI234" s="377"/>
      <c r="BJ234" s="377"/>
      <c r="BK234" s="377"/>
      <c r="BL234" s="377"/>
      <c r="BM234" s="377"/>
      <c r="BN234" s="377"/>
      <c r="BO234" s="377"/>
      <c r="BP234" s="377"/>
      <c r="BQ234" s="377"/>
      <c r="BR234" s="377"/>
      <c r="BS234" s="498">
        <v>13.27</v>
      </c>
      <c r="BT234" s="501">
        <v>13.27</v>
      </c>
      <c r="BU234" s="507">
        <f t="shared" si="115"/>
        <v>210.60000000000002</v>
      </c>
      <c r="BV234" s="377">
        <f t="shared" si="107"/>
        <v>223.87000000000003</v>
      </c>
      <c r="BW234" s="501">
        <f t="shared" si="114"/>
        <v>1039.73</v>
      </c>
    </row>
    <row r="235" spans="1:75" s="370" customFormat="1" ht="13.5">
      <c r="A235" s="385"/>
      <c r="B235" s="496">
        <v>227</v>
      </c>
      <c r="C235" s="517" t="s">
        <v>1141</v>
      </c>
      <c r="D235" s="514">
        <v>44904</v>
      </c>
      <c r="E235" s="368" t="s">
        <v>473</v>
      </c>
      <c r="F235" s="383" t="s">
        <v>518</v>
      </c>
      <c r="G235" s="368" t="s">
        <v>1162</v>
      </c>
      <c r="H235" s="368" t="s">
        <v>1197</v>
      </c>
      <c r="I235" s="482" t="s">
        <v>586</v>
      </c>
      <c r="J235" s="377">
        <v>1170</v>
      </c>
      <c r="K235" s="505">
        <f t="shared" si="108"/>
        <v>117</v>
      </c>
      <c r="L235" s="377">
        <f t="shared" si="109"/>
        <v>1053</v>
      </c>
      <c r="M235" s="377">
        <f t="shared" si="113"/>
        <v>210.6</v>
      </c>
      <c r="N235" s="377"/>
      <c r="O235" s="377"/>
      <c r="P235" s="377"/>
      <c r="Q235" s="377"/>
      <c r="R235" s="377"/>
      <c r="S235" s="377"/>
      <c r="T235" s="377"/>
      <c r="U235" s="377"/>
      <c r="V235" s="377"/>
      <c r="W235" s="377"/>
      <c r="X235" s="377"/>
      <c r="Y235" s="377"/>
      <c r="Z235" s="377"/>
      <c r="AA235" s="377"/>
      <c r="AB235" s="377"/>
      <c r="AC235" s="377"/>
      <c r="AD235" s="377"/>
      <c r="AE235" s="377"/>
      <c r="AF235" s="377"/>
      <c r="AG235" s="377"/>
      <c r="AH235" s="377"/>
      <c r="AI235" s="377"/>
      <c r="AJ235" s="377"/>
      <c r="AK235" s="377"/>
      <c r="AL235" s="377"/>
      <c r="AM235" s="377"/>
      <c r="AN235" s="377"/>
      <c r="AO235" s="377"/>
      <c r="AP235" s="377"/>
      <c r="AQ235" s="377"/>
      <c r="AR235" s="377"/>
      <c r="AS235" s="377"/>
      <c r="AT235" s="377"/>
      <c r="AU235" s="377"/>
      <c r="AV235" s="377"/>
      <c r="AW235" s="377"/>
      <c r="AX235" s="377"/>
      <c r="AY235" s="377"/>
      <c r="AZ235" s="377"/>
      <c r="BA235" s="377"/>
      <c r="BB235" s="377"/>
      <c r="BC235" s="377"/>
      <c r="BD235" s="377"/>
      <c r="BE235" s="377"/>
      <c r="BF235" s="377"/>
      <c r="BG235" s="377"/>
      <c r="BH235" s="377"/>
      <c r="BI235" s="377"/>
      <c r="BJ235" s="377"/>
      <c r="BK235" s="377"/>
      <c r="BL235" s="377"/>
      <c r="BM235" s="377"/>
      <c r="BN235" s="377"/>
      <c r="BO235" s="377"/>
      <c r="BP235" s="377"/>
      <c r="BQ235" s="377"/>
      <c r="BR235" s="377"/>
      <c r="BS235" s="498">
        <v>13.27</v>
      </c>
      <c r="BT235" s="501">
        <v>13.27</v>
      </c>
      <c r="BU235" s="507">
        <f t="shared" si="115"/>
        <v>210.60000000000002</v>
      </c>
      <c r="BV235" s="377">
        <f t="shared" si="107"/>
        <v>223.87000000000003</v>
      </c>
      <c r="BW235" s="501">
        <f t="shared" si="114"/>
        <v>1039.73</v>
      </c>
    </row>
    <row r="236" spans="1:75" s="370" customFormat="1" ht="13.5">
      <c r="A236" s="385"/>
      <c r="B236" s="496">
        <v>228</v>
      </c>
      <c r="C236" s="517" t="s">
        <v>1142</v>
      </c>
      <c r="D236" s="514">
        <v>44904</v>
      </c>
      <c r="E236" s="368" t="s">
        <v>473</v>
      </c>
      <c r="F236" s="383" t="s">
        <v>518</v>
      </c>
      <c r="G236" s="368" t="s">
        <v>1162</v>
      </c>
      <c r="H236" s="368" t="s">
        <v>1198</v>
      </c>
      <c r="I236" s="482" t="s">
        <v>482</v>
      </c>
      <c r="J236" s="377">
        <v>1170</v>
      </c>
      <c r="K236" s="505">
        <f t="shared" si="108"/>
        <v>117</v>
      </c>
      <c r="L236" s="377">
        <f t="shared" si="109"/>
        <v>1053</v>
      </c>
      <c r="M236" s="377">
        <f t="shared" si="113"/>
        <v>210.6</v>
      </c>
      <c r="N236" s="377"/>
      <c r="O236" s="377"/>
      <c r="P236" s="377"/>
      <c r="Q236" s="377"/>
      <c r="R236" s="377"/>
      <c r="S236" s="377"/>
      <c r="T236" s="377"/>
      <c r="U236" s="377"/>
      <c r="V236" s="377"/>
      <c r="W236" s="377"/>
      <c r="X236" s="377"/>
      <c r="Y236" s="377"/>
      <c r="Z236" s="377"/>
      <c r="AA236" s="377"/>
      <c r="AB236" s="377"/>
      <c r="AC236" s="377"/>
      <c r="AD236" s="377"/>
      <c r="AE236" s="377"/>
      <c r="AF236" s="377"/>
      <c r="AG236" s="377"/>
      <c r="AH236" s="377"/>
      <c r="AI236" s="377"/>
      <c r="AJ236" s="377"/>
      <c r="AK236" s="377"/>
      <c r="AL236" s="377"/>
      <c r="AM236" s="377"/>
      <c r="AN236" s="377"/>
      <c r="AO236" s="377"/>
      <c r="AP236" s="377"/>
      <c r="AQ236" s="377"/>
      <c r="AR236" s="377"/>
      <c r="AS236" s="377"/>
      <c r="AT236" s="377"/>
      <c r="AU236" s="377"/>
      <c r="AV236" s="377"/>
      <c r="AW236" s="377"/>
      <c r="AX236" s="377"/>
      <c r="AY236" s="377"/>
      <c r="AZ236" s="377"/>
      <c r="BA236" s="377"/>
      <c r="BB236" s="377"/>
      <c r="BC236" s="377"/>
      <c r="BD236" s="377"/>
      <c r="BE236" s="377"/>
      <c r="BF236" s="377"/>
      <c r="BG236" s="377"/>
      <c r="BH236" s="377"/>
      <c r="BI236" s="377"/>
      <c r="BJ236" s="377"/>
      <c r="BK236" s="377"/>
      <c r="BL236" s="377"/>
      <c r="BM236" s="377"/>
      <c r="BN236" s="377"/>
      <c r="BO236" s="377"/>
      <c r="BP236" s="377"/>
      <c r="BQ236" s="377"/>
      <c r="BR236" s="377"/>
      <c r="BS236" s="498">
        <v>13.27</v>
      </c>
      <c r="BT236" s="501">
        <v>13.27</v>
      </c>
      <c r="BU236" s="507">
        <f t="shared" si="115"/>
        <v>210.60000000000002</v>
      </c>
      <c r="BV236" s="377">
        <f t="shared" si="107"/>
        <v>223.87000000000003</v>
      </c>
      <c r="BW236" s="501">
        <f t="shared" si="114"/>
        <v>1039.73</v>
      </c>
    </row>
    <row r="237" spans="1:75" s="370" customFormat="1" ht="13.5">
      <c r="A237" s="385"/>
      <c r="B237" s="496">
        <v>229</v>
      </c>
      <c r="C237" s="517" t="s">
        <v>1143</v>
      </c>
      <c r="D237" s="514">
        <v>44904</v>
      </c>
      <c r="E237" s="368" t="s">
        <v>473</v>
      </c>
      <c r="F237" s="383" t="s">
        <v>518</v>
      </c>
      <c r="G237" s="368" t="s">
        <v>1162</v>
      </c>
      <c r="H237" s="368" t="s">
        <v>1199</v>
      </c>
      <c r="I237" s="519" t="s">
        <v>586</v>
      </c>
      <c r="J237" s="377">
        <v>1170</v>
      </c>
      <c r="K237" s="505">
        <f t="shared" si="108"/>
        <v>117</v>
      </c>
      <c r="L237" s="377">
        <f t="shared" si="109"/>
        <v>1053</v>
      </c>
      <c r="M237" s="377">
        <f t="shared" si="113"/>
        <v>210.6</v>
      </c>
      <c r="N237" s="377"/>
      <c r="O237" s="377"/>
      <c r="P237" s="377"/>
      <c r="Q237" s="377"/>
      <c r="R237" s="377"/>
      <c r="S237" s="377"/>
      <c r="T237" s="377"/>
      <c r="U237" s="377"/>
      <c r="V237" s="377"/>
      <c r="W237" s="377"/>
      <c r="X237" s="377"/>
      <c r="Y237" s="377"/>
      <c r="Z237" s="377"/>
      <c r="AA237" s="377"/>
      <c r="AB237" s="377"/>
      <c r="AC237" s="377"/>
      <c r="AD237" s="377"/>
      <c r="AE237" s="377"/>
      <c r="AF237" s="377"/>
      <c r="AG237" s="377"/>
      <c r="AH237" s="377"/>
      <c r="AI237" s="377"/>
      <c r="AJ237" s="377"/>
      <c r="AK237" s="377"/>
      <c r="AL237" s="377"/>
      <c r="AM237" s="377"/>
      <c r="AN237" s="377"/>
      <c r="AO237" s="377"/>
      <c r="AP237" s="377"/>
      <c r="AQ237" s="377"/>
      <c r="AR237" s="377"/>
      <c r="AS237" s="377"/>
      <c r="AT237" s="377"/>
      <c r="AU237" s="377"/>
      <c r="AV237" s="377"/>
      <c r="AW237" s="377"/>
      <c r="AX237" s="377"/>
      <c r="AY237" s="377"/>
      <c r="AZ237" s="377"/>
      <c r="BA237" s="377"/>
      <c r="BB237" s="377"/>
      <c r="BC237" s="377"/>
      <c r="BD237" s="377"/>
      <c r="BE237" s="377"/>
      <c r="BF237" s="377"/>
      <c r="BG237" s="377"/>
      <c r="BH237" s="377"/>
      <c r="BI237" s="377"/>
      <c r="BJ237" s="377"/>
      <c r="BK237" s="377"/>
      <c r="BL237" s="377"/>
      <c r="BM237" s="377"/>
      <c r="BN237" s="377"/>
      <c r="BO237" s="377"/>
      <c r="BP237" s="377"/>
      <c r="BQ237" s="377"/>
      <c r="BR237" s="377"/>
      <c r="BS237" s="498">
        <v>13.27</v>
      </c>
      <c r="BT237" s="501">
        <v>13.27</v>
      </c>
      <c r="BU237" s="507">
        <f t="shared" si="115"/>
        <v>210.60000000000002</v>
      </c>
      <c r="BV237" s="377">
        <f t="shared" si="107"/>
        <v>223.87000000000003</v>
      </c>
      <c r="BW237" s="501">
        <f t="shared" si="114"/>
        <v>1039.73</v>
      </c>
    </row>
    <row r="238" spans="1:75" s="370" customFormat="1" ht="13.5">
      <c r="A238" s="385"/>
      <c r="B238" s="496">
        <v>230</v>
      </c>
      <c r="C238" s="517" t="s">
        <v>1144</v>
      </c>
      <c r="D238" s="514">
        <v>44904</v>
      </c>
      <c r="E238" s="368" t="s">
        <v>473</v>
      </c>
      <c r="F238" s="383" t="s">
        <v>518</v>
      </c>
      <c r="G238" s="368" t="s">
        <v>1162</v>
      </c>
      <c r="H238" s="368" t="s">
        <v>1200</v>
      </c>
      <c r="I238" s="482" t="s">
        <v>489</v>
      </c>
      <c r="J238" s="377">
        <v>1170</v>
      </c>
      <c r="K238" s="505">
        <f t="shared" si="108"/>
        <v>117</v>
      </c>
      <c r="L238" s="377">
        <f t="shared" si="109"/>
        <v>1053</v>
      </c>
      <c r="M238" s="377">
        <f t="shared" si="113"/>
        <v>210.6</v>
      </c>
      <c r="N238" s="377"/>
      <c r="O238" s="377"/>
      <c r="P238" s="377"/>
      <c r="Q238" s="377"/>
      <c r="R238" s="377"/>
      <c r="S238" s="377"/>
      <c r="T238" s="377"/>
      <c r="U238" s="377"/>
      <c r="V238" s="377"/>
      <c r="W238" s="377"/>
      <c r="X238" s="377"/>
      <c r="Y238" s="377"/>
      <c r="Z238" s="377"/>
      <c r="AA238" s="377"/>
      <c r="AB238" s="377"/>
      <c r="AC238" s="377"/>
      <c r="AD238" s="377"/>
      <c r="AE238" s="377"/>
      <c r="AF238" s="377"/>
      <c r="AG238" s="377"/>
      <c r="AH238" s="377"/>
      <c r="AI238" s="377"/>
      <c r="AJ238" s="377"/>
      <c r="AK238" s="377"/>
      <c r="AL238" s="377"/>
      <c r="AM238" s="377"/>
      <c r="AN238" s="377"/>
      <c r="AO238" s="377"/>
      <c r="AP238" s="377"/>
      <c r="AQ238" s="377"/>
      <c r="AR238" s="377"/>
      <c r="AS238" s="377"/>
      <c r="AT238" s="377"/>
      <c r="AU238" s="377"/>
      <c r="AV238" s="377"/>
      <c r="AW238" s="377"/>
      <c r="AX238" s="377"/>
      <c r="AY238" s="377"/>
      <c r="AZ238" s="377"/>
      <c r="BA238" s="377"/>
      <c r="BB238" s="377"/>
      <c r="BC238" s="377"/>
      <c r="BD238" s="377"/>
      <c r="BE238" s="377"/>
      <c r="BF238" s="377"/>
      <c r="BG238" s="377"/>
      <c r="BH238" s="377"/>
      <c r="BI238" s="377"/>
      <c r="BJ238" s="377"/>
      <c r="BK238" s="377"/>
      <c r="BL238" s="377"/>
      <c r="BM238" s="377"/>
      <c r="BN238" s="377"/>
      <c r="BO238" s="377"/>
      <c r="BP238" s="377"/>
      <c r="BQ238" s="377"/>
      <c r="BR238" s="377"/>
      <c r="BS238" s="498">
        <v>13.27</v>
      </c>
      <c r="BT238" s="501">
        <v>13.27</v>
      </c>
      <c r="BU238" s="507">
        <f t="shared" si="115"/>
        <v>210.60000000000002</v>
      </c>
      <c r="BV238" s="377">
        <f t="shared" ref="BV238:BV257" si="116">SUM(BT238+BU238)</f>
        <v>223.87000000000003</v>
      </c>
      <c r="BW238" s="501">
        <f t="shared" si="114"/>
        <v>1039.73</v>
      </c>
    </row>
    <row r="239" spans="1:75" s="370" customFormat="1" ht="13.5">
      <c r="A239" s="385"/>
      <c r="B239" s="496">
        <v>231</v>
      </c>
      <c r="C239" s="517" t="s">
        <v>1145</v>
      </c>
      <c r="D239" s="514">
        <v>44904</v>
      </c>
      <c r="E239" s="368" t="s">
        <v>473</v>
      </c>
      <c r="F239" s="383" t="s">
        <v>518</v>
      </c>
      <c r="G239" s="368" t="s">
        <v>1162</v>
      </c>
      <c r="H239" s="368" t="s">
        <v>1201</v>
      </c>
      <c r="I239" s="482" t="s">
        <v>536</v>
      </c>
      <c r="J239" s="377">
        <v>1170</v>
      </c>
      <c r="K239" s="505">
        <f t="shared" si="108"/>
        <v>117</v>
      </c>
      <c r="L239" s="377">
        <f t="shared" si="109"/>
        <v>1053</v>
      </c>
      <c r="M239" s="377">
        <f t="shared" si="113"/>
        <v>210.6</v>
      </c>
      <c r="N239" s="377"/>
      <c r="O239" s="377"/>
      <c r="P239" s="377"/>
      <c r="Q239" s="377"/>
      <c r="R239" s="377"/>
      <c r="S239" s="377"/>
      <c r="T239" s="377"/>
      <c r="U239" s="377"/>
      <c r="V239" s="377"/>
      <c r="W239" s="377"/>
      <c r="X239" s="377"/>
      <c r="Y239" s="377"/>
      <c r="Z239" s="377"/>
      <c r="AA239" s="377"/>
      <c r="AB239" s="377"/>
      <c r="AC239" s="377"/>
      <c r="AD239" s="377"/>
      <c r="AE239" s="377"/>
      <c r="AF239" s="377"/>
      <c r="AG239" s="377"/>
      <c r="AH239" s="377"/>
      <c r="AI239" s="377"/>
      <c r="AJ239" s="377"/>
      <c r="AK239" s="377"/>
      <c r="AL239" s="377"/>
      <c r="AM239" s="377"/>
      <c r="AN239" s="377"/>
      <c r="AO239" s="377"/>
      <c r="AP239" s="377"/>
      <c r="AQ239" s="377"/>
      <c r="AR239" s="377"/>
      <c r="AS239" s="377"/>
      <c r="AT239" s="377"/>
      <c r="AU239" s="377"/>
      <c r="AV239" s="377"/>
      <c r="AW239" s="377"/>
      <c r="AX239" s="377"/>
      <c r="AY239" s="377"/>
      <c r="AZ239" s="377"/>
      <c r="BA239" s="377"/>
      <c r="BB239" s="377"/>
      <c r="BC239" s="377"/>
      <c r="BD239" s="377"/>
      <c r="BE239" s="377"/>
      <c r="BF239" s="377"/>
      <c r="BG239" s="377"/>
      <c r="BH239" s="377"/>
      <c r="BI239" s="377"/>
      <c r="BJ239" s="377"/>
      <c r="BK239" s="377"/>
      <c r="BL239" s="377"/>
      <c r="BM239" s="377"/>
      <c r="BN239" s="377"/>
      <c r="BO239" s="377"/>
      <c r="BP239" s="377"/>
      <c r="BQ239" s="377"/>
      <c r="BR239" s="377"/>
      <c r="BS239" s="498">
        <v>13.27</v>
      </c>
      <c r="BT239" s="501">
        <v>13.27</v>
      </c>
      <c r="BU239" s="507">
        <f t="shared" si="115"/>
        <v>210.60000000000002</v>
      </c>
      <c r="BV239" s="377">
        <f t="shared" si="116"/>
        <v>223.87000000000003</v>
      </c>
      <c r="BW239" s="501">
        <f t="shared" si="114"/>
        <v>1039.73</v>
      </c>
    </row>
    <row r="240" spans="1:75" s="370" customFormat="1" ht="13.5">
      <c r="A240" s="385"/>
      <c r="B240" s="496">
        <v>232</v>
      </c>
      <c r="C240" s="517" t="s">
        <v>1146</v>
      </c>
      <c r="D240" s="514">
        <v>44904</v>
      </c>
      <c r="E240" s="368" t="s">
        <v>1094</v>
      </c>
      <c r="F240" s="383" t="s">
        <v>518</v>
      </c>
      <c r="G240" s="368" t="s">
        <v>1202</v>
      </c>
      <c r="H240" s="368" t="s">
        <v>1203</v>
      </c>
      <c r="I240" s="482" t="s">
        <v>478</v>
      </c>
      <c r="J240" s="377">
        <v>1215</v>
      </c>
      <c r="K240" s="505">
        <f t="shared" si="108"/>
        <v>121.5</v>
      </c>
      <c r="L240" s="377">
        <f t="shared" si="109"/>
        <v>1093.5</v>
      </c>
      <c r="M240" s="377">
        <f t="shared" si="113"/>
        <v>218.7</v>
      </c>
      <c r="N240" s="377"/>
      <c r="O240" s="377"/>
      <c r="P240" s="377"/>
      <c r="Q240" s="377"/>
      <c r="R240" s="377"/>
      <c r="S240" s="377"/>
      <c r="T240" s="377"/>
      <c r="U240" s="377"/>
      <c r="V240" s="377"/>
      <c r="W240" s="377"/>
      <c r="X240" s="377"/>
      <c r="Y240" s="377"/>
      <c r="Z240" s="377"/>
      <c r="AA240" s="377"/>
      <c r="AB240" s="377"/>
      <c r="AC240" s="377"/>
      <c r="AD240" s="377"/>
      <c r="AE240" s="377"/>
      <c r="AF240" s="377"/>
      <c r="AG240" s="377"/>
      <c r="AH240" s="377"/>
      <c r="AI240" s="377"/>
      <c r="AJ240" s="377"/>
      <c r="AK240" s="377"/>
      <c r="AL240" s="377"/>
      <c r="AM240" s="377"/>
      <c r="AN240" s="377"/>
      <c r="AO240" s="377"/>
      <c r="AP240" s="377"/>
      <c r="AQ240" s="377"/>
      <c r="AR240" s="377"/>
      <c r="AS240" s="377"/>
      <c r="AT240" s="377"/>
      <c r="AU240" s="377"/>
      <c r="AV240" s="377"/>
      <c r="AW240" s="377"/>
      <c r="AX240" s="377"/>
      <c r="AY240" s="377"/>
      <c r="AZ240" s="377"/>
      <c r="BA240" s="377"/>
      <c r="BB240" s="377"/>
      <c r="BC240" s="377"/>
      <c r="BD240" s="377"/>
      <c r="BE240" s="377"/>
      <c r="BF240" s="377"/>
      <c r="BG240" s="377"/>
      <c r="BH240" s="377"/>
      <c r="BI240" s="377"/>
      <c r="BJ240" s="377"/>
      <c r="BK240" s="377"/>
      <c r="BL240" s="377"/>
      <c r="BM240" s="377"/>
      <c r="BN240" s="377"/>
      <c r="BO240" s="377"/>
      <c r="BP240" s="377"/>
      <c r="BQ240" s="377"/>
      <c r="BR240" s="377"/>
      <c r="BS240" s="498">
        <v>13.78</v>
      </c>
      <c r="BT240" s="501">
        <v>13.78</v>
      </c>
      <c r="BU240" s="507">
        <f t="shared" si="115"/>
        <v>218.7</v>
      </c>
      <c r="BV240" s="377">
        <f t="shared" si="116"/>
        <v>232.48</v>
      </c>
      <c r="BW240" s="501">
        <f t="shared" si="114"/>
        <v>1039.73</v>
      </c>
    </row>
    <row r="241" spans="1:75" s="370" customFormat="1" ht="13.5">
      <c r="A241" s="385"/>
      <c r="B241" s="496">
        <v>233</v>
      </c>
      <c r="C241" s="517" t="s">
        <v>1147</v>
      </c>
      <c r="D241" s="514">
        <v>44904</v>
      </c>
      <c r="E241" s="368" t="s">
        <v>1094</v>
      </c>
      <c r="F241" s="383" t="s">
        <v>518</v>
      </c>
      <c r="G241" s="368" t="s">
        <v>1202</v>
      </c>
      <c r="H241" s="368" t="s">
        <v>1204</v>
      </c>
      <c r="I241" s="482" t="s">
        <v>478</v>
      </c>
      <c r="J241" s="377">
        <v>1215</v>
      </c>
      <c r="K241" s="505">
        <f t="shared" si="108"/>
        <v>121.5</v>
      </c>
      <c r="L241" s="377">
        <f t="shared" si="109"/>
        <v>1093.5</v>
      </c>
      <c r="M241" s="377">
        <f t="shared" si="113"/>
        <v>218.7</v>
      </c>
      <c r="N241" s="377"/>
      <c r="O241" s="377"/>
      <c r="P241" s="377"/>
      <c r="Q241" s="377"/>
      <c r="R241" s="377"/>
      <c r="S241" s="377"/>
      <c r="T241" s="377"/>
      <c r="U241" s="377"/>
      <c r="V241" s="377"/>
      <c r="W241" s="377"/>
      <c r="X241" s="377"/>
      <c r="Y241" s="377"/>
      <c r="Z241" s="377"/>
      <c r="AA241" s="377"/>
      <c r="AB241" s="377"/>
      <c r="AC241" s="377"/>
      <c r="AD241" s="377"/>
      <c r="AE241" s="377"/>
      <c r="AF241" s="377"/>
      <c r="AG241" s="377"/>
      <c r="AH241" s="377"/>
      <c r="AI241" s="377"/>
      <c r="AJ241" s="377"/>
      <c r="AK241" s="377"/>
      <c r="AL241" s="377"/>
      <c r="AM241" s="377"/>
      <c r="AN241" s="377"/>
      <c r="AO241" s="377"/>
      <c r="AP241" s="377"/>
      <c r="AQ241" s="377"/>
      <c r="AR241" s="377"/>
      <c r="AS241" s="377"/>
      <c r="AT241" s="377"/>
      <c r="AU241" s="377"/>
      <c r="AV241" s="377"/>
      <c r="AW241" s="377"/>
      <c r="AX241" s="377"/>
      <c r="AY241" s="377"/>
      <c r="AZ241" s="377"/>
      <c r="BA241" s="377"/>
      <c r="BB241" s="377"/>
      <c r="BC241" s="377"/>
      <c r="BD241" s="377"/>
      <c r="BE241" s="377"/>
      <c r="BF241" s="377"/>
      <c r="BG241" s="377"/>
      <c r="BH241" s="377"/>
      <c r="BI241" s="377"/>
      <c r="BJ241" s="377"/>
      <c r="BK241" s="377"/>
      <c r="BL241" s="377"/>
      <c r="BM241" s="377"/>
      <c r="BN241" s="377"/>
      <c r="BO241" s="377"/>
      <c r="BP241" s="377"/>
      <c r="BQ241" s="377"/>
      <c r="BR241" s="377"/>
      <c r="BS241" s="498">
        <v>13.78</v>
      </c>
      <c r="BT241" s="501">
        <v>13.78</v>
      </c>
      <c r="BU241" s="507">
        <f t="shared" si="115"/>
        <v>218.7</v>
      </c>
      <c r="BV241" s="377">
        <f t="shared" si="116"/>
        <v>232.48</v>
      </c>
      <c r="BW241" s="501">
        <f t="shared" si="114"/>
        <v>1079.72</v>
      </c>
    </row>
    <row r="242" spans="1:75" s="370" customFormat="1" ht="13.5">
      <c r="A242" s="385"/>
      <c r="B242" s="496">
        <v>234</v>
      </c>
      <c r="C242" s="517" t="s">
        <v>1148</v>
      </c>
      <c r="D242" s="514">
        <v>44904</v>
      </c>
      <c r="E242" s="368" t="s">
        <v>1094</v>
      </c>
      <c r="F242" s="383" t="s">
        <v>518</v>
      </c>
      <c r="G242" s="368" t="s">
        <v>1202</v>
      </c>
      <c r="H242" s="368" t="s">
        <v>1205</v>
      </c>
      <c r="I242" s="482" t="s">
        <v>285</v>
      </c>
      <c r="J242" s="377">
        <v>1215</v>
      </c>
      <c r="K242" s="505">
        <f t="shared" si="108"/>
        <v>121.5</v>
      </c>
      <c r="L242" s="377">
        <f t="shared" si="109"/>
        <v>1093.5</v>
      </c>
      <c r="M242" s="377">
        <f t="shared" si="113"/>
        <v>218.7</v>
      </c>
      <c r="N242" s="377"/>
      <c r="O242" s="377"/>
      <c r="P242" s="377"/>
      <c r="Q242" s="377"/>
      <c r="R242" s="377"/>
      <c r="S242" s="377"/>
      <c r="T242" s="377"/>
      <c r="U242" s="377"/>
      <c r="V242" s="377"/>
      <c r="W242" s="377"/>
      <c r="X242" s="377"/>
      <c r="Y242" s="377"/>
      <c r="Z242" s="377"/>
      <c r="AA242" s="377"/>
      <c r="AB242" s="377"/>
      <c r="AC242" s="377"/>
      <c r="AD242" s="377"/>
      <c r="AE242" s="377"/>
      <c r="AF242" s="377"/>
      <c r="AG242" s="377"/>
      <c r="AH242" s="377"/>
      <c r="AI242" s="377"/>
      <c r="AJ242" s="377"/>
      <c r="AK242" s="377"/>
      <c r="AL242" s="377"/>
      <c r="AM242" s="377"/>
      <c r="AN242" s="377"/>
      <c r="AO242" s="377"/>
      <c r="AP242" s="377"/>
      <c r="AQ242" s="377"/>
      <c r="AR242" s="377"/>
      <c r="AS242" s="377"/>
      <c r="AT242" s="377"/>
      <c r="AU242" s="377"/>
      <c r="AV242" s="377"/>
      <c r="AW242" s="377"/>
      <c r="AX242" s="377"/>
      <c r="AY242" s="377"/>
      <c r="AZ242" s="377"/>
      <c r="BA242" s="377"/>
      <c r="BB242" s="377"/>
      <c r="BC242" s="377"/>
      <c r="BD242" s="377"/>
      <c r="BE242" s="377"/>
      <c r="BF242" s="377"/>
      <c r="BG242" s="377"/>
      <c r="BH242" s="377"/>
      <c r="BI242" s="377"/>
      <c r="BJ242" s="377"/>
      <c r="BK242" s="377"/>
      <c r="BL242" s="377"/>
      <c r="BM242" s="377"/>
      <c r="BN242" s="377"/>
      <c r="BO242" s="377"/>
      <c r="BP242" s="377"/>
      <c r="BQ242" s="377"/>
      <c r="BR242" s="377"/>
      <c r="BS242" s="498">
        <v>13.78</v>
      </c>
      <c r="BT242" s="501">
        <v>13.78</v>
      </c>
      <c r="BU242" s="507">
        <f t="shared" si="115"/>
        <v>218.7</v>
      </c>
      <c r="BV242" s="377">
        <f t="shared" si="116"/>
        <v>232.48</v>
      </c>
      <c r="BW242" s="501">
        <f t="shared" si="114"/>
        <v>1079.72</v>
      </c>
    </row>
    <row r="243" spans="1:75" s="370" customFormat="1" ht="13.5">
      <c r="A243" s="385"/>
      <c r="B243" s="496">
        <v>235</v>
      </c>
      <c r="C243" s="517" t="s">
        <v>1149</v>
      </c>
      <c r="D243" s="514">
        <v>44904</v>
      </c>
      <c r="E243" s="368" t="s">
        <v>1094</v>
      </c>
      <c r="F243" s="383" t="s">
        <v>518</v>
      </c>
      <c r="G243" s="368" t="s">
        <v>1202</v>
      </c>
      <c r="H243" s="368" t="s">
        <v>1206</v>
      </c>
      <c r="I243" s="482" t="s">
        <v>478</v>
      </c>
      <c r="J243" s="377">
        <v>1215</v>
      </c>
      <c r="K243" s="505">
        <f t="shared" si="108"/>
        <v>121.5</v>
      </c>
      <c r="L243" s="377">
        <f t="shared" si="109"/>
        <v>1093.5</v>
      </c>
      <c r="M243" s="377">
        <f t="shared" si="113"/>
        <v>218.7</v>
      </c>
      <c r="N243" s="377"/>
      <c r="O243" s="377"/>
      <c r="P243" s="377"/>
      <c r="Q243" s="377"/>
      <c r="R243" s="377"/>
      <c r="S243" s="377"/>
      <c r="T243" s="377"/>
      <c r="U243" s="377"/>
      <c r="V243" s="377"/>
      <c r="W243" s="377"/>
      <c r="X243" s="377"/>
      <c r="Y243" s="377"/>
      <c r="Z243" s="377"/>
      <c r="AA243" s="377"/>
      <c r="AB243" s="377"/>
      <c r="AC243" s="377"/>
      <c r="AD243" s="377"/>
      <c r="AE243" s="377"/>
      <c r="AF243" s="377"/>
      <c r="AG243" s="377"/>
      <c r="AH243" s="377"/>
      <c r="AI243" s="377"/>
      <c r="AJ243" s="377"/>
      <c r="AK243" s="377"/>
      <c r="AL243" s="377"/>
      <c r="AM243" s="377"/>
      <c r="AN243" s="377"/>
      <c r="AO243" s="377"/>
      <c r="AP243" s="377"/>
      <c r="AQ243" s="377"/>
      <c r="AR243" s="377"/>
      <c r="AS243" s="377"/>
      <c r="AT243" s="377"/>
      <c r="AU243" s="377"/>
      <c r="AV243" s="377"/>
      <c r="AW243" s="377"/>
      <c r="AX243" s="377"/>
      <c r="AY243" s="377"/>
      <c r="AZ243" s="377"/>
      <c r="BA243" s="377"/>
      <c r="BB243" s="377"/>
      <c r="BC243" s="377"/>
      <c r="BD243" s="377"/>
      <c r="BE243" s="377"/>
      <c r="BF243" s="377"/>
      <c r="BG243" s="377"/>
      <c r="BH243" s="377"/>
      <c r="BI243" s="377"/>
      <c r="BJ243" s="377"/>
      <c r="BK243" s="377"/>
      <c r="BL243" s="377"/>
      <c r="BM243" s="377"/>
      <c r="BN243" s="377"/>
      <c r="BO243" s="377"/>
      <c r="BP243" s="377"/>
      <c r="BQ243" s="377"/>
      <c r="BR243" s="377"/>
      <c r="BS243" s="498">
        <v>13.78</v>
      </c>
      <c r="BT243" s="501">
        <v>13.78</v>
      </c>
      <c r="BU243" s="507">
        <f t="shared" si="115"/>
        <v>218.7</v>
      </c>
      <c r="BV243" s="377">
        <f t="shared" si="116"/>
        <v>232.48</v>
      </c>
      <c r="BW243" s="501">
        <f t="shared" si="114"/>
        <v>1079.72</v>
      </c>
    </row>
    <row r="244" spans="1:75" s="370" customFormat="1" ht="13.5">
      <c r="A244" s="385"/>
      <c r="B244" s="496">
        <v>236</v>
      </c>
      <c r="C244" s="517" t="s">
        <v>1150</v>
      </c>
      <c r="D244" s="514">
        <v>44904</v>
      </c>
      <c r="E244" s="368" t="s">
        <v>1094</v>
      </c>
      <c r="F244" s="383" t="s">
        <v>518</v>
      </c>
      <c r="G244" s="368" t="s">
        <v>1202</v>
      </c>
      <c r="H244" s="368" t="s">
        <v>1207</v>
      </c>
      <c r="I244" s="482" t="s">
        <v>1378</v>
      </c>
      <c r="J244" s="377">
        <v>1215</v>
      </c>
      <c r="K244" s="505">
        <f t="shared" si="108"/>
        <v>121.5</v>
      </c>
      <c r="L244" s="377">
        <f t="shared" si="109"/>
        <v>1093.5</v>
      </c>
      <c r="M244" s="377">
        <f t="shared" si="113"/>
        <v>218.7</v>
      </c>
      <c r="N244" s="377"/>
      <c r="O244" s="377"/>
      <c r="P244" s="377"/>
      <c r="Q244" s="377"/>
      <c r="R244" s="377"/>
      <c r="S244" s="377"/>
      <c r="T244" s="377"/>
      <c r="U244" s="377"/>
      <c r="V244" s="377"/>
      <c r="W244" s="377"/>
      <c r="X244" s="377"/>
      <c r="Y244" s="377"/>
      <c r="Z244" s="377"/>
      <c r="AA244" s="377"/>
      <c r="AB244" s="377"/>
      <c r="AC244" s="377"/>
      <c r="AD244" s="377"/>
      <c r="AE244" s="377"/>
      <c r="AF244" s="377"/>
      <c r="AG244" s="377"/>
      <c r="AH244" s="377"/>
      <c r="AI244" s="377"/>
      <c r="AJ244" s="377"/>
      <c r="AK244" s="377"/>
      <c r="AL244" s="377"/>
      <c r="AM244" s="377"/>
      <c r="AN244" s="377"/>
      <c r="AO244" s="377"/>
      <c r="AP244" s="377"/>
      <c r="AQ244" s="377"/>
      <c r="AR244" s="377"/>
      <c r="AS244" s="377"/>
      <c r="AT244" s="377"/>
      <c r="AU244" s="377"/>
      <c r="AV244" s="377"/>
      <c r="AW244" s="377"/>
      <c r="AX244" s="377"/>
      <c r="AY244" s="377"/>
      <c r="AZ244" s="377"/>
      <c r="BA244" s="377"/>
      <c r="BB244" s="377"/>
      <c r="BC244" s="377"/>
      <c r="BD244" s="377"/>
      <c r="BE244" s="377"/>
      <c r="BF244" s="377"/>
      <c r="BG244" s="377"/>
      <c r="BH244" s="377"/>
      <c r="BI244" s="377"/>
      <c r="BJ244" s="377"/>
      <c r="BK244" s="377"/>
      <c r="BL244" s="377"/>
      <c r="BM244" s="377"/>
      <c r="BN244" s="377"/>
      <c r="BO244" s="377"/>
      <c r="BP244" s="377"/>
      <c r="BQ244" s="377"/>
      <c r="BR244" s="377"/>
      <c r="BS244" s="498">
        <v>13.78</v>
      </c>
      <c r="BT244" s="501">
        <v>13.78</v>
      </c>
      <c r="BU244" s="507">
        <f t="shared" si="115"/>
        <v>218.7</v>
      </c>
      <c r="BV244" s="377">
        <f t="shared" si="116"/>
        <v>232.48</v>
      </c>
      <c r="BW244" s="501">
        <f t="shared" si="114"/>
        <v>1079.72</v>
      </c>
    </row>
    <row r="245" spans="1:75" s="370" customFormat="1" ht="13.5">
      <c r="A245" s="385"/>
      <c r="B245" s="496">
        <v>237</v>
      </c>
      <c r="C245" s="517" t="s">
        <v>1151</v>
      </c>
      <c r="D245" s="514">
        <v>44904</v>
      </c>
      <c r="E245" s="368" t="s">
        <v>1094</v>
      </c>
      <c r="F245" s="383" t="s">
        <v>518</v>
      </c>
      <c r="G245" s="368" t="s">
        <v>1202</v>
      </c>
      <c r="H245" s="368" t="s">
        <v>1208</v>
      </c>
      <c r="I245" s="482" t="s">
        <v>292</v>
      </c>
      <c r="J245" s="377">
        <v>1215</v>
      </c>
      <c r="K245" s="505">
        <f t="shared" si="108"/>
        <v>121.5</v>
      </c>
      <c r="L245" s="377">
        <f t="shared" si="109"/>
        <v>1093.5</v>
      </c>
      <c r="M245" s="377">
        <f t="shared" si="113"/>
        <v>218.7</v>
      </c>
      <c r="N245" s="377"/>
      <c r="O245" s="377"/>
      <c r="P245" s="377"/>
      <c r="Q245" s="377"/>
      <c r="R245" s="377"/>
      <c r="S245" s="377"/>
      <c r="T245" s="377"/>
      <c r="U245" s="377"/>
      <c r="V245" s="377"/>
      <c r="W245" s="377"/>
      <c r="X245" s="377"/>
      <c r="Y245" s="377"/>
      <c r="Z245" s="377"/>
      <c r="AA245" s="377"/>
      <c r="AB245" s="377"/>
      <c r="AC245" s="377"/>
      <c r="AD245" s="377"/>
      <c r="AE245" s="377"/>
      <c r="AF245" s="377"/>
      <c r="AG245" s="377"/>
      <c r="AH245" s="377"/>
      <c r="AI245" s="377"/>
      <c r="AJ245" s="377"/>
      <c r="AK245" s="377"/>
      <c r="AL245" s="377"/>
      <c r="AM245" s="377"/>
      <c r="AN245" s="377"/>
      <c r="AO245" s="377"/>
      <c r="AP245" s="377"/>
      <c r="AQ245" s="377"/>
      <c r="AR245" s="377"/>
      <c r="AS245" s="377"/>
      <c r="AT245" s="377"/>
      <c r="AU245" s="377"/>
      <c r="AV245" s="377"/>
      <c r="AW245" s="377"/>
      <c r="AX245" s="377"/>
      <c r="AY245" s="377"/>
      <c r="AZ245" s="377"/>
      <c r="BA245" s="377"/>
      <c r="BB245" s="377"/>
      <c r="BC245" s="377"/>
      <c r="BD245" s="377"/>
      <c r="BE245" s="377"/>
      <c r="BF245" s="377"/>
      <c r="BG245" s="377"/>
      <c r="BH245" s="377"/>
      <c r="BI245" s="377"/>
      <c r="BJ245" s="377"/>
      <c r="BK245" s="377"/>
      <c r="BL245" s="377"/>
      <c r="BM245" s="377"/>
      <c r="BN245" s="377"/>
      <c r="BO245" s="377"/>
      <c r="BP245" s="377"/>
      <c r="BQ245" s="377"/>
      <c r="BR245" s="377"/>
      <c r="BS245" s="498">
        <v>13.78</v>
      </c>
      <c r="BT245" s="501">
        <v>13.78</v>
      </c>
      <c r="BU245" s="507">
        <f t="shared" si="115"/>
        <v>218.7</v>
      </c>
      <c r="BV245" s="377">
        <f t="shared" si="116"/>
        <v>232.48</v>
      </c>
      <c r="BW245" s="501">
        <f t="shared" si="114"/>
        <v>1079.72</v>
      </c>
    </row>
    <row r="246" spans="1:75" s="370" customFormat="1" ht="13.5">
      <c r="A246" s="385"/>
      <c r="B246" s="496">
        <v>238</v>
      </c>
      <c r="C246" s="517" t="s">
        <v>1152</v>
      </c>
      <c r="D246" s="514">
        <v>44904</v>
      </c>
      <c r="E246" s="368" t="s">
        <v>1094</v>
      </c>
      <c r="F246" s="383" t="s">
        <v>518</v>
      </c>
      <c r="G246" s="368" t="s">
        <v>1202</v>
      </c>
      <c r="H246" s="368" t="s">
        <v>1209</v>
      </c>
      <c r="I246" s="482" t="s">
        <v>674</v>
      </c>
      <c r="J246" s="377">
        <v>1215</v>
      </c>
      <c r="K246" s="505">
        <f t="shared" si="108"/>
        <v>121.5</v>
      </c>
      <c r="L246" s="377">
        <f t="shared" si="109"/>
        <v>1093.5</v>
      </c>
      <c r="M246" s="377">
        <f t="shared" si="113"/>
        <v>218.7</v>
      </c>
      <c r="N246" s="377"/>
      <c r="O246" s="377"/>
      <c r="P246" s="377"/>
      <c r="Q246" s="377"/>
      <c r="R246" s="377"/>
      <c r="S246" s="377"/>
      <c r="T246" s="377"/>
      <c r="U246" s="377"/>
      <c r="V246" s="377"/>
      <c r="W246" s="377"/>
      <c r="X246" s="377"/>
      <c r="Y246" s="377"/>
      <c r="Z246" s="377"/>
      <c r="AA246" s="377"/>
      <c r="AB246" s="377"/>
      <c r="AC246" s="377"/>
      <c r="AD246" s="377"/>
      <c r="AE246" s="377"/>
      <c r="AF246" s="377"/>
      <c r="AG246" s="377"/>
      <c r="AH246" s="377"/>
      <c r="AI246" s="377"/>
      <c r="AJ246" s="377"/>
      <c r="AK246" s="377"/>
      <c r="AL246" s="377"/>
      <c r="AM246" s="377"/>
      <c r="AN246" s="377"/>
      <c r="AO246" s="377"/>
      <c r="AP246" s="377"/>
      <c r="AQ246" s="377"/>
      <c r="AR246" s="377"/>
      <c r="AS246" s="377"/>
      <c r="AT246" s="377"/>
      <c r="AU246" s="377"/>
      <c r="AV246" s="377"/>
      <c r="AW246" s="377"/>
      <c r="AX246" s="377"/>
      <c r="AY246" s="377"/>
      <c r="AZ246" s="377"/>
      <c r="BA246" s="377"/>
      <c r="BB246" s="377"/>
      <c r="BC246" s="377"/>
      <c r="BD246" s="377"/>
      <c r="BE246" s="377"/>
      <c r="BF246" s="377"/>
      <c r="BG246" s="377"/>
      <c r="BH246" s="377"/>
      <c r="BI246" s="377"/>
      <c r="BJ246" s="377"/>
      <c r="BK246" s="377"/>
      <c r="BL246" s="377"/>
      <c r="BM246" s="377"/>
      <c r="BN246" s="377"/>
      <c r="BO246" s="377"/>
      <c r="BP246" s="377"/>
      <c r="BQ246" s="377"/>
      <c r="BR246" s="377"/>
      <c r="BS246" s="498">
        <v>13.78</v>
      </c>
      <c r="BT246" s="501">
        <v>13.78</v>
      </c>
      <c r="BU246" s="507">
        <f t="shared" si="115"/>
        <v>218.7</v>
      </c>
      <c r="BV246" s="377">
        <f t="shared" si="116"/>
        <v>232.48</v>
      </c>
      <c r="BW246" s="501">
        <f t="shared" si="114"/>
        <v>1079.72</v>
      </c>
    </row>
    <row r="247" spans="1:75" s="370" customFormat="1" ht="13.5">
      <c r="A247" s="385"/>
      <c r="B247" s="496">
        <v>239</v>
      </c>
      <c r="C247" s="517" t="s">
        <v>1153</v>
      </c>
      <c r="D247" s="514">
        <v>44904</v>
      </c>
      <c r="E247" s="368" t="s">
        <v>1094</v>
      </c>
      <c r="F247" s="383" t="s">
        <v>518</v>
      </c>
      <c r="G247" s="368" t="s">
        <v>1202</v>
      </c>
      <c r="H247" s="368" t="s">
        <v>1210</v>
      </c>
      <c r="I247" s="482" t="s">
        <v>905</v>
      </c>
      <c r="J247" s="377">
        <v>1215</v>
      </c>
      <c r="K247" s="505">
        <f t="shared" si="108"/>
        <v>121.5</v>
      </c>
      <c r="L247" s="377">
        <f t="shared" si="109"/>
        <v>1093.5</v>
      </c>
      <c r="M247" s="377">
        <f t="shared" si="113"/>
        <v>218.7</v>
      </c>
      <c r="N247" s="377"/>
      <c r="O247" s="377"/>
      <c r="P247" s="377"/>
      <c r="Q247" s="377"/>
      <c r="R247" s="377"/>
      <c r="S247" s="377"/>
      <c r="T247" s="377"/>
      <c r="U247" s="377"/>
      <c r="V247" s="377"/>
      <c r="W247" s="377"/>
      <c r="X247" s="377"/>
      <c r="Y247" s="377"/>
      <c r="Z247" s="377"/>
      <c r="AA247" s="377"/>
      <c r="AB247" s="377"/>
      <c r="AC247" s="377"/>
      <c r="AD247" s="377"/>
      <c r="AE247" s="377"/>
      <c r="AF247" s="377"/>
      <c r="AG247" s="377"/>
      <c r="AH247" s="377"/>
      <c r="AI247" s="377"/>
      <c r="AJ247" s="377"/>
      <c r="AK247" s="377"/>
      <c r="AL247" s="377"/>
      <c r="AM247" s="377"/>
      <c r="AN247" s="377"/>
      <c r="AO247" s="377"/>
      <c r="AP247" s="377"/>
      <c r="AQ247" s="377"/>
      <c r="AR247" s="377"/>
      <c r="AS247" s="377"/>
      <c r="AT247" s="377"/>
      <c r="AU247" s="377"/>
      <c r="AV247" s="377"/>
      <c r="AW247" s="377"/>
      <c r="AX247" s="377"/>
      <c r="AY247" s="377"/>
      <c r="AZ247" s="377"/>
      <c r="BA247" s="377"/>
      <c r="BB247" s="377"/>
      <c r="BC247" s="377"/>
      <c r="BD247" s="377"/>
      <c r="BE247" s="377"/>
      <c r="BF247" s="377"/>
      <c r="BG247" s="377"/>
      <c r="BH247" s="377"/>
      <c r="BI247" s="377"/>
      <c r="BJ247" s="377"/>
      <c r="BK247" s="377"/>
      <c r="BL247" s="377"/>
      <c r="BM247" s="377"/>
      <c r="BN247" s="377"/>
      <c r="BO247" s="377"/>
      <c r="BP247" s="377"/>
      <c r="BQ247" s="377"/>
      <c r="BR247" s="377"/>
      <c r="BS247" s="498">
        <v>13.78</v>
      </c>
      <c r="BT247" s="501">
        <v>13.78</v>
      </c>
      <c r="BU247" s="507">
        <f t="shared" si="115"/>
        <v>218.7</v>
      </c>
      <c r="BV247" s="377">
        <f t="shared" si="116"/>
        <v>232.48</v>
      </c>
      <c r="BW247" s="501">
        <f t="shared" si="114"/>
        <v>1079.72</v>
      </c>
    </row>
    <row r="248" spans="1:75" s="370" customFormat="1" ht="15.75" customHeight="1">
      <c r="A248" s="385"/>
      <c r="B248" s="496">
        <v>240</v>
      </c>
      <c r="C248" s="517" t="s">
        <v>1154</v>
      </c>
      <c r="D248" s="514">
        <v>44904</v>
      </c>
      <c r="E248" s="368" t="s">
        <v>1094</v>
      </c>
      <c r="F248" s="383" t="s">
        <v>518</v>
      </c>
      <c r="G248" s="368" t="s">
        <v>1202</v>
      </c>
      <c r="H248" s="368" t="s">
        <v>1211</v>
      </c>
      <c r="I248" s="482" t="s">
        <v>261</v>
      </c>
      <c r="J248" s="377">
        <v>1215</v>
      </c>
      <c r="K248" s="505">
        <f t="shared" si="108"/>
        <v>121.5</v>
      </c>
      <c r="L248" s="377">
        <f t="shared" si="109"/>
        <v>1093.5</v>
      </c>
      <c r="M248" s="377">
        <f t="shared" si="113"/>
        <v>218.7</v>
      </c>
      <c r="N248" s="377"/>
      <c r="O248" s="377"/>
      <c r="P248" s="377"/>
      <c r="Q248" s="377"/>
      <c r="R248" s="377"/>
      <c r="S248" s="377"/>
      <c r="T248" s="377"/>
      <c r="U248" s="377"/>
      <c r="V248" s="377"/>
      <c r="W248" s="377"/>
      <c r="X248" s="377"/>
      <c r="Y248" s="377"/>
      <c r="Z248" s="377"/>
      <c r="AA248" s="377"/>
      <c r="AB248" s="377"/>
      <c r="AC248" s="377"/>
      <c r="AD248" s="377"/>
      <c r="AE248" s="377"/>
      <c r="AF248" s="377"/>
      <c r="AG248" s="377"/>
      <c r="AH248" s="377"/>
      <c r="AI248" s="377"/>
      <c r="AJ248" s="377"/>
      <c r="AK248" s="377"/>
      <c r="AL248" s="377"/>
      <c r="AM248" s="377"/>
      <c r="AN248" s="377"/>
      <c r="AO248" s="377"/>
      <c r="AP248" s="377"/>
      <c r="AQ248" s="377"/>
      <c r="AR248" s="377"/>
      <c r="AS248" s="377"/>
      <c r="AT248" s="377"/>
      <c r="AU248" s="377"/>
      <c r="AV248" s="377"/>
      <c r="AW248" s="377"/>
      <c r="AX248" s="377"/>
      <c r="AY248" s="377"/>
      <c r="AZ248" s="377"/>
      <c r="BA248" s="377"/>
      <c r="BB248" s="377"/>
      <c r="BC248" s="377"/>
      <c r="BD248" s="377"/>
      <c r="BE248" s="377"/>
      <c r="BF248" s="377"/>
      <c r="BG248" s="377"/>
      <c r="BH248" s="377"/>
      <c r="BI248" s="377"/>
      <c r="BJ248" s="377"/>
      <c r="BK248" s="377"/>
      <c r="BL248" s="377"/>
      <c r="BM248" s="377"/>
      <c r="BN248" s="377"/>
      <c r="BO248" s="377"/>
      <c r="BP248" s="377"/>
      <c r="BQ248" s="377"/>
      <c r="BR248" s="377"/>
      <c r="BS248" s="498">
        <v>13.78</v>
      </c>
      <c r="BT248" s="501">
        <v>13.78</v>
      </c>
      <c r="BU248" s="507">
        <f t="shared" si="115"/>
        <v>218.7</v>
      </c>
      <c r="BV248" s="377">
        <f t="shared" si="116"/>
        <v>232.48</v>
      </c>
      <c r="BW248" s="501">
        <f t="shared" si="114"/>
        <v>1079.72</v>
      </c>
    </row>
    <row r="249" spans="1:75" s="370" customFormat="1" ht="13.5">
      <c r="A249" s="385"/>
      <c r="B249" s="496">
        <v>241</v>
      </c>
      <c r="C249" s="517" t="s">
        <v>1155</v>
      </c>
      <c r="D249" s="514">
        <v>44904</v>
      </c>
      <c r="E249" s="368" t="s">
        <v>1094</v>
      </c>
      <c r="F249" s="383" t="s">
        <v>518</v>
      </c>
      <c r="G249" s="368" t="s">
        <v>1202</v>
      </c>
      <c r="H249" s="368" t="s">
        <v>1212</v>
      </c>
      <c r="I249" s="482" t="s">
        <v>905</v>
      </c>
      <c r="J249" s="377">
        <v>1215</v>
      </c>
      <c r="K249" s="505">
        <f t="shared" ref="K249:K280" si="117">J249*10%</f>
        <v>121.5</v>
      </c>
      <c r="L249" s="377">
        <f t="shared" ref="L249:L280" si="118">J249-K249</f>
        <v>1093.5</v>
      </c>
      <c r="M249" s="377">
        <f t="shared" si="113"/>
        <v>218.7</v>
      </c>
      <c r="N249" s="377"/>
      <c r="O249" s="377"/>
      <c r="P249" s="377"/>
      <c r="Q249" s="377"/>
      <c r="R249" s="377"/>
      <c r="S249" s="377"/>
      <c r="T249" s="377"/>
      <c r="U249" s="377"/>
      <c r="V249" s="377"/>
      <c r="W249" s="377"/>
      <c r="X249" s="377"/>
      <c r="Y249" s="377"/>
      <c r="Z249" s="377"/>
      <c r="AA249" s="377"/>
      <c r="AB249" s="377"/>
      <c r="AC249" s="377"/>
      <c r="AD249" s="377"/>
      <c r="AE249" s="377"/>
      <c r="AF249" s="377"/>
      <c r="AG249" s="377"/>
      <c r="AH249" s="377"/>
      <c r="AI249" s="377"/>
      <c r="AJ249" s="377"/>
      <c r="AK249" s="377"/>
      <c r="AL249" s="377"/>
      <c r="AM249" s="377"/>
      <c r="AN249" s="377"/>
      <c r="AO249" s="377"/>
      <c r="AP249" s="377"/>
      <c r="AQ249" s="377"/>
      <c r="AR249" s="377"/>
      <c r="AS249" s="377"/>
      <c r="AT249" s="377"/>
      <c r="AU249" s="377"/>
      <c r="AV249" s="377"/>
      <c r="AW249" s="377"/>
      <c r="AX249" s="377"/>
      <c r="AY249" s="377"/>
      <c r="AZ249" s="377"/>
      <c r="BA249" s="377"/>
      <c r="BB249" s="377"/>
      <c r="BC249" s="377"/>
      <c r="BD249" s="377"/>
      <c r="BE249" s="377"/>
      <c r="BF249" s="377"/>
      <c r="BG249" s="377"/>
      <c r="BH249" s="377"/>
      <c r="BI249" s="377"/>
      <c r="BJ249" s="377"/>
      <c r="BK249" s="377"/>
      <c r="BL249" s="377"/>
      <c r="BM249" s="377"/>
      <c r="BN249" s="377"/>
      <c r="BO249" s="377"/>
      <c r="BP249" s="377"/>
      <c r="BQ249" s="377"/>
      <c r="BR249" s="377"/>
      <c r="BS249" s="498">
        <v>13.78</v>
      </c>
      <c r="BT249" s="501">
        <v>13.78</v>
      </c>
      <c r="BU249" s="507">
        <f t="shared" si="115"/>
        <v>218.7</v>
      </c>
      <c r="BV249" s="377">
        <f t="shared" si="116"/>
        <v>232.48</v>
      </c>
      <c r="BW249" s="501">
        <f t="shared" si="114"/>
        <v>1079.72</v>
      </c>
    </row>
    <row r="250" spans="1:75" s="370" customFormat="1" ht="13.5">
      <c r="A250" s="385"/>
      <c r="B250" s="496">
        <v>242</v>
      </c>
      <c r="C250" s="517" t="s">
        <v>1156</v>
      </c>
      <c r="D250" s="514">
        <v>44904</v>
      </c>
      <c r="E250" s="368" t="s">
        <v>1094</v>
      </c>
      <c r="F250" s="383" t="s">
        <v>518</v>
      </c>
      <c r="G250" s="368" t="s">
        <v>1202</v>
      </c>
      <c r="H250" s="368" t="s">
        <v>1213</v>
      </c>
      <c r="I250" s="482" t="s">
        <v>478</v>
      </c>
      <c r="J250" s="377">
        <v>1215</v>
      </c>
      <c r="K250" s="505">
        <f t="shared" si="117"/>
        <v>121.5</v>
      </c>
      <c r="L250" s="377">
        <f t="shared" si="118"/>
        <v>1093.5</v>
      </c>
      <c r="M250" s="377">
        <f t="shared" si="113"/>
        <v>218.7</v>
      </c>
      <c r="N250" s="377"/>
      <c r="O250" s="377"/>
      <c r="P250" s="377"/>
      <c r="Q250" s="377"/>
      <c r="R250" s="377"/>
      <c r="S250" s="377"/>
      <c r="T250" s="377"/>
      <c r="U250" s="377"/>
      <c r="V250" s="377"/>
      <c r="W250" s="377"/>
      <c r="X250" s="377"/>
      <c r="Y250" s="377"/>
      <c r="Z250" s="377"/>
      <c r="AA250" s="377"/>
      <c r="AB250" s="377"/>
      <c r="AC250" s="377"/>
      <c r="AD250" s="377"/>
      <c r="AE250" s="377"/>
      <c r="AF250" s="377"/>
      <c r="AG250" s="377"/>
      <c r="AH250" s="377"/>
      <c r="AI250" s="377"/>
      <c r="AJ250" s="377"/>
      <c r="AK250" s="377"/>
      <c r="AL250" s="377"/>
      <c r="AM250" s="377"/>
      <c r="AN250" s="377"/>
      <c r="AO250" s="377"/>
      <c r="AP250" s="377"/>
      <c r="AQ250" s="377"/>
      <c r="AR250" s="377"/>
      <c r="AS250" s="377"/>
      <c r="AT250" s="377"/>
      <c r="AU250" s="377"/>
      <c r="AV250" s="377"/>
      <c r="AW250" s="377"/>
      <c r="AX250" s="377"/>
      <c r="AY250" s="377"/>
      <c r="AZ250" s="377"/>
      <c r="BA250" s="377"/>
      <c r="BB250" s="377"/>
      <c r="BC250" s="377"/>
      <c r="BD250" s="377"/>
      <c r="BE250" s="377"/>
      <c r="BF250" s="377"/>
      <c r="BG250" s="377"/>
      <c r="BH250" s="377"/>
      <c r="BI250" s="377"/>
      <c r="BJ250" s="377"/>
      <c r="BK250" s="377"/>
      <c r="BL250" s="377"/>
      <c r="BM250" s="377"/>
      <c r="BN250" s="377"/>
      <c r="BO250" s="377"/>
      <c r="BP250" s="377"/>
      <c r="BQ250" s="377"/>
      <c r="BR250" s="377"/>
      <c r="BS250" s="498">
        <v>13.78</v>
      </c>
      <c r="BT250" s="501">
        <v>13.78</v>
      </c>
      <c r="BU250" s="507">
        <f t="shared" si="115"/>
        <v>218.7</v>
      </c>
      <c r="BV250" s="377">
        <f t="shared" si="116"/>
        <v>232.48</v>
      </c>
      <c r="BW250" s="501">
        <f t="shared" si="114"/>
        <v>1079.72</v>
      </c>
    </row>
    <row r="251" spans="1:75" s="370" customFormat="1" ht="14.25" customHeight="1">
      <c r="A251" s="385"/>
      <c r="B251" s="496">
        <v>243</v>
      </c>
      <c r="C251" s="517" t="s">
        <v>1157</v>
      </c>
      <c r="D251" s="514">
        <v>44904</v>
      </c>
      <c r="E251" s="368" t="s">
        <v>1094</v>
      </c>
      <c r="F251" s="383" t="s">
        <v>518</v>
      </c>
      <c r="G251" s="368" t="s">
        <v>1202</v>
      </c>
      <c r="H251" s="368" t="s">
        <v>1214</v>
      </c>
      <c r="I251" s="486" t="s">
        <v>285</v>
      </c>
      <c r="J251" s="377">
        <v>1215</v>
      </c>
      <c r="K251" s="505">
        <f t="shared" si="117"/>
        <v>121.5</v>
      </c>
      <c r="L251" s="377">
        <f t="shared" si="118"/>
        <v>1093.5</v>
      </c>
      <c r="M251" s="377">
        <f t="shared" si="113"/>
        <v>218.7</v>
      </c>
      <c r="N251" s="377"/>
      <c r="O251" s="377"/>
      <c r="P251" s="377"/>
      <c r="Q251" s="377"/>
      <c r="R251" s="377"/>
      <c r="S251" s="377"/>
      <c r="T251" s="377"/>
      <c r="U251" s="377"/>
      <c r="V251" s="377"/>
      <c r="W251" s="377"/>
      <c r="X251" s="377"/>
      <c r="Y251" s="377"/>
      <c r="Z251" s="377"/>
      <c r="AA251" s="377"/>
      <c r="AB251" s="377"/>
      <c r="AC251" s="377"/>
      <c r="AD251" s="377"/>
      <c r="AE251" s="377"/>
      <c r="AF251" s="377"/>
      <c r="AG251" s="377"/>
      <c r="AH251" s="377"/>
      <c r="AI251" s="377"/>
      <c r="AJ251" s="377"/>
      <c r="AK251" s="377"/>
      <c r="AL251" s="377"/>
      <c r="AM251" s="377"/>
      <c r="AN251" s="377"/>
      <c r="AO251" s="377"/>
      <c r="AP251" s="377"/>
      <c r="AQ251" s="377"/>
      <c r="AR251" s="377"/>
      <c r="AS251" s="377"/>
      <c r="AT251" s="377"/>
      <c r="AU251" s="377"/>
      <c r="AV251" s="377"/>
      <c r="AW251" s="377"/>
      <c r="AX251" s="377"/>
      <c r="AY251" s="377"/>
      <c r="AZ251" s="377"/>
      <c r="BA251" s="377"/>
      <c r="BB251" s="377"/>
      <c r="BC251" s="377"/>
      <c r="BD251" s="377"/>
      <c r="BE251" s="377"/>
      <c r="BF251" s="377"/>
      <c r="BG251" s="377"/>
      <c r="BH251" s="377"/>
      <c r="BI251" s="377"/>
      <c r="BJ251" s="377"/>
      <c r="BK251" s="377"/>
      <c r="BL251" s="377"/>
      <c r="BM251" s="377"/>
      <c r="BN251" s="377"/>
      <c r="BO251" s="377"/>
      <c r="BP251" s="377"/>
      <c r="BQ251" s="377"/>
      <c r="BR251" s="377"/>
      <c r="BS251" s="498">
        <v>13.78</v>
      </c>
      <c r="BT251" s="501">
        <v>13.78</v>
      </c>
      <c r="BU251" s="507">
        <f t="shared" si="115"/>
        <v>218.7</v>
      </c>
      <c r="BV251" s="377">
        <f t="shared" si="116"/>
        <v>232.48</v>
      </c>
      <c r="BW251" s="501">
        <f t="shared" si="114"/>
        <v>1079.72</v>
      </c>
    </row>
    <row r="252" spans="1:75" s="370" customFormat="1" ht="14.25" customHeight="1">
      <c r="A252" s="385"/>
      <c r="B252" s="496">
        <v>244</v>
      </c>
      <c r="C252" s="517" t="s">
        <v>1159</v>
      </c>
      <c r="D252" s="514">
        <v>44904</v>
      </c>
      <c r="E252" s="368" t="s">
        <v>508</v>
      </c>
      <c r="F252" s="383" t="s">
        <v>518</v>
      </c>
      <c r="G252" s="368" t="s">
        <v>1202</v>
      </c>
      <c r="H252" s="368" t="s">
        <v>1215</v>
      </c>
      <c r="I252" s="486" t="s">
        <v>285</v>
      </c>
      <c r="J252" s="377">
        <v>1215</v>
      </c>
      <c r="K252" s="505">
        <f t="shared" si="117"/>
        <v>121.5</v>
      </c>
      <c r="L252" s="377">
        <f t="shared" si="118"/>
        <v>1093.5</v>
      </c>
      <c r="M252" s="377">
        <f t="shared" si="113"/>
        <v>218.7</v>
      </c>
      <c r="N252" s="377"/>
      <c r="O252" s="377"/>
      <c r="P252" s="377"/>
      <c r="Q252" s="377"/>
      <c r="R252" s="377"/>
      <c r="S252" s="377"/>
      <c r="T252" s="377"/>
      <c r="U252" s="377"/>
      <c r="V252" s="377"/>
      <c r="W252" s="377"/>
      <c r="X252" s="377"/>
      <c r="Y252" s="377"/>
      <c r="Z252" s="377"/>
      <c r="AA252" s="377"/>
      <c r="AB252" s="377"/>
      <c r="AC252" s="377"/>
      <c r="AD252" s="377"/>
      <c r="AE252" s="377"/>
      <c r="AF252" s="377"/>
      <c r="AG252" s="377"/>
      <c r="AH252" s="377"/>
      <c r="AI252" s="377"/>
      <c r="AJ252" s="377"/>
      <c r="AK252" s="377"/>
      <c r="AL252" s="377"/>
      <c r="AM252" s="377"/>
      <c r="AN252" s="377"/>
      <c r="AO252" s="377"/>
      <c r="AP252" s="377"/>
      <c r="AQ252" s="377"/>
      <c r="AR252" s="377"/>
      <c r="AS252" s="377"/>
      <c r="AT252" s="377"/>
      <c r="AU252" s="377"/>
      <c r="AV252" s="377"/>
      <c r="AW252" s="377"/>
      <c r="AX252" s="377"/>
      <c r="AY252" s="377"/>
      <c r="AZ252" s="377"/>
      <c r="BA252" s="377"/>
      <c r="BB252" s="377"/>
      <c r="BC252" s="377"/>
      <c r="BD252" s="377"/>
      <c r="BE252" s="377"/>
      <c r="BF252" s="377"/>
      <c r="BG252" s="377"/>
      <c r="BH252" s="377"/>
      <c r="BI252" s="377"/>
      <c r="BJ252" s="377"/>
      <c r="BK252" s="377"/>
      <c r="BL252" s="377"/>
      <c r="BM252" s="377"/>
      <c r="BN252" s="377"/>
      <c r="BO252" s="377"/>
      <c r="BP252" s="377"/>
      <c r="BQ252" s="377"/>
      <c r="BR252" s="377"/>
      <c r="BS252" s="498">
        <v>13.77</v>
      </c>
      <c r="BT252" s="501">
        <v>13.79</v>
      </c>
      <c r="BU252" s="507">
        <f t="shared" si="115"/>
        <v>218.7</v>
      </c>
      <c r="BV252" s="377">
        <f t="shared" si="116"/>
        <v>232.48999999999998</v>
      </c>
      <c r="BW252" s="501">
        <f>SUM(L253-BS253)</f>
        <v>1066.3900000000001</v>
      </c>
    </row>
    <row r="253" spans="1:75" s="370" customFormat="1" ht="25.5" customHeight="1">
      <c r="A253" s="385"/>
      <c r="B253" s="496">
        <v>245</v>
      </c>
      <c r="C253" s="517" t="s">
        <v>1158</v>
      </c>
      <c r="D253" s="514">
        <v>44904</v>
      </c>
      <c r="E253" s="368" t="s">
        <v>590</v>
      </c>
      <c r="F253" s="383" t="s">
        <v>518</v>
      </c>
      <c r="G253" s="384" t="s">
        <v>1318</v>
      </c>
      <c r="H253" s="520" t="s">
        <v>1319</v>
      </c>
      <c r="I253" s="486" t="s">
        <v>285</v>
      </c>
      <c r="J253" s="377">
        <v>1200</v>
      </c>
      <c r="K253" s="505">
        <f>J253*10%</f>
        <v>120</v>
      </c>
      <c r="L253" s="377">
        <f>J253-K253</f>
        <v>1080</v>
      </c>
      <c r="M253" s="377">
        <f>L253/5</f>
        <v>216</v>
      </c>
      <c r="N253" s="377"/>
      <c r="O253" s="377"/>
      <c r="P253" s="377"/>
      <c r="Q253" s="377"/>
      <c r="R253" s="377"/>
      <c r="S253" s="377"/>
      <c r="T253" s="377"/>
      <c r="U253" s="377"/>
      <c r="V253" s="377"/>
      <c r="W253" s="377"/>
      <c r="X253" s="377"/>
      <c r="Y253" s="377"/>
      <c r="Z253" s="377"/>
      <c r="AA253" s="377"/>
      <c r="AB253" s="377"/>
      <c r="AC253" s="377"/>
      <c r="AD253" s="377"/>
      <c r="AE253" s="377"/>
      <c r="AF253" s="377"/>
      <c r="AG253" s="377"/>
      <c r="AH253" s="377"/>
      <c r="AI253" s="377"/>
      <c r="AJ253" s="377"/>
      <c r="AK253" s="377"/>
      <c r="AL253" s="377"/>
      <c r="AM253" s="377"/>
      <c r="AN253" s="377"/>
      <c r="AO253" s="377"/>
      <c r="AP253" s="377"/>
      <c r="AQ253" s="377"/>
      <c r="AR253" s="377"/>
      <c r="AS253" s="377"/>
      <c r="AT253" s="377"/>
      <c r="AU253" s="377"/>
      <c r="AV253" s="377"/>
      <c r="AW253" s="377"/>
      <c r="AX253" s="377"/>
      <c r="AY253" s="377"/>
      <c r="AZ253" s="377"/>
      <c r="BA253" s="377"/>
      <c r="BB253" s="377"/>
      <c r="BC253" s="377"/>
      <c r="BD253" s="377"/>
      <c r="BE253" s="377"/>
      <c r="BF253" s="377"/>
      <c r="BG253" s="377"/>
      <c r="BH253" s="377"/>
      <c r="BI253" s="377"/>
      <c r="BJ253" s="377"/>
      <c r="BK253" s="377"/>
      <c r="BL253" s="377"/>
      <c r="BM253" s="377"/>
      <c r="BN253" s="377"/>
      <c r="BO253" s="377"/>
      <c r="BP253" s="377"/>
      <c r="BQ253" s="377"/>
      <c r="BR253" s="377"/>
      <c r="BS253" s="498">
        <v>13.61</v>
      </c>
      <c r="BT253" s="501">
        <v>13.61</v>
      </c>
      <c r="BU253" s="507">
        <f>SUM(M253/12)*12</f>
        <v>216</v>
      </c>
      <c r="BV253" s="377">
        <f>SUM(BT253+BU253)</f>
        <v>229.61</v>
      </c>
      <c r="BW253" s="501">
        <f>SUM(L251-BS251)</f>
        <v>1079.72</v>
      </c>
    </row>
    <row r="254" spans="1:75" s="370" customFormat="1" ht="14.25" customHeight="1">
      <c r="A254" s="385"/>
      <c r="B254" s="496">
        <v>246</v>
      </c>
      <c r="C254" s="517" t="s">
        <v>1160</v>
      </c>
      <c r="D254" s="514">
        <v>44917</v>
      </c>
      <c r="E254" s="368" t="s">
        <v>562</v>
      </c>
      <c r="F254" s="383" t="s">
        <v>265</v>
      </c>
      <c r="G254" s="368" t="s">
        <v>1320</v>
      </c>
      <c r="H254" s="368" t="s">
        <v>1321</v>
      </c>
      <c r="I254" s="486" t="s">
        <v>285</v>
      </c>
      <c r="J254" s="377">
        <v>4423.1899999999996</v>
      </c>
      <c r="K254" s="505">
        <f t="shared" si="117"/>
        <v>442.31899999999996</v>
      </c>
      <c r="L254" s="377">
        <f t="shared" si="118"/>
        <v>3980.8709999999996</v>
      </c>
      <c r="M254" s="377">
        <f t="shared" si="113"/>
        <v>796.17419999999993</v>
      </c>
      <c r="N254" s="377"/>
      <c r="O254" s="377"/>
      <c r="P254" s="377"/>
      <c r="Q254" s="377"/>
      <c r="R254" s="377"/>
      <c r="S254" s="377"/>
      <c r="T254" s="377"/>
      <c r="U254" s="377"/>
      <c r="V254" s="377"/>
      <c r="W254" s="377"/>
      <c r="X254" s="377"/>
      <c r="Y254" s="377"/>
      <c r="Z254" s="377"/>
      <c r="AA254" s="377"/>
      <c r="AB254" s="377"/>
      <c r="AC254" s="377"/>
      <c r="AD254" s="377"/>
      <c r="AE254" s="377"/>
      <c r="AF254" s="377"/>
      <c r="AG254" s="377"/>
      <c r="AH254" s="377"/>
      <c r="AI254" s="377"/>
      <c r="AJ254" s="377"/>
      <c r="AK254" s="377"/>
      <c r="AL254" s="377"/>
      <c r="AM254" s="377"/>
      <c r="AN254" s="377"/>
      <c r="AO254" s="377"/>
      <c r="AP254" s="377"/>
      <c r="AQ254" s="377"/>
      <c r="AR254" s="377"/>
      <c r="AS254" s="377"/>
      <c r="AT254" s="377"/>
      <c r="AU254" s="377"/>
      <c r="AV254" s="377"/>
      <c r="AW254" s="377"/>
      <c r="AX254" s="377"/>
      <c r="AY254" s="377"/>
      <c r="AZ254" s="377"/>
      <c r="BA254" s="377"/>
      <c r="BB254" s="377"/>
      <c r="BC254" s="377"/>
      <c r="BD254" s="377"/>
      <c r="BE254" s="377"/>
      <c r="BF254" s="377"/>
      <c r="BG254" s="377"/>
      <c r="BH254" s="377"/>
      <c r="BI254" s="377"/>
      <c r="BJ254" s="377"/>
      <c r="BK254" s="377"/>
      <c r="BL254" s="377"/>
      <c r="BM254" s="377"/>
      <c r="BN254" s="377"/>
      <c r="BO254" s="377"/>
      <c r="BP254" s="377"/>
      <c r="BQ254" s="377"/>
      <c r="BR254" s="377"/>
      <c r="BS254" s="498">
        <v>21.8</v>
      </c>
      <c r="BT254" s="501">
        <v>21.81</v>
      </c>
      <c r="BU254" s="507">
        <f t="shared" si="115"/>
        <v>796.17419999999993</v>
      </c>
      <c r="BV254" s="377">
        <f t="shared" si="116"/>
        <v>817.98419999999987</v>
      </c>
      <c r="BW254" s="501">
        <f>SUM(L252-BS252)</f>
        <v>1079.73</v>
      </c>
    </row>
    <row r="255" spans="1:75" s="370" customFormat="1" ht="14.25" customHeight="1">
      <c r="A255" s="385"/>
      <c r="B255" s="496">
        <v>247</v>
      </c>
      <c r="C255" s="517">
        <v>1300009</v>
      </c>
      <c r="D255" s="514">
        <v>44926</v>
      </c>
      <c r="E255" s="368" t="s">
        <v>517</v>
      </c>
      <c r="F255" s="383" t="s">
        <v>474</v>
      </c>
      <c r="G255" s="368" t="s">
        <v>1323</v>
      </c>
      <c r="H255" s="368" t="s">
        <v>1322</v>
      </c>
      <c r="I255" s="486"/>
      <c r="J255" s="377">
        <v>3165</v>
      </c>
      <c r="K255" s="505">
        <f t="shared" si="117"/>
        <v>316.5</v>
      </c>
      <c r="L255" s="377">
        <f t="shared" si="118"/>
        <v>2848.5</v>
      </c>
      <c r="M255" s="377">
        <f t="shared" si="113"/>
        <v>569.70000000000005</v>
      </c>
      <c r="N255" s="377"/>
      <c r="O255" s="377"/>
      <c r="P255" s="377"/>
      <c r="Q255" s="377"/>
      <c r="R255" s="377"/>
      <c r="S255" s="377"/>
      <c r="T255" s="377"/>
      <c r="U255" s="377"/>
      <c r="V255" s="377"/>
      <c r="W255" s="377"/>
      <c r="X255" s="377"/>
      <c r="Y255" s="377"/>
      <c r="Z255" s="377"/>
      <c r="AA255" s="377"/>
      <c r="AB255" s="377"/>
      <c r="AC255" s="377"/>
      <c r="AD255" s="377"/>
      <c r="AE255" s="377"/>
      <c r="AF255" s="377"/>
      <c r="AG255" s="377"/>
      <c r="AH255" s="377"/>
      <c r="AI255" s="377"/>
      <c r="AJ255" s="377"/>
      <c r="AK255" s="377"/>
      <c r="AL255" s="377"/>
      <c r="AM255" s="377"/>
      <c r="AN255" s="377"/>
      <c r="AO255" s="377"/>
      <c r="AP255" s="377"/>
      <c r="AQ255" s="377"/>
      <c r="AR255" s="377"/>
      <c r="AS255" s="377"/>
      <c r="AT255" s="377"/>
      <c r="AU255" s="377"/>
      <c r="AV255" s="377"/>
      <c r="AW255" s="377"/>
      <c r="AX255" s="377"/>
      <c r="AY255" s="377"/>
      <c r="AZ255" s="377"/>
      <c r="BA255" s="377"/>
      <c r="BB255" s="377"/>
      <c r="BC255" s="377"/>
      <c r="BD255" s="377"/>
      <c r="BE255" s="377"/>
      <c r="BF255" s="377"/>
      <c r="BG255" s="377"/>
      <c r="BH255" s="377"/>
      <c r="BI255" s="377"/>
      <c r="BJ255" s="377"/>
      <c r="BK255" s="377"/>
      <c r="BL255" s="377"/>
      <c r="BM255" s="377"/>
      <c r="BN255" s="377"/>
      <c r="BO255" s="377"/>
      <c r="BP255" s="377"/>
      <c r="BQ255" s="377">
        <v>0</v>
      </c>
      <c r="BR255" s="377"/>
      <c r="BS255" s="498">
        <v>0</v>
      </c>
      <c r="BT255" s="498">
        <f t="shared" ref="BT255:BT257" si="119">SUM(BS255)</f>
        <v>0</v>
      </c>
      <c r="BU255" s="518">
        <f t="shared" si="115"/>
        <v>569.70000000000005</v>
      </c>
      <c r="BV255" s="377">
        <f t="shared" si="116"/>
        <v>569.70000000000005</v>
      </c>
      <c r="BW255" s="501">
        <f t="shared" si="114"/>
        <v>3959.0709999999995</v>
      </c>
    </row>
    <row r="256" spans="1:75" s="370" customFormat="1" ht="26.25" customHeight="1">
      <c r="A256" s="385"/>
      <c r="B256" s="496">
        <v>248</v>
      </c>
      <c r="C256" s="376" t="s">
        <v>1377</v>
      </c>
      <c r="D256" s="514">
        <v>45000</v>
      </c>
      <c r="E256" s="368" t="s">
        <v>590</v>
      </c>
      <c r="F256" s="383" t="s">
        <v>518</v>
      </c>
      <c r="G256" s="368" t="s">
        <v>1217</v>
      </c>
      <c r="H256" s="368" t="s">
        <v>1218</v>
      </c>
      <c r="I256" s="487" t="s">
        <v>610</v>
      </c>
      <c r="J256" s="377">
        <v>1200</v>
      </c>
      <c r="K256" s="505">
        <f t="shared" si="117"/>
        <v>120</v>
      </c>
      <c r="L256" s="377">
        <f t="shared" si="118"/>
        <v>1080</v>
      </c>
      <c r="M256" s="377">
        <f t="shared" si="113"/>
        <v>216</v>
      </c>
      <c r="N256" s="377"/>
      <c r="O256" s="377"/>
      <c r="P256" s="377"/>
      <c r="Q256" s="377"/>
      <c r="R256" s="377"/>
      <c r="S256" s="377"/>
      <c r="T256" s="377"/>
      <c r="U256" s="377"/>
      <c r="V256" s="377"/>
      <c r="W256" s="377"/>
      <c r="X256" s="377"/>
      <c r="Y256" s="377"/>
      <c r="Z256" s="377"/>
      <c r="AA256" s="377"/>
      <c r="AB256" s="377"/>
      <c r="AC256" s="377"/>
      <c r="AD256" s="377"/>
      <c r="AE256" s="377"/>
      <c r="AF256" s="377"/>
      <c r="AG256" s="377"/>
      <c r="AH256" s="377"/>
      <c r="AI256" s="377"/>
      <c r="AJ256" s="377"/>
      <c r="AK256" s="377"/>
      <c r="AL256" s="377"/>
      <c r="AM256" s="377"/>
      <c r="AN256" s="377"/>
      <c r="AO256" s="377"/>
      <c r="AP256" s="377"/>
      <c r="AQ256" s="377"/>
      <c r="AR256" s="377"/>
      <c r="AS256" s="377"/>
      <c r="AT256" s="377"/>
      <c r="AU256" s="377"/>
      <c r="AV256" s="377"/>
      <c r="AW256" s="377"/>
      <c r="AX256" s="377"/>
      <c r="AY256" s="377"/>
      <c r="AZ256" s="377"/>
      <c r="BA256" s="377"/>
      <c r="BB256" s="377"/>
      <c r="BC256" s="377"/>
      <c r="BD256" s="377"/>
      <c r="BE256" s="377"/>
      <c r="BF256" s="377"/>
      <c r="BG256" s="377"/>
      <c r="BH256" s="377"/>
      <c r="BI256" s="377"/>
      <c r="BJ256" s="377"/>
      <c r="BK256" s="377"/>
      <c r="BL256" s="377"/>
      <c r="BM256" s="377"/>
      <c r="BN256" s="377"/>
      <c r="BO256" s="377"/>
      <c r="BP256" s="377"/>
      <c r="BQ256" s="377"/>
      <c r="BR256" s="377"/>
      <c r="BS256" s="498">
        <v>0</v>
      </c>
      <c r="BT256" s="498">
        <f t="shared" si="119"/>
        <v>0</v>
      </c>
      <c r="BU256" s="518">
        <v>171.87</v>
      </c>
      <c r="BV256" s="377">
        <f>SUM(BT256+BU256)</f>
        <v>171.87</v>
      </c>
      <c r="BW256" s="501">
        <f t="shared" si="114"/>
        <v>2848.5</v>
      </c>
    </row>
    <row r="257" spans="1:75" s="370" customFormat="1" ht="15" customHeight="1">
      <c r="A257" s="385"/>
      <c r="B257" s="496">
        <v>249</v>
      </c>
      <c r="C257" s="376" t="s">
        <v>1219</v>
      </c>
      <c r="D257" s="514">
        <v>45012</v>
      </c>
      <c r="E257" s="368" t="s">
        <v>508</v>
      </c>
      <c r="F257" s="383" t="s">
        <v>474</v>
      </c>
      <c r="G257" s="368" t="s">
        <v>1220</v>
      </c>
      <c r="H257" s="368" t="s">
        <v>1221</v>
      </c>
      <c r="I257" s="487" t="s">
        <v>610</v>
      </c>
      <c r="J257" s="377">
        <v>1390</v>
      </c>
      <c r="K257" s="505">
        <f t="shared" si="117"/>
        <v>139</v>
      </c>
      <c r="L257" s="377">
        <f t="shared" si="118"/>
        <v>1251</v>
      </c>
      <c r="M257" s="377">
        <f t="shared" si="113"/>
        <v>250.2</v>
      </c>
      <c r="N257" s="377"/>
      <c r="O257" s="377"/>
      <c r="P257" s="377"/>
      <c r="Q257" s="377"/>
      <c r="R257" s="377"/>
      <c r="S257" s="377"/>
      <c r="T257" s="377"/>
      <c r="U257" s="377"/>
      <c r="V257" s="377"/>
      <c r="W257" s="377"/>
      <c r="X257" s="377"/>
      <c r="Y257" s="377"/>
      <c r="Z257" s="377"/>
      <c r="AA257" s="377"/>
      <c r="AB257" s="377"/>
      <c r="AC257" s="377"/>
      <c r="AD257" s="377"/>
      <c r="AE257" s="377"/>
      <c r="AF257" s="377"/>
      <c r="AG257" s="377"/>
      <c r="AH257" s="377"/>
      <c r="AI257" s="377"/>
      <c r="AJ257" s="377"/>
      <c r="AK257" s="377"/>
      <c r="AL257" s="377"/>
      <c r="AM257" s="377"/>
      <c r="AN257" s="377"/>
      <c r="AO257" s="377"/>
      <c r="AP257" s="377"/>
      <c r="AQ257" s="377"/>
      <c r="AR257" s="377"/>
      <c r="AS257" s="377"/>
      <c r="AT257" s="377"/>
      <c r="AU257" s="377"/>
      <c r="AV257" s="377"/>
      <c r="AW257" s="377"/>
      <c r="AX257" s="377"/>
      <c r="AY257" s="377"/>
      <c r="AZ257" s="377"/>
      <c r="BA257" s="377"/>
      <c r="BB257" s="377"/>
      <c r="BC257" s="377"/>
      <c r="BD257" s="377"/>
      <c r="BE257" s="377"/>
      <c r="BF257" s="377"/>
      <c r="BG257" s="377"/>
      <c r="BH257" s="377"/>
      <c r="BI257" s="377"/>
      <c r="BJ257" s="377"/>
      <c r="BK257" s="377"/>
      <c r="BL257" s="377"/>
      <c r="BM257" s="377"/>
      <c r="BN257" s="377"/>
      <c r="BO257" s="377"/>
      <c r="BP257" s="377"/>
      <c r="BQ257" s="377"/>
      <c r="BR257" s="377"/>
      <c r="BS257" s="498">
        <v>0</v>
      </c>
      <c r="BT257" s="498">
        <f t="shared" si="119"/>
        <v>0</v>
      </c>
      <c r="BU257" s="507">
        <v>197.52</v>
      </c>
      <c r="BV257" s="377">
        <f t="shared" si="116"/>
        <v>197.52</v>
      </c>
      <c r="BW257" s="501">
        <f t="shared" si="114"/>
        <v>1080</v>
      </c>
    </row>
    <row r="258" spans="1:75" s="370" customFormat="1" ht="24" customHeight="1">
      <c r="A258" s="385"/>
      <c r="B258" s="496">
        <v>250</v>
      </c>
      <c r="C258" s="376" t="s">
        <v>1351</v>
      </c>
      <c r="D258" s="514">
        <v>45268</v>
      </c>
      <c r="E258" s="368" t="s">
        <v>1295</v>
      </c>
      <c r="F258" s="383" t="s">
        <v>563</v>
      </c>
      <c r="G258" s="368" t="s">
        <v>1296</v>
      </c>
      <c r="H258" s="368" t="s">
        <v>1297</v>
      </c>
      <c r="I258" s="487" t="s">
        <v>1353</v>
      </c>
      <c r="J258" s="377">
        <v>1443</v>
      </c>
      <c r="K258" s="505">
        <f t="shared" si="117"/>
        <v>144.30000000000001</v>
      </c>
      <c r="L258" s="377">
        <f t="shared" si="118"/>
        <v>1298.7</v>
      </c>
      <c r="M258" s="377">
        <f t="shared" si="113"/>
        <v>259.74</v>
      </c>
      <c r="N258" s="377"/>
      <c r="O258" s="377"/>
      <c r="P258" s="377"/>
      <c r="Q258" s="377"/>
      <c r="R258" s="377"/>
      <c r="S258" s="377"/>
      <c r="T258" s="377"/>
      <c r="U258" s="377"/>
      <c r="V258" s="377"/>
      <c r="W258" s="377"/>
      <c r="X258" s="377"/>
      <c r="Y258" s="377"/>
      <c r="Z258" s="377"/>
      <c r="AA258" s="377"/>
      <c r="AB258" s="377"/>
      <c r="AC258" s="377"/>
      <c r="AD258" s="377"/>
      <c r="AE258" s="377"/>
      <c r="AF258" s="377"/>
      <c r="AG258" s="377"/>
      <c r="AH258" s="377"/>
      <c r="AI258" s="377"/>
      <c r="AJ258" s="377"/>
      <c r="AK258" s="377"/>
      <c r="AL258" s="377"/>
      <c r="AM258" s="377"/>
      <c r="AN258" s="377"/>
      <c r="AO258" s="377"/>
      <c r="AP258" s="377"/>
      <c r="AQ258" s="377"/>
      <c r="AR258" s="377"/>
      <c r="AS258" s="377"/>
      <c r="AT258" s="377"/>
      <c r="AU258" s="377"/>
      <c r="AV258" s="377"/>
      <c r="AW258" s="377"/>
      <c r="AX258" s="377"/>
      <c r="AY258" s="377"/>
      <c r="AZ258" s="377"/>
      <c r="BA258" s="377"/>
      <c r="BB258" s="377"/>
      <c r="BC258" s="377"/>
      <c r="BD258" s="377"/>
      <c r="BE258" s="377"/>
      <c r="BF258" s="377"/>
      <c r="BG258" s="377"/>
      <c r="BH258" s="377"/>
      <c r="BI258" s="377"/>
      <c r="BJ258" s="377"/>
      <c r="BK258" s="377"/>
      <c r="BL258" s="377"/>
      <c r="BM258" s="377"/>
      <c r="BN258" s="377"/>
      <c r="BO258" s="377"/>
      <c r="BP258" s="377"/>
      <c r="BQ258" s="377"/>
      <c r="BR258" s="377"/>
      <c r="BS258" s="498"/>
      <c r="BT258" s="498"/>
      <c r="BU258" s="507">
        <v>16.757419354838721</v>
      </c>
      <c r="BV258" s="377">
        <f t="shared" ref="BV258:BV280" si="120">SUM(BT258+BU258)</f>
        <v>16.757419354838721</v>
      </c>
      <c r="BW258" s="501">
        <f t="shared" ref="BW258:BW280" si="121">SUM(L257-BS257)</f>
        <v>1251</v>
      </c>
    </row>
    <row r="259" spans="1:75" s="370" customFormat="1" ht="28.5" customHeight="1">
      <c r="A259" s="385"/>
      <c r="B259" s="496">
        <v>251</v>
      </c>
      <c r="C259" s="376" t="s">
        <v>1367</v>
      </c>
      <c r="D259" s="514">
        <v>45268</v>
      </c>
      <c r="E259" s="368" t="s">
        <v>1298</v>
      </c>
      <c r="F259" s="383" t="s">
        <v>563</v>
      </c>
      <c r="G259" s="383" t="s">
        <v>1300</v>
      </c>
      <c r="H259" s="368" t="s">
        <v>1299</v>
      </c>
      <c r="I259" s="487" t="s">
        <v>533</v>
      </c>
      <c r="J259" s="377">
        <v>1384</v>
      </c>
      <c r="K259" s="505">
        <f t="shared" si="117"/>
        <v>138.4</v>
      </c>
      <c r="L259" s="377">
        <f t="shared" si="118"/>
        <v>1245.5999999999999</v>
      </c>
      <c r="M259" s="377">
        <f t="shared" si="113"/>
        <v>249.11999999999998</v>
      </c>
      <c r="N259" s="377"/>
      <c r="O259" s="377"/>
      <c r="P259" s="377"/>
      <c r="Q259" s="377"/>
      <c r="R259" s="377"/>
      <c r="S259" s="377"/>
      <c r="T259" s="377"/>
      <c r="U259" s="377"/>
      <c r="V259" s="377"/>
      <c r="W259" s="377"/>
      <c r="X259" s="377"/>
      <c r="Y259" s="377"/>
      <c r="Z259" s="377"/>
      <c r="AA259" s="377"/>
      <c r="AB259" s="377"/>
      <c r="AC259" s="377"/>
      <c r="AD259" s="377"/>
      <c r="AE259" s="377"/>
      <c r="AF259" s="377"/>
      <c r="AG259" s="377"/>
      <c r="AH259" s="377"/>
      <c r="AI259" s="377"/>
      <c r="AJ259" s="377"/>
      <c r="AK259" s="377"/>
      <c r="AL259" s="377"/>
      <c r="AM259" s="377"/>
      <c r="AN259" s="377"/>
      <c r="AO259" s="377"/>
      <c r="AP259" s="377"/>
      <c r="AQ259" s="377"/>
      <c r="AR259" s="377"/>
      <c r="AS259" s="377"/>
      <c r="AT259" s="377"/>
      <c r="AU259" s="377"/>
      <c r="AV259" s="377"/>
      <c r="AW259" s="377"/>
      <c r="AX259" s="377"/>
      <c r="AY259" s="377"/>
      <c r="AZ259" s="377"/>
      <c r="BA259" s="377"/>
      <c r="BB259" s="377"/>
      <c r="BC259" s="377"/>
      <c r="BD259" s="377"/>
      <c r="BE259" s="377"/>
      <c r="BF259" s="377"/>
      <c r="BG259" s="377"/>
      <c r="BH259" s="377"/>
      <c r="BI259" s="377"/>
      <c r="BJ259" s="377"/>
      <c r="BK259" s="377"/>
      <c r="BL259" s="377"/>
      <c r="BM259" s="377"/>
      <c r="BN259" s="377"/>
      <c r="BO259" s="377"/>
      <c r="BP259" s="377"/>
      <c r="BQ259" s="377"/>
      <c r="BR259" s="377"/>
      <c r="BS259" s="498"/>
      <c r="BT259" s="498"/>
      <c r="BU259" s="507">
        <v>16.072258064516131</v>
      </c>
      <c r="BV259" s="377">
        <f t="shared" si="120"/>
        <v>16.072258064516131</v>
      </c>
      <c r="BW259" s="501">
        <f t="shared" si="121"/>
        <v>1298.7</v>
      </c>
    </row>
    <row r="260" spans="1:75" s="370" customFormat="1" ht="28.5" customHeight="1">
      <c r="A260" s="385"/>
      <c r="B260" s="496">
        <v>252</v>
      </c>
      <c r="C260" s="376" t="s">
        <v>1368</v>
      </c>
      <c r="D260" s="514">
        <v>45268</v>
      </c>
      <c r="E260" s="368" t="s">
        <v>1298</v>
      </c>
      <c r="F260" s="383" t="s">
        <v>563</v>
      </c>
      <c r="G260" s="383" t="s">
        <v>1300</v>
      </c>
      <c r="H260" s="368" t="s">
        <v>1301</v>
      </c>
      <c r="I260" s="487" t="s">
        <v>1369</v>
      </c>
      <c r="J260" s="377">
        <v>1384</v>
      </c>
      <c r="K260" s="505">
        <f t="shared" si="117"/>
        <v>138.4</v>
      </c>
      <c r="L260" s="377">
        <f t="shared" si="118"/>
        <v>1245.5999999999999</v>
      </c>
      <c r="M260" s="377">
        <f t="shared" si="113"/>
        <v>249.11999999999998</v>
      </c>
      <c r="N260" s="377"/>
      <c r="O260" s="377"/>
      <c r="P260" s="377"/>
      <c r="Q260" s="377"/>
      <c r="R260" s="377"/>
      <c r="S260" s="377"/>
      <c r="T260" s="377"/>
      <c r="U260" s="377"/>
      <c r="V260" s="377"/>
      <c r="W260" s="377"/>
      <c r="X260" s="377"/>
      <c r="Y260" s="377"/>
      <c r="Z260" s="377"/>
      <c r="AA260" s="377"/>
      <c r="AB260" s="377"/>
      <c r="AC260" s="377"/>
      <c r="AD260" s="377"/>
      <c r="AE260" s="377"/>
      <c r="AF260" s="377"/>
      <c r="AG260" s="377"/>
      <c r="AH260" s="377"/>
      <c r="AI260" s="377"/>
      <c r="AJ260" s="377"/>
      <c r="AK260" s="377"/>
      <c r="AL260" s="377"/>
      <c r="AM260" s="377"/>
      <c r="AN260" s="377"/>
      <c r="AO260" s="377"/>
      <c r="AP260" s="377"/>
      <c r="AQ260" s="377"/>
      <c r="AR260" s="377"/>
      <c r="AS260" s="377"/>
      <c r="AT260" s="377"/>
      <c r="AU260" s="377"/>
      <c r="AV260" s="377"/>
      <c r="AW260" s="377"/>
      <c r="AX260" s="377"/>
      <c r="AY260" s="377"/>
      <c r="AZ260" s="377"/>
      <c r="BA260" s="377"/>
      <c r="BB260" s="377"/>
      <c r="BC260" s="377"/>
      <c r="BD260" s="377"/>
      <c r="BE260" s="377"/>
      <c r="BF260" s="377"/>
      <c r="BG260" s="377"/>
      <c r="BH260" s="377"/>
      <c r="BI260" s="377"/>
      <c r="BJ260" s="377"/>
      <c r="BK260" s="377"/>
      <c r="BL260" s="377"/>
      <c r="BM260" s="377"/>
      <c r="BN260" s="377"/>
      <c r="BO260" s="377"/>
      <c r="BP260" s="377"/>
      <c r="BQ260" s="377"/>
      <c r="BR260" s="377"/>
      <c r="BS260" s="498"/>
      <c r="BT260" s="498"/>
      <c r="BU260" s="507">
        <v>16.072258064516131</v>
      </c>
      <c r="BV260" s="377">
        <f t="shared" si="120"/>
        <v>16.072258064516131</v>
      </c>
      <c r="BW260" s="501">
        <f t="shared" si="121"/>
        <v>1245.5999999999999</v>
      </c>
    </row>
    <row r="261" spans="1:75" s="370" customFormat="1" ht="27" customHeight="1">
      <c r="A261" s="385"/>
      <c r="B261" s="496">
        <v>253</v>
      </c>
      <c r="C261" s="376" t="s">
        <v>1352</v>
      </c>
      <c r="D261" s="514">
        <v>45268</v>
      </c>
      <c r="E261" s="368" t="s">
        <v>1302</v>
      </c>
      <c r="F261" s="383" t="s">
        <v>474</v>
      </c>
      <c r="G261" s="368" t="s">
        <v>1303</v>
      </c>
      <c r="H261" s="368" t="s">
        <v>1304</v>
      </c>
      <c r="I261" s="487" t="s">
        <v>1353</v>
      </c>
      <c r="J261" s="377">
        <v>1020</v>
      </c>
      <c r="K261" s="505">
        <f t="shared" si="117"/>
        <v>102</v>
      </c>
      <c r="L261" s="377">
        <f t="shared" si="118"/>
        <v>918</v>
      </c>
      <c r="M261" s="377">
        <f t="shared" si="113"/>
        <v>183.6</v>
      </c>
      <c r="N261" s="377"/>
      <c r="O261" s="377"/>
      <c r="P261" s="377"/>
      <c r="Q261" s="377"/>
      <c r="R261" s="377"/>
      <c r="S261" s="377"/>
      <c r="T261" s="377"/>
      <c r="U261" s="377"/>
      <c r="V261" s="377"/>
      <c r="W261" s="377"/>
      <c r="X261" s="377"/>
      <c r="Y261" s="377"/>
      <c r="Z261" s="377"/>
      <c r="AA261" s="377"/>
      <c r="AB261" s="377"/>
      <c r="AC261" s="377"/>
      <c r="AD261" s="377"/>
      <c r="AE261" s="377"/>
      <c r="AF261" s="377"/>
      <c r="AG261" s="377"/>
      <c r="AH261" s="377"/>
      <c r="AI261" s="377"/>
      <c r="AJ261" s="377"/>
      <c r="AK261" s="377"/>
      <c r="AL261" s="377"/>
      <c r="AM261" s="377"/>
      <c r="AN261" s="377"/>
      <c r="AO261" s="377"/>
      <c r="AP261" s="377"/>
      <c r="AQ261" s="377"/>
      <c r="AR261" s="377"/>
      <c r="AS261" s="377"/>
      <c r="AT261" s="377"/>
      <c r="AU261" s="377"/>
      <c r="AV261" s="377"/>
      <c r="AW261" s="377"/>
      <c r="AX261" s="377"/>
      <c r="AY261" s="377"/>
      <c r="AZ261" s="377"/>
      <c r="BA261" s="377"/>
      <c r="BB261" s="377"/>
      <c r="BC261" s="377"/>
      <c r="BD261" s="377"/>
      <c r="BE261" s="377"/>
      <c r="BF261" s="377"/>
      <c r="BG261" s="377"/>
      <c r="BH261" s="377"/>
      <c r="BI261" s="377"/>
      <c r="BJ261" s="377"/>
      <c r="BK261" s="377"/>
      <c r="BL261" s="377"/>
      <c r="BM261" s="377"/>
      <c r="BN261" s="377"/>
      <c r="BO261" s="377"/>
      <c r="BP261" s="377"/>
      <c r="BQ261" s="377"/>
      <c r="BR261" s="377"/>
      <c r="BS261" s="498"/>
      <c r="BT261" s="498"/>
      <c r="BU261" s="518">
        <v>11.845161290322583</v>
      </c>
      <c r="BV261" s="377">
        <f t="shared" si="120"/>
        <v>11.845161290322583</v>
      </c>
      <c r="BW261" s="501">
        <f t="shared" si="121"/>
        <v>1245.5999999999999</v>
      </c>
    </row>
    <row r="262" spans="1:75" s="370" customFormat="1" ht="27" customHeight="1">
      <c r="A262" s="385"/>
      <c r="B262" s="496">
        <v>254</v>
      </c>
      <c r="C262" s="376" t="s">
        <v>1354</v>
      </c>
      <c r="D262" s="514">
        <v>45268</v>
      </c>
      <c r="E262" s="368" t="s">
        <v>1302</v>
      </c>
      <c r="F262" s="383" t="s">
        <v>474</v>
      </c>
      <c r="G262" s="368" t="s">
        <v>1303</v>
      </c>
      <c r="H262" s="368" t="s">
        <v>1304</v>
      </c>
      <c r="I262" s="487" t="s">
        <v>1353</v>
      </c>
      <c r="J262" s="377">
        <v>1020</v>
      </c>
      <c r="K262" s="505">
        <f>J262*10%</f>
        <v>102</v>
      </c>
      <c r="L262" s="377">
        <f>J262-K262</f>
        <v>918</v>
      </c>
      <c r="M262" s="377">
        <f>L262/5</f>
        <v>183.6</v>
      </c>
      <c r="N262" s="377"/>
      <c r="O262" s="377"/>
      <c r="P262" s="377"/>
      <c r="Q262" s="377"/>
      <c r="R262" s="377"/>
      <c r="S262" s="377"/>
      <c r="T262" s="377"/>
      <c r="U262" s="377"/>
      <c r="V262" s="377"/>
      <c r="W262" s="377"/>
      <c r="X262" s="377"/>
      <c r="Y262" s="377"/>
      <c r="Z262" s="377"/>
      <c r="AA262" s="377"/>
      <c r="AB262" s="377"/>
      <c r="AC262" s="377"/>
      <c r="AD262" s="377"/>
      <c r="AE262" s="377"/>
      <c r="AF262" s="377"/>
      <c r="AG262" s="377"/>
      <c r="AH262" s="377"/>
      <c r="AI262" s="377"/>
      <c r="AJ262" s="377"/>
      <c r="AK262" s="377"/>
      <c r="AL262" s="377"/>
      <c r="AM262" s="377"/>
      <c r="AN262" s="377"/>
      <c r="AO262" s="377"/>
      <c r="AP262" s="377"/>
      <c r="AQ262" s="377"/>
      <c r="AR262" s="377"/>
      <c r="AS262" s="377"/>
      <c r="AT262" s="377"/>
      <c r="AU262" s="377"/>
      <c r="AV262" s="377"/>
      <c r="AW262" s="377"/>
      <c r="AX262" s="377"/>
      <c r="AY262" s="377"/>
      <c r="AZ262" s="377"/>
      <c r="BA262" s="377"/>
      <c r="BB262" s="377"/>
      <c r="BC262" s="377"/>
      <c r="BD262" s="377"/>
      <c r="BE262" s="377"/>
      <c r="BF262" s="377"/>
      <c r="BG262" s="377"/>
      <c r="BH262" s="377"/>
      <c r="BI262" s="377"/>
      <c r="BJ262" s="377"/>
      <c r="BK262" s="377"/>
      <c r="BL262" s="377"/>
      <c r="BM262" s="377"/>
      <c r="BN262" s="377"/>
      <c r="BO262" s="377"/>
      <c r="BP262" s="377"/>
      <c r="BQ262" s="377"/>
      <c r="BR262" s="377"/>
      <c r="BS262" s="498"/>
      <c r="BT262" s="498"/>
      <c r="BU262" s="518">
        <v>11.845161290322583</v>
      </c>
      <c r="BV262" s="377">
        <f t="shared" si="120"/>
        <v>11.845161290322583</v>
      </c>
      <c r="BW262" s="501">
        <f t="shared" si="121"/>
        <v>918</v>
      </c>
    </row>
    <row r="263" spans="1:75" s="370" customFormat="1" ht="27" customHeight="1">
      <c r="A263" s="385"/>
      <c r="B263" s="496">
        <v>255</v>
      </c>
      <c r="C263" s="376" t="s">
        <v>1355</v>
      </c>
      <c r="D263" s="514">
        <v>45268</v>
      </c>
      <c r="E263" s="368" t="s">
        <v>1302</v>
      </c>
      <c r="F263" s="383" t="s">
        <v>474</v>
      </c>
      <c r="G263" s="368" t="s">
        <v>1303</v>
      </c>
      <c r="H263" s="368" t="s">
        <v>1305</v>
      </c>
      <c r="I263" s="487" t="s">
        <v>1353</v>
      </c>
      <c r="J263" s="377">
        <v>1020</v>
      </c>
      <c r="K263" s="505">
        <f>J263*10%</f>
        <v>102</v>
      </c>
      <c r="L263" s="377">
        <f>J263-K263</f>
        <v>918</v>
      </c>
      <c r="M263" s="377">
        <f>L263/5</f>
        <v>183.6</v>
      </c>
      <c r="N263" s="377"/>
      <c r="O263" s="377"/>
      <c r="P263" s="377"/>
      <c r="Q263" s="377"/>
      <c r="R263" s="377"/>
      <c r="S263" s="377"/>
      <c r="T263" s="377"/>
      <c r="U263" s="377"/>
      <c r="V263" s="377"/>
      <c r="W263" s="377"/>
      <c r="X263" s="377"/>
      <c r="Y263" s="377"/>
      <c r="Z263" s="377"/>
      <c r="AA263" s="377"/>
      <c r="AB263" s="377"/>
      <c r="AC263" s="377"/>
      <c r="AD263" s="377"/>
      <c r="AE263" s="377"/>
      <c r="AF263" s="377"/>
      <c r="AG263" s="377"/>
      <c r="AH263" s="377"/>
      <c r="AI263" s="377"/>
      <c r="AJ263" s="377"/>
      <c r="AK263" s="377"/>
      <c r="AL263" s="377"/>
      <c r="AM263" s="377"/>
      <c r="AN263" s="377"/>
      <c r="AO263" s="377"/>
      <c r="AP263" s="377"/>
      <c r="AQ263" s="377"/>
      <c r="AR263" s="377"/>
      <c r="AS263" s="377"/>
      <c r="AT263" s="377"/>
      <c r="AU263" s="377"/>
      <c r="AV263" s="377"/>
      <c r="AW263" s="377"/>
      <c r="AX263" s="377"/>
      <c r="AY263" s="377"/>
      <c r="AZ263" s="377"/>
      <c r="BA263" s="377"/>
      <c r="BB263" s="377"/>
      <c r="BC263" s="377"/>
      <c r="BD263" s="377"/>
      <c r="BE263" s="377"/>
      <c r="BF263" s="377"/>
      <c r="BG263" s="377"/>
      <c r="BH263" s="377"/>
      <c r="BI263" s="377"/>
      <c r="BJ263" s="377"/>
      <c r="BK263" s="377"/>
      <c r="BL263" s="377"/>
      <c r="BM263" s="377"/>
      <c r="BN263" s="377"/>
      <c r="BO263" s="377"/>
      <c r="BP263" s="377"/>
      <c r="BQ263" s="377"/>
      <c r="BR263" s="377"/>
      <c r="BS263" s="498"/>
      <c r="BT263" s="498"/>
      <c r="BU263" s="518">
        <v>11.845161290322583</v>
      </c>
      <c r="BV263" s="377">
        <f t="shared" si="120"/>
        <v>11.845161290322583</v>
      </c>
      <c r="BW263" s="501">
        <f t="shared" si="121"/>
        <v>918</v>
      </c>
    </row>
    <row r="264" spans="1:75" s="370" customFormat="1" ht="27" customHeight="1">
      <c r="A264" s="385"/>
      <c r="B264" s="496">
        <v>256</v>
      </c>
      <c r="C264" s="376" t="s">
        <v>1356</v>
      </c>
      <c r="D264" s="514">
        <v>45268</v>
      </c>
      <c r="E264" s="368" t="s">
        <v>1302</v>
      </c>
      <c r="F264" s="383" t="s">
        <v>474</v>
      </c>
      <c r="G264" s="368" t="s">
        <v>1303</v>
      </c>
      <c r="H264" s="368" t="s">
        <v>1306</v>
      </c>
      <c r="I264" s="487" t="s">
        <v>1353</v>
      </c>
      <c r="J264" s="377">
        <v>1020</v>
      </c>
      <c r="K264" s="505">
        <f>J264*10%</f>
        <v>102</v>
      </c>
      <c r="L264" s="377">
        <f>J264-K264</f>
        <v>918</v>
      </c>
      <c r="M264" s="377">
        <f>L264/5</f>
        <v>183.6</v>
      </c>
      <c r="N264" s="377"/>
      <c r="O264" s="377"/>
      <c r="P264" s="377"/>
      <c r="Q264" s="377"/>
      <c r="R264" s="377"/>
      <c r="S264" s="377"/>
      <c r="T264" s="377"/>
      <c r="U264" s="377"/>
      <c r="V264" s="377"/>
      <c r="W264" s="377"/>
      <c r="X264" s="377"/>
      <c r="Y264" s="377"/>
      <c r="Z264" s="377"/>
      <c r="AA264" s="377"/>
      <c r="AB264" s="377"/>
      <c r="AC264" s="377"/>
      <c r="AD264" s="377"/>
      <c r="AE264" s="377"/>
      <c r="AF264" s="377"/>
      <c r="AG264" s="377"/>
      <c r="AH264" s="377"/>
      <c r="AI264" s="377"/>
      <c r="AJ264" s="377"/>
      <c r="AK264" s="377"/>
      <c r="AL264" s="377"/>
      <c r="AM264" s="377"/>
      <c r="AN264" s="377"/>
      <c r="AO264" s="377"/>
      <c r="AP264" s="377"/>
      <c r="AQ264" s="377"/>
      <c r="AR264" s="377"/>
      <c r="AS264" s="377"/>
      <c r="AT264" s="377"/>
      <c r="AU264" s="377"/>
      <c r="AV264" s="377"/>
      <c r="AW264" s="377"/>
      <c r="AX264" s="377"/>
      <c r="AY264" s="377"/>
      <c r="AZ264" s="377"/>
      <c r="BA264" s="377"/>
      <c r="BB264" s="377"/>
      <c r="BC264" s="377"/>
      <c r="BD264" s="377"/>
      <c r="BE264" s="377"/>
      <c r="BF264" s="377"/>
      <c r="BG264" s="377"/>
      <c r="BH264" s="377"/>
      <c r="BI264" s="377"/>
      <c r="BJ264" s="377"/>
      <c r="BK264" s="377"/>
      <c r="BL264" s="377"/>
      <c r="BM264" s="377"/>
      <c r="BN264" s="377"/>
      <c r="BO264" s="377"/>
      <c r="BP264" s="377"/>
      <c r="BQ264" s="377"/>
      <c r="BR264" s="377"/>
      <c r="BS264" s="498"/>
      <c r="BT264" s="498"/>
      <c r="BU264" s="518">
        <v>11.845161290322583</v>
      </c>
      <c r="BV264" s="377">
        <f t="shared" si="120"/>
        <v>11.845161290322583</v>
      </c>
      <c r="BW264" s="501">
        <f t="shared" si="121"/>
        <v>918</v>
      </c>
    </row>
    <row r="265" spans="1:75" s="370" customFormat="1" ht="30.75" customHeight="1">
      <c r="A265" s="385"/>
      <c r="B265" s="496">
        <v>257</v>
      </c>
      <c r="C265" s="376" t="s">
        <v>1357</v>
      </c>
      <c r="D265" s="514">
        <v>45268</v>
      </c>
      <c r="E265" s="368" t="s">
        <v>1307</v>
      </c>
      <c r="F265" s="383" t="s">
        <v>474</v>
      </c>
      <c r="G265" s="368" t="s">
        <v>1308</v>
      </c>
      <c r="H265" s="368" t="s">
        <v>1310</v>
      </c>
      <c r="I265" s="487" t="s">
        <v>1353</v>
      </c>
      <c r="J265" s="377">
        <v>1245</v>
      </c>
      <c r="K265" s="505">
        <f>J265*10%</f>
        <v>124.5</v>
      </c>
      <c r="L265" s="377">
        <f>J265-K265</f>
        <v>1120.5</v>
      </c>
      <c r="M265" s="377">
        <f>L265/5</f>
        <v>224.1</v>
      </c>
      <c r="N265" s="377"/>
      <c r="O265" s="377"/>
      <c r="P265" s="377"/>
      <c r="Q265" s="377"/>
      <c r="R265" s="377"/>
      <c r="S265" s="377"/>
      <c r="T265" s="377"/>
      <c r="U265" s="377"/>
      <c r="V265" s="377"/>
      <c r="W265" s="377"/>
      <c r="X265" s="377"/>
      <c r="Y265" s="377"/>
      <c r="Z265" s="377"/>
      <c r="AA265" s="377"/>
      <c r="AB265" s="377"/>
      <c r="AC265" s="377"/>
      <c r="AD265" s="377"/>
      <c r="AE265" s="377"/>
      <c r="AF265" s="377"/>
      <c r="AG265" s="377"/>
      <c r="AH265" s="377"/>
      <c r="AI265" s="377"/>
      <c r="AJ265" s="377"/>
      <c r="AK265" s="377"/>
      <c r="AL265" s="377"/>
      <c r="AM265" s="377"/>
      <c r="AN265" s="377"/>
      <c r="AO265" s="377"/>
      <c r="AP265" s="377"/>
      <c r="AQ265" s="377"/>
      <c r="AR265" s="377"/>
      <c r="AS265" s="377"/>
      <c r="AT265" s="377"/>
      <c r="AU265" s="377"/>
      <c r="AV265" s="377"/>
      <c r="AW265" s="377"/>
      <c r="AX265" s="377"/>
      <c r="AY265" s="377"/>
      <c r="AZ265" s="377"/>
      <c r="BA265" s="377"/>
      <c r="BB265" s="377"/>
      <c r="BC265" s="377"/>
      <c r="BD265" s="377"/>
      <c r="BE265" s="377"/>
      <c r="BF265" s="377"/>
      <c r="BG265" s="377"/>
      <c r="BH265" s="377"/>
      <c r="BI265" s="377"/>
      <c r="BJ265" s="377"/>
      <c r="BK265" s="377"/>
      <c r="BL265" s="377"/>
      <c r="BM265" s="377"/>
      <c r="BN265" s="377"/>
      <c r="BO265" s="377"/>
      <c r="BP265" s="377"/>
      <c r="BQ265" s="377"/>
      <c r="BR265" s="377"/>
      <c r="BS265" s="498"/>
      <c r="BT265" s="498"/>
      <c r="BU265" s="507">
        <v>14.458064516129024</v>
      </c>
      <c r="BV265" s="377">
        <f t="shared" si="120"/>
        <v>14.458064516129024</v>
      </c>
      <c r="BW265" s="501">
        <f t="shared" si="121"/>
        <v>918</v>
      </c>
    </row>
    <row r="266" spans="1:75" s="370" customFormat="1" ht="30.75" customHeight="1">
      <c r="A266" s="385"/>
      <c r="B266" s="496">
        <v>258</v>
      </c>
      <c r="C266" s="376" t="s">
        <v>1358</v>
      </c>
      <c r="D266" s="514">
        <v>45268</v>
      </c>
      <c r="E266" s="368" t="s">
        <v>1307</v>
      </c>
      <c r="F266" s="383" t="s">
        <v>474</v>
      </c>
      <c r="G266" s="368" t="s">
        <v>1309</v>
      </c>
      <c r="H266" s="368" t="s">
        <v>1310</v>
      </c>
      <c r="I266" s="487" t="s">
        <v>1353</v>
      </c>
      <c r="J266" s="377">
        <v>1245</v>
      </c>
      <c r="K266" s="505">
        <f>J266*10%</f>
        <v>124.5</v>
      </c>
      <c r="L266" s="377">
        <f>J266-K266</f>
        <v>1120.5</v>
      </c>
      <c r="M266" s="377">
        <f>L266/5</f>
        <v>224.1</v>
      </c>
      <c r="N266" s="377"/>
      <c r="O266" s="377"/>
      <c r="P266" s="377"/>
      <c r="Q266" s="377"/>
      <c r="R266" s="377"/>
      <c r="S266" s="377"/>
      <c r="T266" s="377"/>
      <c r="U266" s="377"/>
      <c r="V266" s="377"/>
      <c r="W266" s="377"/>
      <c r="X266" s="377"/>
      <c r="Y266" s="377"/>
      <c r="Z266" s="377"/>
      <c r="AA266" s="377"/>
      <c r="AB266" s="377"/>
      <c r="AC266" s="377"/>
      <c r="AD266" s="377"/>
      <c r="AE266" s="377"/>
      <c r="AF266" s="377"/>
      <c r="AG266" s="377"/>
      <c r="AH266" s="377"/>
      <c r="AI266" s="377"/>
      <c r="AJ266" s="377"/>
      <c r="AK266" s="377"/>
      <c r="AL266" s="377"/>
      <c r="AM266" s="377"/>
      <c r="AN266" s="377"/>
      <c r="AO266" s="377"/>
      <c r="AP266" s="377"/>
      <c r="AQ266" s="377"/>
      <c r="AR266" s="377"/>
      <c r="AS266" s="377"/>
      <c r="AT266" s="377"/>
      <c r="AU266" s="377"/>
      <c r="AV266" s="377"/>
      <c r="AW266" s="377"/>
      <c r="AX266" s="377"/>
      <c r="AY266" s="377"/>
      <c r="AZ266" s="377"/>
      <c r="BA266" s="377"/>
      <c r="BB266" s="377"/>
      <c r="BC266" s="377"/>
      <c r="BD266" s="377"/>
      <c r="BE266" s="377"/>
      <c r="BF266" s="377"/>
      <c r="BG266" s="377"/>
      <c r="BH266" s="377"/>
      <c r="BI266" s="377"/>
      <c r="BJ266" s="377"/>
      <c r="BK266" s="377"/>
      <c r="BL266" s="377"/>
      <c r="BM266" s="377"/>
      <c r="BN266" s="377"/>
      <c r="BO266" s="377"/>
      <c r="BP266" s="377"/>
      <c r="BQ266" s="377"/>
      <c r="BR266" s="377"/>
      <c r="BS266" s="498"/>
      <c r="BT266" s="498"/>
      <c r="BU266" s="507">
        <v>14.458064516129024</v>
      </c>
      <c r="BV266" s="377">
        <f t="shared" si="120"/>
        <v>14.458064516129024</v>
      </c>
      <c r="BW266" s="501">
        <f t="shared" si="121"/>
        <v>1120.5</v>
      </c>
    </row>
    <row r="267" spans="1:75" s="370" customFormat="1" ht="30.75" customHeight="1">
      <c r="A267" s="385"/>
      <c r="B267" s="496">
        <v>259</v>
      </c>
      <c r="C267" s="376" t="s">
        <v>1363</v>
      </c>
      <c r="D267" s="514">
        <v>45272</v>
      </c>
      <c r="E267" s="368" t="s">
        <v>1277</v>
      </c>
      <c r="F267" s="383" t="s">
        <v>474</v>
      </c>
      <c r="G267" s="368" t="s">
        <v>1278</v>
      </c>
      <c r="H267" s="368" t="s">
        <v>1279</v>
      </c>
      <c r="I267" s="487" t="s">
        <v>1353</v>
      </c>
      <c r="J267" s="377">
        <v>1205</v>
      </c>
      <c r="K267" s="505">
        <f t="shared" si="117"/>
        <v>120.5</v>
      </c>
      <c r="L267" s="377">
        <f t="shared" si="118"/>
        <v>1084.5</v>
      </c>
      <c r="M267" s="377">
        <f t="shared" si="113"/>
        <v>216.9</v>
      </c>
      <c r="N267" s="377"/>
      <c r="O267" s="377"/>
      <c r="P267" s="377"/>
      <c r="Q267" s="377"/>
      <c r="R267" s="377"/>
      <c r="S267" s="377"/>
      <c r="T267" s="377"/>
      <c r="U267" s="377"/>
      <c r="V267" s="377"/>
      <c r="W267" s="377"/>
      <c r="X267" s="377"/>
      <c r="Y267" s="377"/>
      <c r="Z267" s="377"/>
      <c r="AA267" s="377"/>
      <c r="AB267" s="377"/>
      <c r="AC267" s="377"/>
      <c r="AD267" s="377"/>
      <c r="AE267" s="377"/>
      <c r="AF267" s="377"/>
      <c r="AG267" s="377"/>
      <c r="AH267" s="377"/>
      <c r="AI267" s="377"/>
      <c r="AJ267" s="377"/>
      <c r="AK267" s="377"/>
      <c r="AL267" s="377"/>
      <c r="AM267" s="377"/>
      <c r="AN267" s="377"/>
      <c r="AO267" s="377"/>
      <c r="AP267" s="377"/>
      <c r="AQ267" s="377"/>
      <c r="AR267" s="377"/>
      <c r="AS267" s="377"/>
      <c r="AT267" s="377"/>
      <c r="AU267" s="377"/>
      <c r="AV267" s="377"/>
      <c r="AW267" s="377"/>
      <c r="AX267" s="377"/>
      <c r="AY267" s="377"/>
      <c r="AZ267" s="377"/>
      <c r="BA267" s="377"/>
      <c r="BB267" s="377"/>
      <c r="BC267" s="377"/>
      <c r="BD267" s="377"/>
      <c r="BE267" s="377"/>
      <c r="BF267" s="377"/>
      <c r="BG267" s="377"/>
      <c r="BH267" s="377"/>
      <c r="BI267" s="377"/>
      <c r="BJ267" s="377"/>
      <c r="BK267" s="377"/>
      <c r="BL267" s="377"/>
      <c r="BM267" s="377"/>
      <c r="BN267" s="377"/>
      <c r="BO267" s="377"/>
      <c r="BP267" s="377"/>
      <c r="BQ267" s="377"/>
      <c r="BR267" s="377"/>
      <c r="BS267" s="498"/>
      <c r="BT267" s="498"/>
      <c r="BU267" s="521">
        <v>11.661290322580641</v>
      </c>
      <c r="BV267" s="377">
        <f t="shared" si="120"/>
        <v>11.661290322580641</v>
      </c>
      <c r="BW267" s="501">
        <f t="shared" si="121"/>
        <v>1120.5</v>
      </c>
    </row>
    <row r="268" spans="1:75" s="370" customFormat="1" ht="30.75" customHeight="1">
      <c r="A268" s="385"/>
      <c r="B268" s="496">
        <v>260</v>
      </c>
      <c r="C268" s="376" t="s">
        <v>1364</v>
      </c>
      <c r="D268" s="514">
        <v>45272</v>
      </c>
      <c r="E268" s="368" t="s">
        <v>1277</v>
      </c>
      <c r="F268" s="383" t="s">
        <v>474</v>
      </c>
      <c r="G268" s="368" t="s">
        <v>1278</v>
      </c>
      <c r="H268" s="368" t="s">
        <v>1280</v>
      </c>
      <c r="I268" s="487" t="s">
        <v>1353</v>
      </c>
      <c r="J268" s="377">
        <v>1205</v>
      </c>
      <c r="K268" s="505">
        <f t="shared" si="117"/>
        <v>120.5</v>
      </c>
      <c r="L268" s="377">
        <f t="shared" si="118"/>
        <v>1084.5</v>
      </c>
      <c r="M268" s="377">
        <f t="shared" si="113"/>
        <v>216.9</v>
      </c>
      <c r="N268" s="377"/>
      <c r="O268" s="377"/>
      <c r="P268" s="377"/>
      <c r="Q268" s="377"/>
      <c r="R268" s="377"/>
      <c r="S268" s="377"/>
      <c r="T268" s="377"/>
      <c r="U268" s="377"/>
      <c r="V268" s="377"/>
      <c r="W268" s="377"/>
      <c r="X268" s="377"/>
      <c r="Y268" s="377"/>
      <c r="Z268" s="377"/>
      <c r="AA268" s="377"/>
      <c r="AB268" s="377"/>
      <c r="AC268" s="377"/>
      <c r="AD268" s="377"/>
      <c r="AE268" s="377"/>
      <c r="AF268" s="377"/>
      <c r="AG268" s="377"/>
      <c r="AH268" s="377"/>
      <c r="AI268" s="377"/>
      <c r="AJ268" s="377"/>
      <c r="AK268" s="377"/>
      <c r="AL268" s="377"/>
      <c r="AM268" s="377"/>
      <c r="AN268" s="377"/>
      <c r="AO268" s="377"/>
      <c r="AP268" s="377"/>
      <c r="AQ268" s="377"/>
      <c r="AR268" s="377"/>
      <c r="AS268" s="377"/>
      <c r="AT268" s="377"/>
      <c r="AU268" s="377"/>
      <c r="AV268" s="377"/>
      <c r="AW268" s="377"/>
      <c r="AX268" s="377"/>
      <c r="AY268" s="377"/>
      <c r="AZ268" s="377"/>
      <c r="BA268" s="377"/>
      <c r="BB268" s="377"/>
      <c r="BC268" s="377"/>
      <c r="BD268" s="377"/>
      <c r="BE268" s="377"/>
      <c r="BF268" s="377"/>
      <c r="BG268" s="377"/>
      <c r="BH268" s="377"/>
      <c r="BI268" s="377"/>
      <c r="BJ268" s="377"/>
      <c r="BK268" s="377"/>
      <c r="BL268" s="377"/>
      <c r="BM268" s="377"/>
      <c r="BN268" s="377"/>
      <c r="BO268" s="377"/>
      <c r="BP268" s="377"/>
      <c r="BQ268" s="377"/>
      <c r="BR268" s="377"/>
      <c r="BS268" s="498"/>
      <c r="BT268" s="498"/>
      <c r="BU268" s="521">
        <v>11.661290322580641</v>
      </c>
      <c r="BV268" s="377">
        <f t="shared" si="120"/>
        <v>11.661290322580641</v>
      </c>
      <c r="BW268" s="501">
        <f t="shared" si="121"/>
        <v>1084.5</v>
      </c>
    </row>
    <row r="269" spans="1:75" s="370" customFormat="1" ht="30.75" customHeight="1">
      <c r="A269" s="385"/>
      <c r="B269" s="496">
        <v>261</v>
      </c>
      <c r="C269" s="376" t="s">
        <v>1365</v>
      </c>
      <c r="D269" s="514">
        <v>45272</v>
      </c>
      <c r="E269" s="368" t="s">
        <v>1277</v>
      </c>
      <c r="F269" s="383" t="s">
        <v>474</v>
      </c>
      <c r="G269" s="368" t="s">
        <v>1278</v>
      </c>
      <c r="H269" s="368" t="s">
        <v>1281</v>
      </c>
      <c r="I269" s="487" t="s">
        <v>1353</v>
      </c>
      <c r="J269" s="377">
        <v>1205</v>
      </c>
      <c r="K269" s="505">
        <f t="shared" si="117"/>
        <v>120.5</v>
      </c>
      <c r="L269" s="377">
        <f t="shared" si="118"/>
        <v>1084.5</v>
      </c>
      <c r="M269" s="377">
        <f t="shared" ref="M269:M280" si="122">L269/5</f>
        <v>216.9</v>
      </c>
      <c r="N269" s="377"/>
      <c r="O269" s="377"/>
      <c r="P269" s="377"/>
      <c r="Q269" s="377"/>
      <c r="R269" s="377"/>
      <c r="S269" s="377"/>
      <c r="T269" s="377"/>
      <c r="U269" s="377"/>
      <c r="V269" s="377"/>
      <c r="W269" s="377"/>
      <c r="X269" s="377"/>
      <c r="Y269" s="377"/>
      <c r="Z269" s="377"/>
      <c r="AA269" s="377"/>
      <c r="AB269" s="377"/>
      <c r="AC269" s="377"/>
      <c r="AD269" s="377"/>
      <c r="AE269" s="377"/>
      <c r="AF269" s="377"/>
      <c r="AG269" s="377"/>
      <c r="AH269" s="377"/>
      <c r="AI269" s="377"/>
      <c r="AJ269" s="377"/>
      <c r="AK269" s="377"/>
      <c r="AL269" s="377"/>
      <c r="AM269" s="377"/>
      <c r="AN269" s="377"/>
      <c r="AO269" s="377"/>
      <c r="AP269" s="377"/>
      <c r="AQ269" s="377"/>
      <c r="AR269" s="377"/>
      <c r="AS269" s="377"/>
      <c r="AT269" s="377"/>
      <c r="AU269" s="377"/>
      <c r="AV269" s="377"/>
      <c r="AW269" s="377"/>
      <c r="AX269" s="377"/>
      <c r="AY269" s="377"/>
      <c r="AZ269" s="377"/>
      <c r="BA269" s="377"/>
      <c r="BB269" s="377"/>
      <c r="BC269" s="377"/>
      <c r="BD269" s="377"/>
      <c r="BE269" s="377"/>
      <c r="BF269" s="377"/>
      <c r="BG269" s="377"/>
      <c r="BH269" s="377"/>
      <c r="BI269" s="377"/>
      <c r="BJ269" s="377"/>
      <c r="BK269" s="377"/>
      <c r="BL269" s="377"/>
      <c r="BM269" s="377"/>
      <c r="BN269" s="377"/>
      <c r="BO269" s="377"/>
      <c r="BP269" s="377"/>
      <c r="BQ269" s="377"/>
      <c r="BR269" s="377"/>
      <c r="BS269" s="498"/>
      <c r="BT269" s="498"/>
      <c r="BU269" s="521">
        <v>11.661290322580641</v>
      </c>
      <c r="BV269" s="377">
        <f t="shared" si="120"/>
        <v>11.661290322580641</v>
      </c>
      <c r="BW269" s="501">
        <f t="shared" si="121"/>
        <v>1084.5</v>
      </c>
    </row>
    <row r="270" spans="1:75" s="370" customFormat="1" ht="29.25" customHeight="1">
      <c r="A270" s="385"/>
      <c r="B270" s="496">
        <v>262</v>
      </c>
      <c r="C270" s="376" t="s">
        <v>1366</v>
      </c>
      <c r="D270" s="514">
        <v>45272</v>
      </c>
      <c r="E270" s="368" t="s">
        <v>1277</v>
      </c>
      <c r="F270" s="383" t="s">
        <v>474</v>
      </c>
      <c r="G270" s="368" t="s">
        <v>1278</v>
      </c>
      <c r="H270" s="368" t="s">
        <v>1282</v>
      </c>
      <c r="I270" s="487" t="s">
        <v>1353</v>
      </c>
      <c r="J270" s="377">
        <v>1205</v>
      </c>
      <c r="K270" s="505">
        <f t="shared" si="117"/>
        <v>120.5</v>
      </c>
      <c r="L270" s="377">
        <f t="shared" si="118"/>
        <v>1084.5</v>
      </c>
      <c r="M270" s="377">
        <f t="shared" si="122"/>
        <v>216.9</v>
      </c>
      <c r="N270" s="377"/>
      <c r="O270" s="377"/>
      <c r="P270" s="377"/>
      <c r="Q270" s="377"/>
      <c r="R270" s="377"/>
      <c r="S270" s="377"/>
      <c r="T270" s="377"/>
      <c r="U270" s="377"/>
      <c r="V270" s="377"/>
      <c r="W270" s="377"/>
      <c r="X270" s="377"/>
      <c r="Y270" s="377"/>
      <c r="Z270" s="377"/>
      <c r="AA270" s="377"/>
      <c r="AB270" s="377"/>
      <c r="AC270" s="377"/>
      <c r="AD270" s="377"/>
      <c r="AE270" s="377"/>
      <c r="AF270" s="377"/>
      <c r="AG270" s="377"/>
      <c r="AH270" s="377"/>
      <c r="AI270" s="377"/>
      <c r="AJ270" s="377"/>
      <c r="AK270" s="377"/>
      <c r="AL270" s="377"/>
      <c r="AM270" s="377"/>
      <c r="AN270" s="377"/>
      <c r="AO270" s="377"/>
      <c r="AP270" s="377"/>
      <c r="AQ270" s="377"/>
      <c r="AR270" s="377"/>
      <c r="AS270" s="377"/>
      <c r="AT270" s="377"/>
      <c r="AU270" s="377"/>
      <c r="AV270" s="377"/>
      <c r="AW270" s="377"/>
      <c r="AX270" s="377"/>
      <c r="AY270" s="377"/>
      <c r="AZ270" s="377"/>
      <c r="BA270" s="377"/>
      <c r="BB270" s="377"/>
      <c r="BC270" s="377"/>
      <c r="BD270" s="377"/>
      <c r="BE270" s="377"/>
      <c r="BF270" s="377"/>
      <c r="BG270" s="377"/>
      <c r="BH270" s="377"/>
      <c r="BI270" s="377"/>
      <c r="BJ270" s="377"/>
      <c r="BK270" s="377"/>
      <c r="BL270" s="377"/>
      <c r="BM270" s="377"/>
      <c r="BN270" s="377"/>
      <c r="BO270" s="377"/>
      <c r="BP270" s="377"/>
      <c r="BQ270" s="377"/>
      <c r="BR270" s="377"/>
      <c r="BS270" s="498"/>
      <c r="BT270" s="498"/>
      <c r="BU270" s="521">
        <v>11.661290322580641</v>
      </c>
      <c r="BV270" s="377">
        <f t="shared" si="120"/>
        <v>11.661290322580641</v>
      </c>
      <c r="BW270" s="501">
        <f t="shared" si="121"/>
        <v>1084.5</v>
      </c>
    </row>
    <row r="271" spans="1:75" s="370" customFormat="1" ht="15" customHeight="1">
      <c r="A271" s="385"/>
      <c r="B271" s="496">
        <v>263</v>
      </c>
      <c r="C271" s="376" t="s">
        <v>1359</v>
      </c>
      <c r="D271" s="514">
        <v>45272</v>
      </c>
      <c r="E271" s="368" t="s">
        <v>1283</v>
      </c>
      <c r="F271" s="383" t="s">
        <v>474</v>
      </c>
      <c r="G271" s="368" t="s">
        <v>1284</v>
      </c>
      <c r="H271" s="368" t="s">
        <v>1285</v>
      </c>
      <c r="I271" s="487" t="s">
        <v>478</v>
      </c>
      <c r="J271" s="377">
        <v>1183</v>
      </c>
      <c r="K271" s="505">
        <f t="shared" si="117"/>
        <v>118.30000000000001</v>
      </c>
      <c r="L271" s="377">
        <f t="shared" si="118"/>
        <v>1064.7</v>
      </c>
      <c r="M271" s="377">
        <f t="shared" si="122"/>
        <v>212.94</v>
      </c>
      <c r="N271" s="377"/>
      <c r="O271" s="377"/>
      <c r="P271" s="377"/>
      <c r="Q271" s="377"/>
      <c r="R271" s="377"/>
      <c r="S271" s="377"/>
      <c r="T271" s="377"/>
      <c r="U271" s="377"/>
      <c r="V271" s="377"/>
      <c r="W271" s="377"/>
      <c r="X271" s="377"/>
      <c r="Y271" s="377"/>
      <c r="Z271" s="377"/>
      <c r="AA271" s="377"/>
      <c r="AB271" s="377"/>
      <c r="AC271" s="377"/>
      <c r="AD271" s="377"/>
      <c r="AE271" s="377"/>
      <c r="AF271" s="377"/>
      <c r="AG271" s="377"/>
      <c r="AH271" s="377"/>
      <c r="AI271" s="377"/>
      <c r="AJ271" s="377"/>
      <c r="AK271" s="377"/>
      <c r="AL271" s="377"/>
      <c r="AM271" s="377"/>
      <c r="AN271" s="377"/>
      <c r="AO271" s="377"/>
      <c r="AP271" s="377"/>
      <c r="AQ271" s="377"/>
      <c r="AR271" s="377"/>
      <c r="AS271" s="377"/>
      <c r="AT271" s="377"/>
      <c r="AU271" s="377"/>
      <c r="AV271" s="377"/>
      <c r="AW271" s="377"/>
      <c r="AX271" s="377"/>
      <c r="AY271" s="377"/>
      <c r="AZ271" s="377"/>
      <c r="BA271" s="377"/>
      <c r="BB271" s="377"/>
      <c r="BC271" s="377"/>
      <c r="BD271" s="377"/>
      <c r="BE271" s="377"/>
      <c r="BF271" s="377"/>
      <c r="BG271" s="377"/>
      <c r="BH271" s="377"/>
      <c r="BI271" s="377"/>
      <c r="BJ271" s="377"/>
      <c r="BK271" s="377"/>
      <c r="BL271" s="377"/>
      <c r="BM271" s="377"/>
      <c r="BN271" s="377"/>
      <c r="BO271" s="377"/>
      <c r="BP271" s="377"/>
      <c r="BQ271" s="377"/>
      <c r="BR271" s="377"/>
      <c r="BS271" s="498"/>
      <c r="BT271" s="498"/>
      <c r="BU271" s="507">
        <v>11.448387096774193</v>
      </c>
      <c r="BV271" s="377">
        <f t="shared" si="120"/>
        <v>11.448387096774193</v>
      </c>
      <c r="BW271" s="501">
        <f t="shared" si="121"/>
        <v>1084.5</v>
      </c>
    </row>
    <row r="272" spans="1:75" s="370" customFormat="1" ht="15" customHeight="1">
      <c r="A272" s="385"/>
      <c r="B272" s="496">
        <v>264</v>
      </c>
      <c r="C272" s="376" t="s">
        <v>1360</v>
      </c>
      <c r="D272" s="514">
        <v>45272</v>
      </c>
      <c r="E272" s="368" t="s">
        <v>1283</v>
      </c>
      <c r="F272" s="383" t="s">
        <v>474</v>
      </c>
      <c r="G272" s="368" t="s">
        <v>1284</v>
      </c>
      <c r="H272" s="368" t="s">
        <v>1286</v>
      </c>
      <c r="I272" s="487" t="s">
        <v>478</v>
      </c>
      <c r="J272" s="377">
        <v>1183</v>
      </c>
      <c r="K272" s="505">
        <f t="shared" si="117"/>
        <v>118.30000000000001</v>
      </c>
      <c r="L272" s="377">
        <f t="shared" si="118"/>
        <v>1064.7</v>
      </c>
      <c r="M272" s="377">
        <f t="shared" si="122"/>
        <v>212.94</v>
      </c>
      <c r="N272" s="377"/>
      <c r="O272" s="377"/>
      <c r="P272" s="377"/>
      <c r="Q272" s="377"/>
      <c r="R272" s="377"/>
      <c r="S272" s="377"/>
      <c r="T272" s="377"/>
      <c r="U272" s="377"/>
      <c r="V272" s="377"/>
      <c r="W272" s="377"/>
      <c r="X272" s="377"/>
      <c r="Y272" s="377"/>
      <c r="Z272" s="377"/>
      <c r="AA272" s="377"/>
      <c r="AB272" s="377"/>
      <c r="AC272" s="377"/>
      <c r="AD272" s="377"/>
      <c r="AE272" s="377"/>
      <c r="AF272" s="377"/>
      <c r="AG272" s="377"/>
      <c r="AH272" s="377"/>
      <c r="AI272" s="377"/>
      <c r="AJ272" s="377"/>
      <c r="AK272" s="377"/>
      <c r="AL272" s="377"/>
      <c r="AM272" s="377"/>
      <c r="AN272" s="377"/>
      <c r="AO272" s="377"/>
      <c r="AP272" s="377"/>
      <c r="AQ272" s="377"/>
      <c r="AR272" s="377"/>
      <c r="AS272" s="377"/>
      <c r="AT272" s="377"/>
      <c r="AU272" s="377"/>
      <c r="AV272" s="377"/>
      <c r="AW272" s="377"/>
      <c r="AX272" s="377"/>
      <c r="AY272" s="377"/>
      <c r="AZ272" s="377"/>
      <c r="BA272" s="377"/>
      <c r="BB272" s="377"/>
      <c r="BC272" s="377"/>
      <c r="BD272" s="377"/>
      <c r="BE272" s="377"/>
      <c r="BF272" s="377"/>
      <c r="BG272" s="377"/>
      <c r="BH272" s="377"/>
      <c r="BI272" s="377"/>
      <c r="BJ272" s="377"/>
      <c r="BK272" s="377"/>
      <c r="BL272" s="377"/>
      <c r="BM272" s="377"/>
      <c r="BN272" s="377"/>
      <c r="BO272" s="377"/>
      <c r="BP272" s="377"/>
      <c r="BQ272" s="377"/>
      <c r="BR272" s="377"/>
      <c r="BS272" s="498"/>
      <c r="BT272" s="498"/>
      <c r="BU272" s="507">
        <v>11.448387096774193</v>
      </c>
      <c r="BV272" s="377">
        <f t="shared" si="120"/>
        <v>11.448387096774193</v>
      </c>
      <c r="BW272" s="501">
        <f t="shared" si="121"/>
        <v>1064.7</v>
      </c>
    </row>
    <row r="273" spans="1:75" s="370" customFormat="1" ht="15" customHeight="1">
      <c r="A273" s="385"/>
      <c r="B273" s="496">
        <v>265</v>
      </c>
      <c r="C273" s="376" t="s">
        <v>1361</v>
      </c>
      <c r="D273" s="514">
        <v>45272</v>
      </c>
      <c r="E273" s="368" t="s">
        <v>1283</v>
      </c>
      <c r="F273" s="383" t="s">
        <v>474</v>
      </c>
      <c r="G273" s="368" t="s">
        <v>1284</v>
      </c>
      <c r="H273" s="368" t="s">
        <v>1287</v>
      </c>
      <c r="I273" s="487" t="s">
        <v>478</v>
      </c>
      <c r="J273" s="377">
        <v>1183</v>
      </c>
      <c r="K273" s="505">
        <f t="shared" si="117"/>
        <v>118.30000000000001</v>
      </c>
      <c r="L273" s="377">
        <f t="shared" si="118"/>
        <v>1064.7</v>
      </c>
      <c r="M273" s="377">
        <f t="shared" si="122"/>
        <v>212.94</v>
      </c>
      <c r="N273" s="377"/>
      <c r="O273" s="377"/>
      <c r="P273" s="377"/>
      <c r="Q273" s="377"/>
      <c r="R273" s="377"/>
      <c r="S273" s="377"/>
      <c r="T273" s="377"/>
      <c r="U273" s="377"/>
      <c r="V273" s="377"/>
      <c r="W273" s="377"/>
      <c r="X273" s="377"/>
      <c r="Y273" s="377"/>
      <c r="Z273" s="377"/>
      <c r="AA273" s="377"/>
      <c r="AB273" s="377"/>
      <c r="AC273" s="377"/>
      <c r="AD273" s="377"/>
      <c r="AE273" s="377"/>
      <c r="AF273" s="377"/>
      <c r="AG273" s="377"/>
      <c r="AH273" s="377"/>
      <c r="AI273" s="377"/>
      <c r="AJ273" s="377"/>
      <c r="AK273" s="377"/>
      <c r="AL273" s="377"/>
      <c r="AM273" s="377"/>
      <c r="AN273" s="377"/>
      <c r="AO273" s="377"/>
      <c r="AP273" s="377"/>
      <c r="AQ273" s="377"/>
      <c r="AR273" s="377"/>
      <c r="AS273" s="377"/>
      <c r="AT273" s="377"/>
      <c r="AU273" s="377"/>
      <c r="AV273" s="377"/>
      <c r="AW273" s="377"/>
      <c r="AX273" s="377"/>
      <c r="AY273" s="377"/>
      <c r="AZ273" s="377"/>
      <c r="BA273" s="377"/>
      <c r="BB273" s="377"/>
      <c r="BC273" s="377"/>
      <c r="BD273" s="377"/>
      <c r="BE273" s="377"/>
      <c r="BF273" s="377"/>
      <c r="BG273" s="377"/>
      <c r="BH273" s="377"/>
      <c r="BI273" s="377"/>
      <c r="BJ273" s="377"/>
      <c r="BK273" s="377"/>
      <c r="BL273" s="377"/>
      <c r="BM273" s="377"/>
      <c r="BN273" s="377"/>
      <c r="BO273" s="377"/>
      <c r="BP273" s="377"/>
      <c r="BQ273" s="377"/>
      <c r="BR273" s="377"/>
      <c r="BS273" s="498"/>
      <c r="BT273" s="498"/>
      <c r="BU273" s="507">
        <v>11.448387096774193</v>
      </c>
      <c r="BV273" s="377">
        <f t="shared" si="120"/>
        <v>11.448387096774193</v>
      </c>
      <c r="BW273" s="501">
        <f t="shared" si="121"/>
        <v>1064.7</v>
      </c>
    </row>
    <row r="274" spans="1:75" s="370" customFormat="1" ht="15" customHeight="1">
      <c r="A274" s="385"/>
      <c r="B274" s="496">
        <v>266</v>
      </c>
      <c r="C274" s="376" t="s">
        <v>1362</v>
      </c>
      <c r="D274" s="514">
        <v>45272</v>
      </c>
      <c r="E274" s="368" t="s">
        <v>1283</v>
      </c>
      <c r="F274" s="383" t="s">
        <v>474</v>
      </c>
      <c r="G274" s="368" t="s">
        <v>1284</v>
      </c>
      <c r="H274" s="368" t="s">
        <v>1288</v>
      </c>
      <c r="I274" s="487" t="s">
        <v>478</v>
      </c>
      <c r="J274" s="377">
        <v>1183</v>
      </c>
      <c r="K274" s="505">
        <f t="shared" si="117"/>
        <v>118.30000000000001</v>
      </c>
      <c r="L274" s="377">
        <f t="shared" si="118"/>
        <v>1064.7</v>
      </c>
      <c r="M274" s="377">
        <f t="shared" si="122"/>
        <v>212.94</v>
      </c>
      <c r="N274" s="377"/>
      <c r="O274" s="377"/>
      <c r="P274" s="377"/>
      <c r="Q274" s="377"/>
      <c r="R274" s="377"/>
      <c r="S274" s="377"/>
      <c r="T274" s="377"/>
      <c r="U274" s="377"/>
      <c r="V274" s="377"/>
      <c r="W274" s="377"/>
      <c r="X274" s="377"/>
      <c r="Y274" s="377"/>
      <c r="Z274" s="377"/>
      <c r="AA274" s="377"/>
      <c r="AB274" s="377"/>
      <c r="AC274" s="377"/>
      <c r="AD274" s="377"/>
      <c r="AE274" s="377"/>
      <c r="AF274" s="377"/>
      <c r="AG274" s="377"/>
      <c r="AH274" s="377"/>
      <c r="AI274" s="377"/>
      <c r="AJ274" s="377"/>
      <c r="AK274" s="377"/>
      <c r="AL274" s="377"/>
      <c r="AM274" s="377"/>
      <c r="AN274" s="377"/>
      <c r="AO274" s="377"/>
      <c r="AP274" s="377"/>
      <c r="AQ274" s="377"/>
      <c r="AR274" s="377"/>
      <c r="AS274" s="377"/>
      <c r="AT274" s="377"/>
      <c r="AU274" s="377"/>
      <c r="AV274" s="377"/>
      <c r="AW274" s="377"/>
      <c r="AX274" s="377"/>
      <c r="AY274" s="377"/>
      <c r="AZ274" s="377"/>
      <c r="BA274" s="377"/>
      <c r="BB274" s="377"/>
      <c r="BC274" s="377"/>
      <c r="BD274" s="377"/>
      <c r="BE274" s="377"/>
      <c r="BF274" s="377"/>
      <c r="BG274" s="377"/>
      <c r="BH274" s="377"/>
      <c r="BI274" s="377"/>
      <c r="BJ274" s="377"/>
      <c r="BK274" s="377"/>
      <c r="BL274" s="377"/>
      <c r="BM274" s="377"/>
      <c r="BN274" s="377"/>
      <c r="BO274" s="377"/>
      <c r="BP274" s="377"/>
      <c r="BQ274" s="377"/>
      <c r="BR274" s="377"/>
      <c r="BS274" s="498"/>
      <c r="BT274" s="498"/>
      <c r="BU274" s="507">
        <v>11.448387096774193</v>
      </c>
      <c r="BV274" s="377">
        <f t="shared" si="120"/>
        <v>11.448387096774193</v>
      </c>
      <c r="BW274" s="501">
        <f t="shared" si="121"/>
        <v>1064.7</v>
      </c>
    </row>
    <row r="275" spans="1:75" s="370" customFormat="1" ht="15" customHeight="1">
      <c r="A275" s="385"/>
      <c r="B275" s="496">
        <v>267</v>
      </c>
      <c r="C275" s="376" t="s">
        <v>1370</v>
      </c>
      <c r="D275" s="514">
        <v>45272</v>
      </c>
      <c r="E275" s="368" t="s">
        <v>1283</v>
      </c>
      <c r="F275" s="383" t="s">
        <v>474</v>
      </c>
      <c r="G275" s="368" t="s">
        <v>1284</v>
      </c>
      <c r="H275" s="368" t="s">
        <v>1289</v>
      </c>
      <c r="I275" s="487" t="s">
        <v>478</v>
      </c>
      <c r="J275" s="377">
        <v>1183</v>
      </c>
      <c r="K275" s="505">
        <f t="shared" si="117"/>
        <v>118.30000000000001</v>
      </c>
      <c r="L275" s="377">
        <f t="shared" si="118"/>
        <v>1064.7</v>
      </c>
      <c r="M275" s="377">
        <f t="shared" si="122"/>
        <v>212.94</v>
      </c>
      <c r="N275" s="377"/>
      <c r="O275" s="377"/>
      <c r="P275" s="377"/>
      <c r="Q275" s="377"/>
      <c r="R275" s="377"/>
      <c r="S275" s="377"/>
      <c r="T275" s="377"/>
      <c r="U275" s="377"/>
      <c r="V275" s="377"/>
      <c r="W275" s="377"/>
      <c r="X275" s="377"/>
      <c r="Y275" s="377"/>
      <c r="Z275" s="377"/>
      <c r="AA275" s="377"/>
      <c r="AB275" s="377"/>
      <c r="AC275" s="377"/>
      <c r="AD275" s="377"/>
      <c r="AE275" s="377"/>
      <c r="AF275" s="377"/>
      <c r="AG275" s="377"/>
      <c r="AH275" s="377"/>
      <c r="AI275" s="377"/>
      <c r="AJ275" s="377"/>
      <c r="AK275" s="377"/>
      <c r="AL275" s="377"/>
      <c r="AM275" s="377"/>
      <c r="AN275" s="377"/>
      <c r="AO275" s="377"/>
      <c r="AP275" s="377"/>
      <c r="AQ275" s="377"/>
      <c r="AR275" s="377"/>
      <c r="AS275" s="377"/>
      <c r="AT275" s="377"/>
      <c r="AU275" s="377"/>
      <c r="AV275" s="377"/>
      <c r="AW275" s="377"/>
      <c r="AX275" s="377"/>
      <c r="AY275" s="377"/>
      <c r="AZ275" s="377"/>
      <c r="BA275" s="377"/>
      <c r="BB275" s="377"/>
      <c r="BC275" s="377"/>
      <c r="BD275" s="377"/>
      <c r="BE275" s="377"/>
      <c r="BF275" s="377"/>
      <c r="BG275" s="377"/>
      <c r="BH275" s="377"/>
      <c r="BI275" s="377"/>
      <c r="BJ275" s="377"/>
      <c r="BK275" s="377"/>
      <c r="BL275" s="377"/>
      <c r="BM275" s="377"/>
      <c r="BN275" s="377"/>
      <c r="BO275" s="377"/>
      <c r="BP275" s="377"/>
      <c r="BQ275" s="377"/>
      <c r="BR275" s="377"/>
      <c r="BS275" s="498"/>
      <c r="BT275" s="498"/>
      <c r="BU275" s="507">
        <v>11.448387096774193</v>
      </c>
      <c r="BV275" s="377">
        <f t="shared" si="120"/>
        <v>11.448387096774193</v>
      </c>
      <c r="BW275" s="501">
        <f t="shared" si="121"/>
        <v>1064.7</v>
      </c>
    </row>
    <row r="276" spans="1:75" s="370" customFormat="1" ht="15" customHeight="1">
      <c r="A276" s="385"/>
      <c r="B276" s="496">
        <v>268</v>
      </c>
      <c r="C276" s="376" t="s">
        <v>1371</v>
      </c>
      <c r="D276" s="514">
        <v>45272</v>
      </c>
      <c r="E276" s="368" t="s">
        <v>1283</v>
      </c>
      <c r="F276" s="383" t="s">
        <v>474</v>
      </c>
      <c r="G276" s="368" t="s">
        <v>1284</v>
      </c>
      <c r="H276" s="368" t="s">
        <v>1290</v>
      </c>
      <c r="I276" s="487" t="s">
        <v>478</v>
      </c>
      <c r="J276" s="377">
        <v>1183</v>
      </c>
      <c r="K276" s="505">
        <f t="shared" si="117"/>
        <v>118.30000000000001</v>
      </c>
      <c r="L276" s="377">
        <f t="shared" si="118"/>
        <v>1064.7</v>
      </c>
      <c r="M276" s="377">
        <f t="shared" si="122"/>
        <v>212.94</v>
      </c>
      <c r="N276" s="377"/>
      <c r="O276" s="377"/>
      <c r="P276" s="377"/>
      <c r="Q276" s="377"/>
      <c r="R276" s="377"/>
      <c r="S276" s="377"/>
      <c r="T276" s="377"/>
      <c r="U276" s="377"/>
      <c r="V276" s="377"/>
      <c r="W276" s="377"/>
      <c r="X276" s="377"/>
      <c r="Y276" s="377"/>
      <c r="Z276" s="377"/>
      <c r="AA276" s="377"/>
      <c r="AB276" s="377"/>
      <c r="AC276" s="377"/>
      <c r="AD276" s="377"/>
      <c r="AE276" s="377"/>
      <c r="AF276" s="377"/>
      <c r="AG276" s="377"/>
      <c r="AH276" s="377"/>
      <c r="AI276" s="377"/>
      <c r="AJ276" s="377"/>
      <c r="AK276" s="377"/>
      <c r="AL276" s="377"/>
      <c r="AM276" s="377"/>
      <c r="AN276" s="377"/>
      <c r="AO276" s="377"/>
      <c r="AP276" s="377"/>
      <c r="AQ276" s="377"/>
      <c r="AR276" s="377"/>
      <c r="AS276" s="377"/>
      <c r="AT276" s="377"/>
      <c r="AU276" s="377"/>
      <c r="AV276" s="377"/>
      <c r="AW276" s="377"/>
      <c r="AX276" s="377"/>
      <c r="AY276" s="377"/>
      <c r="AZ276" s="377"/>
      <c r="BA276" s="377"/>
      <c r="BB276" s="377"/>
      <c r="BC276" s="377"/>
      <c r="BD276" s="377"/>
      <c r="BE276" s="377"/>
      <c r="BF276" s="377"/>
      <c r="BG276" s="377"/>
      <c r="BH276" s="377"/>
      <c r="BI276" s="377"/>
      <c r="BJ276" s="377"/>
      <c r="BK276" s="377"/>
      <c r="BL276" s="377"/>
      <c r="BM276" s="377"/>
      <c r="BN276" s="377"/>
      <c r="BO276" s="377"/>
      <c r="BP276" s="377"/>
      <c r="BQ276" s="377"/>
      <c r="BR276" s="377"/>
      <c r="BS276" s="498"/>
      <c r="BT276" s="498"/>
      <c r="BU276" s="507">
        <v>11.448387096774193</v>
      </c>
      <c r="BV276" s="377">
        <f t="shared" si="120"/>
        <v>11.448387096774193</v>
      </c>
      <c r="BW276" s="501">
        <f t="shared" si="121"/>
        <v>1064.7</v>
      </c>
    </row>
    <row r="277" spans="1:75" s="370" customFormat="1" ht="15" customHeight="1">
      <c r="A277" s="385"/>
      <c r="B277" s="496">
        <v>269</v>
      </c>
      <c r="C277" s="376" t="s">
        <v>1372</v>
      </c>
      <c r="D277" s="514">
        <v>45272</v>
      </c>
      <c r="E277" s="368" t="s">
        <v>1283</v>
      </c>
      <c r="F277" s="383" t="s">
        <v>474</v>
      </c>
      <c r="G277" s="368" t="s">
        <v>1284</v>
      </c>
      <c r="H277" s="368" t="s">
        <v>1291</v>
      </c>
      <c r="I277" s="487" t="s">
        <v>478</v>
      </c>
      <c r="J277" s="377">
        <v>1183</v>
      </c>
      <c r="K277" s="505">
        <f t="shared" si="117"/>
        <v>118.30000000000001</v>
      </c>
      <c r="L277" s="377">
        <f t="shared" si="118"/>
        <v>1064.7</v>
      </c>
      <c r="M277" s="377">
        <f t="shared" si="122"/>
        <v>212.94</v>
      </c>
      <c r="N277" s="377"/>
      <c r="O277" s="377"/>
      <c r="P277" s="377"/>
      <c r="Q277" s="377"/>
      <c r="R277" s="377"/>
      <c r="S277" s="377"/>
      <c r="T277" s="377"/>
      <c r="U277" s="377"/>
      <c r="V277" s="377"/>
      <c r="W277" s="377"/>
      <c r="X277" s="377"/>
      <c r="Y277" s="377"/>
      <c r="Z277" s="377"/>
      <c r="AA277" s="377"/>
      <c r="AB277" s="377"/>
      <c r="AC277" s="377"/>
      <c r="AD277" s="377"/>
      <c r="AE277" s="377"/>
      <c r="AF277" s="377"/>
      <c r="AG277" s="377"/>
      <c r="AH277" s="377"/>
      <c r="AI277" s="377"/>
      <c r="AJ277" s="377"/>
      <c r="AK277" s="377"/>
      <c r="AL277" s="377"/>
      <c r="AM277" s="377"/>
      <c r="AN277" s="377"/>
      <c r="AO277" s="377"/>
      <c r="AP277" s="377"/>
      <c r="AQ277" s="377"/>
      <c r="AR277" s="377"/>
      <c r="AS277" s="377"/>
      <c r="AT277" s="377"/>
      <c r="AU277" s="377"/>
      <c r="AV277" s="377"/>
      <c r="AW277" s="377"/>
      <c r="AX277" s="377"/>
      <c r="AY277" s="377"/>
      <c r="AZ277" s="377"/>
      <c r="BA277" s="377"/>
      <c r="BB277" s="377"/>
      <c r="BC277" s="377"/>
      <c r="BD277" s="377"/>
      <c r="BE277" s="377"/>
      <c r="BF277" s="377"/>
      <c r="BG277" s="377"/>
      <c r="BH277" s="377"/>
      <c r="BI277" s="377"/>
      <c r="BJ277" s="377"/>
      <c r="BK277" s="377"/>
      <c r="BL277" s="377"/>
      <c r="BM277" s="377"/>
      <c r="BN277" s="377"/>
      <c r="BO277" s="377"/>
      <c r="BP277" s="377"/>
      <c r="BQ277" s="377"/>
      <c r="BR277" s="377"/>
      <c r="BS277" s="498"/>
      <c r="BT277" s="498"/>
      <c r="BU277" s="507">
        <v>11.448387096774193</v>
      </c>
      <c r="BV277" s="377">
        <f t="shared" si="120"/>
        <v>11.448387096774193</v>
      </c>
      <c r="BW277" s="501">
        <f t="shared" si="121"/>
        <v>1064.7</v>
      </c>
    </row>
    <row r="278" spans="1:75" s="370" customFormat="1" ht="15" customHeight="1">
      <c r="A278" s="385"/>
      <c r="B278" s="496">
        <v>270</v>
      </c>
      <c r="C278" s="376" t="s">
        <v>1373</v>
      </c>
      <c r="D278" s="514">
        <v>45272</v>
      </c>
      <c r="E278" s="368" t="s">
        <v>1283</v>
      </c>
      <c r="F278" s="383" t="s">
        <v>474</v>
      </c>
      <c r="G278" s="368" t="s">
        <v>1284</v>
      </c>
      <c r="H278" s="368" t="s">
        <v>1292</v>
      </c>
      <c r="I278" s="487" t="s">
        <v>641</v>
      </c>
      <c r="J278" s="377">
        <v>1183</v>
      </c>
      <c r="K278" s="505">
        <f t="shared" si="117"/>
        <v>118.30000000000001</v>
      </c>
      <c r="L278" s="377">
        <f t="shared" si="118"/>
        <v>1064.7</v>
      </c>
      <c r="M278" s="377">
        <f t="shared" si="122"/>
        <v>212.94</v>
      </c>
      <c r="N278" s="377"/>
      <c r="O278" s="377"/>
      <c r="P278" s="377"/>
      <c r="Q278" s="377"/>
      <c r="R278" s="377"/>
      <c r="S278" s="377"/>
      <c r="T278" s="377"/>
      <c r="U278" s="377"/>
      <c r="V278" s="377"/>
      <c r="W278" s="377"/>
      <c r="X278" s="377"/>
      <c r="Y278" s="377"/>
      <c r="Z278" s="377"/>
      <c r="AA278" s="377"/>
      <c r="AB278" s="377"/>
      <c r="AC278" s="377"/>
      <c r="AD278" s="377"/>
      <c r="AE278" s="377"/>
      <c r="AF278" s="377"/>
      <c r="AG278" s="377"/>
      <c r="AH278" s="377"/>
      <c r="AI278" s="377"/>
      <c r="AJ278" s="377"/>
      <c r="AK278" s="377"/>
      <c r="AL278" s="377"/>
      <c r="AM278" s="377"/>
      <c r="AN278" s="377"/>
      <c r="AO278" s="377"/>
      <c r="AP278" s="377"/>
      <c r="AQ278" s="377"/>
      <c r="AR278" s="377"/>
      <c r="AS278" s="377"/>
      <c r="AT278" s="377"/>
      <c r="AU278" s="377"/>
      <c r="AV278" s="377"/>
      <c r="AW278" s="377"/>
      <c r="AX278" s="377"/>
      <c r="AY278" s="377"/>
      <c r="AZ278" s="377"/>
      <c r="BA278" s="377"/>
      <c r="BB278" s="377"/>
      <c r="BC278" s="377"/>
      <c r="BD278" s="377"/>
      <c r="BE278" s="377"/>
      <c r="BF278" s="377"/>
      <c r="BG278" s="377"/>
      <c r="BH278" s="377"/>
      <c r="BI278" s="377"/>
      <c r="BJ278" s="377"/>
      <c r="BK278" s="377"/>
      <c r="BL278" s="377"/>
      <c r="BM278" s="377"/>
      <c r="BN278" s="377"/>
      <c r="BO278" s="377"/>
      <c r="BP278" s="377"/>
      <c r="BQ278" s="377"/>
      <c r="BR278" s="377"/>
      <c r="BS278" s="498"/>
      <c r="BT278" s="498"/>
      <c r="BU278" s="507">
        <v>11.448387096774193</v>
      </c>
      <c r="BV278" s="377">
        <f t="shared" si="120"/>
        <v>11.448387096774193</v>
      </c>
      <c r="BW278" s="501">
        <f t="shared" si="121"/>
        <v>1064.7</v>
      </c>
    </row>
    <row r="279" spans="1:75" s="370" customFormat="1" ht="15" customHeight="1">
      <c r="A279" s="385"/>
      <c r="B279" s="496">
        <v>271</v>
      </c>
      <c r="C279" s="376" t="s">
        <v>1374</v>
      </c>
      <c r="D279" s="514">
        <v>45272</v>
      </c>
      <c r="E279" s="368" t="s">
        <v>1283</v>
      </c>
      <c r="F279" s="383" t="s">
        <v>474</v>
      </c>
      <c r="G279" s="368" t="s">
        <v>1284</v>
      </c>
      <c r="H279" s="368" t="s">
        <v>1293</v>
      </c>
      <c r="I279" s="487" t="s">
        <v>641</v>
      </c>
      <c r="J279" s="377">
        <v>1183</v>
      </c>
      <c r="K279" s="505">
        <f t="shared" si="117"/>
        <v>118.30000000000001</v>
      </c>
      <c r="L279" s="377">
        <f t="shared" si="118"/>
        <v>1064.7</v>
      </c>
      <c r="M279" s="377">
        <f t="shared" si="122"/>
        <v>212.94</v>
      </c>
      <c r="N279" s="377"/>
      <c r="O279" s="377"/>
      <c r="P279" s="377"/>
      <c r="Q279" s="377"/>
      <c r="R279" s="377"/>
      <c r="S279" s="377"/>
      <c r="T279" s="377"/>
      <c r="U279" s="377"/>
      <c r="V279" s="377"/>
      <c r="W279" s="377"/>
      <c r="X279" s="377"/>
      <c r="Y279" s="377"/>
      <c r="Z279" s="377"/>
      <c r="AA279" s="377"/>
      <c r="AB279" s="377"/>
      <c r="AC279" s="377"/>
      <c r="AD279" s="377"/>
      <c r="AE279" s="377"/>
      <c r="AF279" s="377"/>
      <c r="AG279" s="377"/>
      <c r="AH279" s="377"/>
      <c r="AI279" s="377"/>
      <c r="AJ279" s="377"/>
      <c r="AK279" s="377"/>
      <c r="AL279" s="377"/>
      <c r="AM279" s="377"/>
      <c r="AN279" s="377"/>
      <c r="AO279" s="377"/>
      <c r="AP279" s="377"/>
      <c r="AQ279" s="377"/>
      <c r="AR279" s="377"/>
      <c r="AS279" s="377"/>
      <c r="AT279" s="377"/>
      <c r="AU279" s="377"/>
      <c r="AV279" s="377"/>
      <c r="AW279" s="377"/>
      <c r="AX279" s="377"/>
      <c r="AY279" s="377"/>
      <c r="AZ279" s="377"/>
      <c r="BA279" s="377"/>
      <c r="BB279" s="377"/>
      <c r="BC279" s="377"/>
      <c r="BD279" s="377"/>
      <c r="BE279" s="377"/>
      <c r="BF279" s="377"/>
      <c r="BG279" s="377"/>
      <c r="BH279" s="377"/>
      <c r="BI279" s="377"/>
      <c r="BJ279" s="377"/>
      <c r="BK279" s="377"/>
      <c r="BL279" s="377"/>
      <c r="BM279" s="377"/>
      <c r="BN279" s="377"/>
      <c r="BO279" s="377"/>
      <c r="BP279" s="377"/>
      <c r="BQ279" s="377"/>
      <c r="BR279" s="377"/>
      <c r="BS279" s="498"/>
      <c r="BT279" s="498"/>
      <c r="BU279" s="507">
        <v>11.448387096774193</v>
      </c>
      <c r="BV279" s="377">
        <f t="shared" si="120"/>
        <v>11.448387096774193</v>
      </c>
      <c r="BW279" s="501">
        <f t="shared" si="121"/>
        <v>1064.7</v>
      </c>
    </row>
    <row r="280" spans="1:75" s="370" customFormat="1" ht="15" customHeight="1">
      <c r="A280" s="385"/>
      <c r="B280" s="496">
        <v>272</v>
      </c>
      <c r="C280" s="376" t="s">
        <v>1375</v>
      </c>
      <c r="D280" s="514">
        <v>45272</v>
      </c>
      <c r="E280" s="368" t="s">
        <v>1283</v>
      </c>
      <c r="F280" s="383" t="s">
        <v>474</v>
      </c>
      <c r="G280" s="368" t="s">
        <v>1284</v>
      </c>
      <c r="H280" s="368" t="s">
        <v>1294</v>
      </c>
      <c r="I280" s="487" t="s">
        <v>641</v>
      </c>
      <c r="J280" s="377">
        <v>1183</v>
      </c>
      <c r="K280" s="505">
        <f t="shared" si="117"/>
        <v>118.30000000000001</v>
      </c>
      <c r="L280" s="377">
        <f t="shared" si="118"/>
        <v>1064.7</v>
      </c>
      <c r="M280" s="377">
        <f t="shared" si="122"/>
        <v>212.94</v>
      </c>
      <c r="N280" s="377"/>
      <c r="O280" s="377"/>
      <c r="P280" s="377"/>
      <c r="Q280" s="377"/>
      <c r="R280" s="377"/>
      <c r="S280" s="377"/>
      <c r="T280" s="377"/>
      <c r="U280" s="377"/>
      <c r="V280" s="377"/>
      <c r="W280" s="377"/>
      <c r="X280" s="377"/>
      <c r="Y280" s="377"/>
      <c r="Z280" s="377"/>
      <c r="AA280" s="377"/>
      <c r="AB280" s="377"/>
      <c r="AC280" s="377"/>
      <c r="AD280" s="377"/>
      <c r="AE280" s="377"/>
      <c r="AF280" s="377"/>
      <c r="AG280" s="377"/>
      <c r="AH280" s="377"/>
      <c r="AI280" s="377"/>
      <c r="AJ280" s="377"/>
      <c r="AK280" s="377"/>
      <c r="AL280" s="377"/>
      <c r="AM280" s="377"/>
      <c r="AN280" s="377"/>
      <c r="AO280" s="377"/>
      <c r="AP280" s="377"/>
      <c r="AQ280" s="377"/>
      <c r="AR280" s="377"/>
      <c r="AS280" s="377"/>
      <c r="AT280" s="377"/>
      <c r="AU280" s="377"/>
      <c r="AV280" s="377"/>
      <c r="AW280" s="377"/>
      <c r="AX280" s="377"/>
      <c r="AY280" s="377"/>
      <c r="AZ280" s="377"/>
      <c r="BA280" s="377"/>
      <c r="BB280" s="377"/>
      <c r="BC280" s="377"/>
      <c r="BD280" s="377"/>
      <c r="BE280" s="377"/>
      <c r="BF280" s="377"/>
      <c r="BG280" s="377"/>
      <c r="BH280" s="377"/>
      <c r="BI280" s="377"/>
      <c r="BJ280" s="377"/>
      <c r="BK280" s="377"/>
      <c r="BL280" s="377"/>
      <c r="BM280" s="377"/>
      <c r="BN280" s="377"/>
      <c r="BO280" s="377"/>
      <c r="BP280" s="377"/>
      <c r="BQ280" s="377"/>
      <c r="BR280" s="377"/>
      <c r="BS280" s="498"/>
      <c r="BT280" s="498"/>
      <c r="BU280" s="507">
        <v>11.448387096774193</v>
      </c>
      <c r="BV280" s="377">
        <f t="shared" si="120"/>
        <v>11.448387096774193</v>
      </c>
      <c r="BW280" s="501">
        <f t="shared" si="121"/>
        <v>1064.7</v>
      </c>
    </row>
    <row r="281" spans="1:75" s="91" customFormat="1" ht="18.75" customHeight="1">
      <c r="A281" s="90"/>
      <c r="B281" s="619" t="s">
        <v>1438</v>
      </c>
      <c r="C281" s="619"/>
      <c r="D281" s="619"/>
      <c r="E281" s="619"/>
      <c r="F281" s="619"/>
      <c r="G281" s="619"/>
      <c r="H281" s="619"/>
      <c r="I281" s="619"/>
      <c r="J281" s="291">
        <f>SUM(J9:J280)</f>
        <v>366794.24000000005</v>
      </c>
      <c r="K281" s="291">
        <f t="shared" ref="K281:BV281" si="123">SUM(K9:K280)</f>
        <v>36679.424000000065</v>
      </c>
      <c r="L281" s="291">
        <f t="shared" si="123"/>
        <v>330114.81600000011</v>
      </c>
      <c r="M281" s="291">
        <f t="shared" si="123"/>
        <v>66022.963200000013</v>
      </c>
      <c r="N281" s="291">
        <f t="shared" si="123"/>
        <v>0</v>
      </c>
      <c r="O281" s="291">
        <f t="shared" si="123"/>
        <v>0</v>
      </c>
      <c r="P281" s="291">
        <f t="shared" si="123"/>
        <v>0</v>
      </c>
      <c r="Q281" s="291">
        <f t="shared" si="123"/>
        <v>0</v>
      </c>
      <c r="R281" s="291">
        <f t="shared" si="123"/>
        <v>0</v>
      </c>
      <c r="S281" s="291">
        <f t="shared" si="123"/>
        <v>0</v>
      </c>
      <c r="T281" s="291">
        <f t="shared" si="123"/>
        <v>0</v>
      </c>
      <c r="U281" s="291">
        <f t="shared" si="123"/>
        <v>0</v>
      </c>
      <c r="V281" s="291">
        <f t="shared" si="123"/>
        <v>0</v>
      </c>
      <c r="W281" s="291">
        <f t="shared" si="123"/>
        <v>0</v>
      </c>
      <c r="X281" s="291">
        <f t="shared" si="123"/>
        <v>0</v>
      </c>
      <c r="Y281" s="291">
        <f t="shared" si="123"/>
        <v>0</v>
      </c>
      <c r="Z281" s="291">
        <f t="shared" si="123"/>
        <v>462.05</v>
      </c>
      <c r="AA281" s="291">
        <f t="shared" si="123"/>
        <v>462.05</v>
      </c>
      <c r="AB281" s="291">
        <f t="shared" si="123"/>
        <v>3350.1000000000004</v>
      </c>
      <c r="AC281" s="291">
        <f t="shared" si="123"/>
        <v>796.46</v>
      </c>
      <c r="AD281" s="291">
        <f t="shared" si="123"/>
        <v>1258.51</v>
      </c>
      <c r="AE281" s="291">
        <f t="shared" si="123"/>
        <v>3876.68</v>
      </c>
      <c r="AF281" s="291">
        <f t="shared" si="123"/>
        <v>951.49</v>
      </c>
      <c r="AG281" s="291">
        <f t="shared" si="123"/>
        <v>2210</v>
      </c>
      <c r="AH281" s="291">
        <f t="shared" si="123"/>
        <v>4148.42</v>
      </c>
      <c r="AI281" s="291">
        <f t="shared" si="123"/>
        <v>1764.1399999999999</v>
      </c>
      <c r="AJ281" s="291">
        <f t="shared" si="123"/>
        <v>3974.1400000000003</v>
      </c>
      <c r="AK281" s="291">
        <f t="shared" si="123"/>
        <v>15249.960000000001</v>
      </c>
      <c r="AL281" s="291">
        <f t="shared" si="123"/>
        <v>3435.3100000000004</v>
      </c>
      <c r="AM281" s="291">
        <f t="shared" si="123"/>
        <v>7409.45</v>
      </c>
      <c r="AN281" s="291">
        <f t="shared" si="123"/>
        <v>39966.21</v>
      </c>
      <c r="AO281" s="291">
        <f t="shared" si="123"/>
        <v>8012.2900000000009</v>
      </c>
      <c r="AP281" s="291">
        <f t="shared" si="123"/>
        <v>15421.739999999998</v>
      </c>
      <c r="AQ281" s="291">
        <f t="shared" si="123"/>
        <v>33462.47</v>
      </c>
      <c r="AR281" s="291">
        <f t="shared" si="123"/>
        <v>8411.730000000005</v>
      </c>
      <c r="AS281" s="291">
        <f t="shared" si="123"/>
        <v>23833.46999999999</v>
      </c>
      <c r="AT281" s="291">
        <f t="shared" si="123"/>
        <v>48469.449999999983</v>
      </c>
      <c r="AU281" s="291">
        <f t="shared" si="123"/>
        <v>12363.060000000003</v>
      </c>
      <c r="AV281" s="291">
        <f t="shared" si="123"/>
        <v>36196.530000000013</v>
      </c>
      <c r="AW281" s="291">
        <f t="shared" si="123"/>
        <v>47132.390000000007</v>
      </c>
      <c r="AX281" s="291">
        <f t="shared" si="123"/>
        <v>14191.160000000002</v>
      </c>
      <c r="AY281" s="291">
        <f t="shared" si="123"/>
        <v>50387.689999999995</v>
      </c>
      <c r="AZ281" s="291">
        <f t="shared" si="123"/>
        <v>45160.13</v>
      </c>
      <c r="BA281" s="291">
        <f t="shared" si="123"/>
        <v>14027.739999999993</v>
      </c>
      <c r="BB281" s="291">
        <f t="shared" si="123"/>
        <v>64415.43</v>
      </c>
      <c r="BC281" s="291">
        <f t="shared" si="123"/>
        <v>38882.389999999985</v>
      </c>
      <c r="BD281" s="291">
        <f t="shared" si="123"/>
        <v>10976.520000000002</v>
      </c>
      <c r="BE281" s="291">
        <f t="shared" si="123"/>
        <v>75391.950000000099</v>
      </c>
      <c r="BF281" s="291">
        <f t="shared" si="123"/>
        <v>41863.560000000019</v>
      </c>
      <c r="BG281" s="291">
        <f t="shared" si="123"/>
        <v>12266.619999999992</v>
      </c>
      <c r="BH281" s="291">
        <f t="shared" si="123"/>
        <v>87658.570000000036</v>
      </c>
      <c r="BI281" s="291">
        <f t="shared" si="123"/>
        <v>39568.339999999997</v>
      </c>
      <c r="BJ281" s="291">
        <f t="shared" si="123"/>
        <v>10029.940000000008</v>
      </c>
      <c r="BK281" s="291">
        <f t="shared" si="123"/>
        <v>97688.510000000111</v>
      </c>
      <c r="BL281" s="291">
        <f t="shared" si="123"/>
        <v>54393.200000000004</v>
      </c>
      <c r="BM281" s="291">
        <f t="shared" si="123"/>
        <v>15142.580000000007</v>
      </c>
      <c r="BN281" s="291">
        <f t="shared" si="123"/>
        <v>112831.09000000005</v>
      </c>
      <c r="BO281" s="291">
        <f t="shared" si="123"/>
        <v>76740.47000000003</v>
      </c>
      <c r="BP281" s="291">
        <f t="shared" si="123"/>
        <v>17327.623000000014</v>
      </c>
      <c r="BQ281" s="291">
        <f t="shared" si="123"/>
        <v>130158.71300000008</v>
      </c>
      <c r="BR281" s="291">
        <f t="shared" si="123"/>
        <v>127161.90700000001</v>
      </c>
      <c r="BS281" s="291">
        <f t="shared" si="123"/>
        <v>28323.477993424669</v>
      </c>
      <c r="BT281" s="291">
        <f>SUM(BT9:BT280)</f>
        <v>158479.07099342436</v>
      </c>
      <c r="BU281" s="291">
        <f>SUM(BU9:BU280)</f>
        <v>39799.017141935394</v>
      </c>
      <c r="BV281" s="291">
        <f t="shared" si="123"/>
        <v>198278.08813535998</v>
      </c>
      <c r="BW281" s="291">
        <f>SUM(BW9:BW280)</f>
        <v>196279.48700657557</v>
      </c>
    </row>
    <row r="282" spans="1:75" ht="14.25" customHeight="1">
      <c r="BU282" s="526"/>
    </row>
    <row r="285" spans="1:75" ht="14.25" customHeight="1">
      <c r="G285" s="618" t="s">
        <v>1</v>
      </c>
      <c r="H285" s="618"/>
      <c r="I285" s="618"/>
    </row>
  </sheetData>
  <autoFilter ref="D1:D281"/>
  <mergeCells count="7">
    <mergeCell ref="G285:I285"/>
    <mergeCell ref="B281:I281"/>
    <mergeCell ref="B2:BR2"/>
    <mergeCell ref="B3:BR3"/>
    <mergeCell ref="B4:BR4"/>
    <mergeCell ref="B5:BR5"/>
    <mergeCell ref="B6:BR6"/>
  </mergeCells>
  <phoneticPr fontId="8" type="noConversion"/>
  <conditionalFormatting sqref="H69">
    <cfRule type="duplicateValues" dxfId="12" priority="1"/>
  </conditionalFormatting>
  <conditionalFormatting sqref="H70:H152 H8:H68">
    <cfRule type="duplicateValues" dxfId="11" priority="98"/>
  </conditionalFormatting>
  <conditionalFormatting sqref="H119:H142">
    <cfRule type="duplicateValues" dxfId="10" priority="6"/>
  </conditionalFormatting>
  <conditionalFormatting sqref="H143:H152">
    <cfRule type="duplicateValues" dxfId="9" priority="4"/>
  </conditionalFormatting>
  <conditionalFormatting sqref="H153:H154">
    <cfRule type="duplicateValues" dxfId="8" priority="2"/>
    <cfRule type="duplicateValues" dxfId="7" priority="3"/>
  </conditionalFormatting>
  <conditionalFormatting sqref="H155:H194">
    <cfRule type="duplicateValues" dxfId="6" priority="8"/>
    <cfRule type="duplicateValues" dxfId="5" priority="9"/>
  </conditionalFormatting>
  <conditionalFormatting sqref="I286:I1048576 I282:I284 I7 I1">
    <cfRule type="duplicateValues" dxfId="4" priority="95"/>
  </conditionalFormatting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W189"/>
  <sheetViews>
    <sheetView showGridLines="0" topLeftCell="D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7109375" style="37" customWidth="1" outlineLevel="1"/>
    <col min="4" max="4" width="7.42578125" style="37" customWidth="1" outlineLevel="1"/>
    <col min="5" max="5" width="12.140625" style="38" customWidth="1"/>
    <col min="6" max="6" width="13.5703125" style="37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7" width="12.42578125" style="17" hidden="1" customWidth="1"/>
    <col min="18" max="18" width="12.42578125" style="17" customWidth="1"/>
    <col min="19" max="19" width="14.28515625" style="17" customWidth="1"/>
    <col min="20" max="22" width="15.28515625" style="17" customWidth="1"/>
    <col min="23" max="16384" width="9.140625" style="17"/>
  </cols>
  <sheetData>
    <row r="1" spans="1:2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3" ht="14.25" customHeight="1">
      <c r="A2" s="72"/>
      <c r="B2" s="72"/>
      <c r="C2" s="72"/>
      <c r="D2" s="623" t="s">
        <v>0</v>
      </c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</row>
    <row r="3" spans="1:23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</row>
    <row r="4" spans="1:23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</row>
    <row r="5" spans="1:23" ht="14.25" customHeight="1">
      <c r="A5" s="3"/>
      <c r="B5" s="3"/>
      <c r="C5" s="3"/>
      <c r="D5" s="600" t="s">
        <v>931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</row>
    <row r="6" spans="1:23" ht="14.25" customHeight="1">
      <c r="A6" s="3"/>
      <c r="B6" s="3"/>
      <c r="C6" s="3"/>
      <c r="D6" s="600" t="s">
        <v>1437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</row>
    <row r="7" spans="1:23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3" s="2" customFormat="1" ht="39" customHeight="1" thickBot="1">
      <c r="A8" s="6" t="s">
        <v>17</v>
      </c>
      <c r="B8" s="52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22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7" t="s">
        <v>45</v>
      </c>
      <c r="Q8" s="319" t="s">
        <v>46</v>
      </c>
      <c r="R8" s="317" t="s">
        <v>10</v>
      </c>
      <c r="S8" s="317" t="s">
        <v>962</v>
      </c>
      <c r="T8" s="319" t="s">
        <v>963</v>
      </c>
      <c r="U8" s="317" t="s">
        <v>1222</v>
      </c>
      <c r="V8" s="319" t="s">
        <v>1216</v>
      </c>
      <c r="W8" s="317" t="s">
        <v>10</v>
      </c>
    </row>
    <row r="9" spans="1:23" s="18" customFormat="1" ht="25.5" customHeight="1" thickBot="1">
      <c r="A9" s="67" t="s">
        <v>286</v>
      </c>
      <c r="B9" s="68" t="s">
        <v>932</v>
      </c>
      <c r="C9" s="65"/>
      <c r="D9" s="34">
        <v>1</v>
      </c>
      <c r="E9" s="25" t="s">
        <v>933</v>
      </c>
      <c r="F9" s="10">
        <v>44357</v>
      </c>
      <c r="G9" s="28" t="s">
        <v>1045</v>
      </c>
      <c r="H9" s="305" t="s">
        <v>1046</v>
      </c>
      <c r="I9" s="322" t="s">
        <v>1047</v>
      </c>
      <c r="J9" s="108" t="s">
        <v>1048</v>
      </c>
      <c r="K9" s="27" t="s">
        <v>934</v>
      </c>
      <c r="L9" s="274">
        <v>847.5</v>
      </c>
      <c r="M9" s="41">
        <f>L9*10%</f>
        <v>84.75</v>
      </c>
      <c r="N9" s="41">
        <f>L9-M9</f>
        <v>762.75</v>
      </c>
      <c r="O9" s="274">
        <f>N9/5</f>
        <v>152.55000000000001</v>
      </c>
      <c r="P9" s="274">
        <v>85.68</v>
      </c>
      <c r="Q9" s="274">
        <v>85.68</v>
      </c>
      <c r="R9" s="274">
        <f>L9-Q9</f>
        <v>761.81999999999994</v>
      </c>
      <c r="S9" s="274">
        <v>152.55000000000001</v>
      </c>
      <c r="T9" s="274">
        <f>Q9+S9</f>
        <v>238.23000000000002</v>
      </c>
      <c r="U9" s="274">
        <f>SUM(O9/12)*12</f>
        <v>152.55000000000001</v>
      </c>
      <c r="V9" s="274">
        <f>SUM(T9+U9)</f>
        <v>390.78000000000003</v>
      </c>
      <c r="W9" s="274">
        <f>SUM(L9-V9)</f>
        <v>456.71999999999997</v>
      </c>
    </row>
    <row r="10" spans="1:23" s="13" customFormat="1" ht="25.5" customHeight="1" thickBot="1">
      <c r="A10" s="58"/>
      <c r="B10" s="71"/>
      <c r="C10" s="49"/>
      <c r="D10" s="602" t="s">
        <v>1439</v>
      </c>
      <c r="E10" s="602"/>
      <c r="F10" s="602"/>
      <c r="G10" s="602"/>
      <c r="H10" s="602"/>
      <c r="I10" s="602"/>
      <c r="J10" s="602"/>
      <c r="K10" s="602"/>
      <c r="L10" s="285">
        <f t="shared" ref="L10:R10" si="0">SUM(L9:L9)</f>
        <v>847.5</v>
      </c>
      <c r="M10" s="285">
        <f t="shared" si="0"/>
        <v>84.75</v>
      </c>
      <c r="N10" s="285">
        <f t="shared" si="0"/>
        <v>762.75</v>
      </c>
      <c r="O10" s="285">
        <f t="shared" si="0"/>
        <v>152.55000000000001</v>
      </c>
      <c r="P10" s="285">
        <f t="shared" si="0"/>
        <v>85.68</v>
      </c>
      <c r="Q10" s="285">
        <f t="shared" si="0"/>
        <v>85.68</v>
      </c>
      <c r="R10" s="285">
        <f t="shared" si="0"/>
        <v>761.81999999999994</v>
      </c>
      <c r="S10" s="285">
        <f>SUM(S9:S9)</f>
        <v>152.55000000000001</v>
      </c>
      <c r="T10" s="285">
        <f>SUM(T9:T9)</f>
        <v>238.23000000000002</v>
      </c>
      <c r="U10" s="285">
        <f>SUM(U9:U9)</f>
        <v>152.55000000000001</v>
      </c>
      <c r="V10" s="285">
        <f>SUM(V9:V9)</f>
        <v>390.78000000000003</v>
      </c>
      <c r="W10" s="285">
        <f>SUM(W9:W9)</f>
        <v>456.71999999999997</v>
      </c>
    </row>
    <row r="11" spans="1:23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23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23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23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23" s="18" customFormat="1" ht="14.25" customHeight="1">
      <c r="A15" s="2"/>
      <c r="B15" s="37"/>
      <c r="C15" s="37"/>
      <c r="D15" s="37"/>
      <c r="E15" s="38"/>
      <c r="F15" s="37"/>
      <c r="H15" s="17"/>
      <c r="I15" s="17"/>
      <c r="J15" s="621"/>
      <c r="K15" s="621"/>
      <c r="L15" s="621"/>
    </row>
    <row r="16" spans="1:23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622" t="s">
        <v>1</v>
      </c>
      <c r="K16" s="622"/>
      <c r="L16" s="622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K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K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J20" s="17"/>
      <c r="K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1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1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1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1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1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1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1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1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1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1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1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1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15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topLeftCell="A37" workbookViewId="0">
      <selection activeCell="K50" sqref="K50"/>
    </sheetView>
  </sheetViews>
  <sheetFormatPr baseColWidth="10" defaultRowHeight="15"/>
  <cols>
    <col min="5" max="5" width="11.42578125" style="450"/>
  </cols>
  <sheetData>
    <row r="2" spans="2:9" ht="15.75">
      <c r="B2" s="564" t="s">
        <v>1337</v>
      </c>
      <c r="C2" s="564"/>
      <c r="D2" s="564"/>
      <c r="E2" s="564"/>
      <c r="F2" s="564"/>
      <c r="G2" s="564"/>
      <c r="H2" s="564"/>
      <c r="I2" s="564"/>
    </row>
    <row r="3" spans="2:9" ht="15.75" thickBot="1">
      <c r="B3" s="625" t="s">
        <v>1339</v>
      </c>
      <c r="C3" s="625"/>
      <c r="D3" s="625"/>
      <c r="E3" s="625"/>
      <c r="F3" s="625"/>
      <c r="G3" s="625"/>
      <c r="H3" s="625"/>
      <c r="I3" s="625"/>
    </row>
    <row r="4" spans="2:9" ht="54.75" thickBot="1">
      <c r="B4" s="407" t="s">
        <v>1051</v>
      </c>
      <c r="C4" s="408" t="s">
        <v>1329</v>
      </c>
      <c r="D4" s="408" t="s">
        <v>8</v>
      </c>
      <c r="E4" s="449" t="s">
        <v>1052</v>
      </c>
      <c r="F4" s="451" t="s">
        <v>1338</v>
      </c>
      <c r="G4" s="408" t="s">
        <v>30</v>
      </c>
      <c r="H4" s="408" t="s">
        <v>1053</v>
      </c>
      <c r="I4" s="409" t="s">
        <v>1054</v>
      </c>
    </row>
    <row r="5" spans="2:9">
      <c r="B5" s="411">
        <v>2022</v>
      </c>
      <c r="C5" s="412">
        <v>33247.599999999999</v>
      </c>
      <c r="D5" s="413">
        <f>C5*0.1</f>
        <v>3324.76</v>
      </c>
      <c r="E5" s="447">
        <f>+C5-D5</f>
        <v>29922.839999999997</v>
      </c>
      <c r="F5" s="445">
        <f>SUM(H5/E5)</f>
        <v>0.76736900641784012</v>
      </c>
      <c r="G5" s="414">
        <v>22961.86</v>
      </c>
      <c r="H5" s="414">
        <v>22961.86</v>
      </c>
      <c r="I5" s="415">
        <f>C5-G5</f>
        <v>10285.739999999998</v>
      </c>
    </row>
    <row r="6" spans="2:9">
      <c r="B6" s="411">
        <v>2023</v>
      </c>
      <c r="C6" s="412">
        <v>33248.6</v>
      </c>
      <c r="D6" s="413">
        <f t="shared" ref="D6:D7" si="0">C6*0.1</f>
        <v>3324.86</v>
      </c>
      <c r="E6" s="447">
        <f t="shared" ref="E6:E7" si="1">+C6-D6</f>
        <v>29923.739999999998</v>
      </c>
      <c r="F6" s="444">
        <f>SUM(0.8-F5)</f>
        <v>3.2630993582159928E-2</v>
      </c>
      <c r="G6" s="141">
        <f>E6*F6</f>
        <v>976.44136789422225</v>
      </c>
      <c r="H6" s="141">
        <f>H5+G6</f>
        <v>23938.301367894222</v>
      </c>
      <c r="I6" s="143">
        <f>I5-G6</f>
        <v>9309.2986321057761</v>
      </c>
    </row>
    <row r="7" spans="2:9">
      <c r="B7" s="411">
        <v>2024</v>
      </c>
      <c r="C7" s="412">
        <v>33249.599999999999</v>
      </c>
      <c r="D7" s="413">
        <f t="shared" si="0"/>
        <v>3324.96</v>
      </c>
      <c r="E7" s="447">
        <f t="shared" si="1"/>
        <v>29924.639999999999</v>
      </c>
      <c r="F7" s="446">
        <f>SUM(1-F5-F6)</f>
        <v>0.19999999999999996</v>
      </c>
      <c r="G7" s="141">
        <v>5986.34</v>
      </c>
      <c r="H7" s="141">
        <f>H6+G7</f>
        <v>29924.641367894223</v>
      </c>
      <c r="I7" s="143">
        <f>I6-G7</f>
        <v>3322.9586321057759</v>
      </c>
    </row>
    <row r="8" spans="2:9">
      <c r="G8" s="443">
        <f>SUM(G5:G7)</f>
        <v>29924.641367894223</v>
      </c>
      <c r="H8" s="443"/>
    </row>
    <row r="10" spans="2:9" ht="15.75" thickBot="1">
      <c r="B10" s="625" t="s">
        <v>1340</v>
      </c>
      <c r="C10" s="625"/>
      <c r="D10" s="625"/>
      <c r="E10" s="625"/>
      <c r="F10" s="625"/>
      <c r="G10" s="625"/>
      <c r="H10" s="625"/>
      <c r="I10" s="625"/>
    </row>
    <row r="11" spans="2:9" ht="54.75" thickBot="1">
      <c r="B11" s="407" t="s">
        <v>1051</v>
      </c>
      <c r="C11" s="408" t="s">
        <v>1329</v>
      </c>
      <c r="D11" s="408" t="s">
        <v>8</v>
      </c>
      <c r="E11" s="449" t="s">
        <v>1052</v>
      </c>
      <c r="F11" s="451" t="s">
        <v>1338</v>
      </c>
      <c r="G11" s="408" t="s">
        <v>30</v>
      </c>
      <c r="H11" s="408" t="s">
        <v>1053</v>
      </c>
      <c r="I11" s="409" t="s">
        <v>1054</v>
      </c>
    </row>
    <row r="12" spans="2:9">
      <c r="B12" s="411">
        <v>2022</v>
      </c>
      <c r="C12" s="412">
        <v>7000</v>
      </c>
      <c r="D12" s="413">
        <f>C12*0.1</f>
        <v>700</v>
      </c>
      <c r="E12" s="447">
        <f>+C12-D12</f>
        <v>6300</v>
      </c>
      <c r="F12" s="445">
        <f>SUM(H12/E12)</f>
        <v>0.69202380952380949</v>
      </c>
      <c r="G12" s="414">
        <v>4359.75</v>
      </c>
      <c r="H12" s="414">
        <f>G12</f>
        <v>4359.75</v>
      </c>
      <c r="I12" s="415">
        <f>C12-G12</f>
        <v>2640.25</v>
      </c>
    </row>
    <row r="13" spans="2:9">
      <c r="B13" s="411">
        <v>2023</v>
      </c>
      <c r="C13" s="412">
        <v>7000</v>
      </c>
      <c r="D13" s="413">
        <f t="shared" ref="D13:D14" si="2">C13*0.1</f>
        <v>700</v>
      </c>
      <c r="E13" s="447">
        <f t="shared" ref="E13:E14" si="3">+C13-D13</f>
        <v>6300</v>
      </c>
      <c r="F13" s="444">
        <f>SUM(0.8-F12)</f>
        <v>0.10797619047619056</v>
      </c>
      <c r="G13" s="141">
        <f>E13*F13</f>
        <v>680.25000000000057</v>
      </c>
      <c r="H13" s="141">
        <f>H12+G13</f>
        <v>5040.0000000000009</v>
      </c>
      <c r="I13" s="143">
        <f>I12-G13</f>
        <v>1959.9999999999995</v>
      </c>
    </row>
    <row r="14" spans="2:9">
      <c r="B14" s="411">
        <v>2024</v>
      </c>
      <c r="C14" s="412">
        <v>7000</v>
      </c>
      <c r="D14" s="413">
        <f t="shared" si="2"/>
        <v>700</v>
      </c>
      <c r="E14" s="447">
        <f t="shared" si="3"/>
        <v>6300</v>
      </c>
      <c r="F14" s="442">
        <v>0.2</v>
      </c>
      <c r="G14" s="141">
        <f>SUM(E14*F14)</f>
        <v>1260</v>
      </c>
      <c r="H14" s="141">
        <f>H13+G14</f>
        <v>6300.0000000000009</v>
      </c>
      <c r="I14" s="143">
        <f t="shared" ref="I14" si="4">I13-G14</f>
        <v>699.99999999999955</v>
      </c>
    </row>
    <row r="15" spans="2:9">
      <c r="F15" s="452"/>
      <c r="G15" s="443">
        <f>SUM(G12:G14)</f>
        <v>6300.0000000000009</v>
      </c>
    </row>
    <row r="16" spans="2:9">
      <c r="F16" s="452"/>
      <c r="G16" s="443"/>
    </row>
    <row r="17" spans="2:9" ht="15.75" thickBot="1">
      <c r="B17" s="624" t="s">
        <v>1341</v>
      </c>
      <c r="C17" s="624"/>
      <c r="D17" s="624"/>
      <c r="E17" s="624"/>
      <c r="F17" s="624"/>
      <c r="G17" s="624"/>
      <c r="H17" s="624"/>
      <c r="I17" s="624"/>
    </row>
    <row r="18" spans="2:9" ht="54.75" thickBot="1">
      <c r="B18" s="407" t="s">
        <v>1051</v>
      </c>
      <c r="C18" s="408" t="s">
        <v>1329</v>
      </c>
      <c r="D18" s="408" t="s">
        <v>8</v>
      </c>
      <c r="E18" s="449" t="s">
        <v>1052</v>
      </c>
      <c r="F18" s="451" t="s">
        <v>1338</v>
      </c>
      <c r="G18" s="408" t="s">
        <v>30</v>
      </c>
      <c r="H18" s="408" t="s">
        <v>1053</v>
      </c>
      <c r="I18" s="409" t="s">
        <v>1054</v>
      </c>
    </row>
    <row r="19" spans="2:9">
      <c r="B19" s="411">
        <v>2022</v>
      </c>
      <c r="C19" s="412">
        <v>2555.54</v>
      </c>
      <c r="D19" s="413">
        <f>C19*0.1</f>
        <v>255.554</v>
      </c>
      <c r="E19" s="447">
        <f>+C19-D19</f>
        <v>2299.9859999999999</v>
      </c>
      <c r="F19" s="445">
        <f>SUM(H19/E19)</f>
        <v>0.68196502065664755</v>
      </c>
      <c r="G19" s="414">
        <v>1568.51</v>
      </c>
      <c r="H19" s="414">
        <f>G19</f>
        <v>1568.51</v>
      </c>
      <c r="I19" s="415">
        <f>C19-G19</f>
        <v>987.03</v>
      </c>
    </row>
    <row r="20" spans="2:9">
      <c r="B20" s="411">
        <v>2023</v>
      </c>
      <c r="C20" s="412">
        <v>2555.54</v>
      </c>
      <c r="D20" s="413">
        <f t="shared" ref="D20:D21" si="5">C20*0.1</f>
        <v>255.554</v>
      </c>
      <c r="E20" s="447">
        <f t="shared" ref="E20:E21" si="6">+C20-D20</f>
        <v>2299.9859999999999</v>
      </c>
      <c r="F20" s="444">
        <f>SUM(0.8-F19)</f>
        <v>0.1180349793433525</v>
      </c>
      <c r="G20" s="141">
        <f>E20*F20</f>
        <v>271.47879999999992</v>
      </c>
      <c r="H20" s="141">
        <f>H19+G20</f>
        <v>1839.9887999999999</v>
      </c>
      <c r="I20" s="143">
        <f>I19-G20</f>
        <v>715.55120000000011</v>
      </c>
    </row>
    <row r="21" spans="2:9">
      <c r="B21" s="411">
        <v>2024</v>
      </c>
      <c r="C21" s="412">
        <v>2555.54</v>
      </c>
      <c r="D21" s="413">
        <f t="shared" si="5"/>
        <v>255.554</v>
      </c>
      <c r="E21" s="447">
        <f t="shared" si="6"/>
        <v>2299.9859999999999</v>
      </c>
      <c r="F21" s="442">
        <v>0.2</v>
      </c>
      <c r="G21" s="141">
        <f>SUM(E21*F21)</f>
        <v>459.99720000000002</v>
      </c>
      <c r="H21" s="141">
        <f>H20+G21</f>
        <v>2299.9859999999999</v>
      </c>
      <c r="I21" s="143">
        <f t="shared" ref="I21" si="7">I20-G21</f>
        <v>255.55400000000009</v>
      </c>
    </row>
    <row r="22" spans="2:9">
      <c r="G22" s="443">
        <f>SUM(G19:G21)</f>
        <v>2299.9859999999999</v>
      </c>
    </row>
    <row r="23" spans="2:9" ht="15.75" thickBot="1">
      <c r="B23" s="624" t="s">
        <v>1342</v>
      </c>
      <c r="C23" s="624"/>
      <c r="D23" s="624"/>
      <c r="E23" s="624"/>
      <c r="F23" s="624"/>
      <c r="G23" s="624"/>
      <c r="H23" s="624"/>
      <c r="I23" s="624"/>
    </row>
    <row r="24" spans="2:9" ht="54">
      <c r="B24" s="464" t="s">
        <v>1051</v>
      </c>
      <c r="C24" s="388" t="s">
        <v>1329</v>
      </c>
      <c r="D24" s="388" t="s">
        <v>8</v>
      </c>
      <c r="E24" s="465" t="s">
        <v>1052</v>
      </c>
      <c r="F24" s="466" t="s">
        <v>1338</v>
      </c>
      <c r="G24" s="388" t="s">
        <v>30</v>
      </c>
      <c r="H24" s="388" t="s">
        <v>1053</v>
      </c>
      <c r="I24" s="467" t="s">
        <v>1054</v>
      </c>
    </row>
    <row r="25" spans="2:9">
      <c r="B25" s="140">
        <v>2022</v>
      </c>
      <c r="C25" s="418">
        <v>2555.54</v>
      </c>
      <c r="D25" s="468">
        <f>C25*0.1</f>
        <v>255.554</v>
      </c>
      <c r="E25" s="448">
        <f>+C25-D25</f>
        <v>2299.9859999999999</v>
      </c>
      <c r="F25" s="445">
        <f>SUM(H25/E25)</f>
        <v>0.68196502065664755</v>
      </c>
      <c r="G25" s="141">
        <v>1568.51</v>
      </c>
      <c r="H25" s="141">
        <f>G25</f>
        <v>1568.51</v>
      </c>
      <c r="I25" s="160">
        <f>C25-G25</f>
        <v>987.03</v>
      </c>
    </row>
    <row r="26" spans="2:9">
      <c r="B26" s="140">
        <v>2023</v>
      </c>
      <c r="C26" s="418">
        <v>2555.54</v>
      </c>
      <c r="D26" s="468">
        <f t="shared" ref="D26:D27" si="8">C26*0.1</f>
        <v>255.554</v>
      </c>
      <c r="E26" s="448">
        <f t="shared" ref="E26:E27" si="9">+C26-D26</f>
        <v>2299.9859999999999</v>
      </c>
      <c r="F26" s="444">
        <f>SUM(0.8-F25)</f>
        <v>0.1180349793433525</v>
      </c>
      <c r="G26" s="141">
        <f>E26*F26</f>
        <v>271.47879999999992</v>
      </c>
      <c r="H26" s="141">
        <f>H25+G26</f>
        <v>1839.9887999999999</v>
      </c>
      <c r="I26" s="160">
        <f>I25-G26</f>
        <v>715.55120000000011</v>
      </c>
    </row>
    <row r="27" spans="2:9">
      <c r="B27" s="140">
        <v>2024</v>
      </c>
      <c r="C27" s="418">
        <v>2555.54</v>
      </c>
      <c r="D27" s="468">
        <f t="shared" si="8"/>
        <v>255.554</v>
      </c>
      <c r="E27" s="448">
        <f t="shared" si="9"/>
        <v>2299.9859999999999</v>
      </c>
      <c r="F27" s="442">
        <v>0.2</v>
      </c>
      <c r="G27" s="141">
        <f>SUM(E27*F27)</f>
        <v>459.99720000000002</v>
      </c>
      <c r="H27" s="141">
        <f>H26+G27</f>
        <v>2299.9859999999999</v>
      </c>
      <c r="I27" s="160">
        <f t="shared" ref="I27" si="10">I26-G27</f>
        <v>255.55400000000009</v>
      </c>
    </row>
    <row r="28" spans="2:9">
      <c r="B28" s="458"/>
      <c r="C28" s="459"/>
      <c r="D28" s="460"/>
      <c r="E28" s="461"/>
      <c r="F28" s="462"/>
      <c r="G28" s="463"/>
      <c r="H28" s="463"/>
      <c r="I28" s="150"/>
    </row>
    <row r="29" spans="2:9" ht="15.75" thickBot="1">
      <c r="B29" s="624" t="s">
        <v>1343</v>
      </c>
      <c r="C29" s="624"/>
      <c r="D29" s="624"/>
      <c r="E29" s="624"/>
      <c r="F29" s="624"/>
      <c r="G29" s="624"/>
      <c r="H29" s="624"/>
      <c r="I29" s="624"/>
    </row>
    <row r="30" spans="2:9" ht="54.75" thickBot="1">
      <c r="B30" s="407" t="s">
        <v>1051</v>
      </c>
      <c r="C30" s="408" t="s">
        <v>1329</v>
      </c>
      <c r="D30" s="408" t="s">
        <v>8</v>
      </c>
      <c r="E30" s="449" t="s">
        <v>1052</v>
      </c>
      <c r="F30" s="451" t="s">
        <v>1338</v>
      </c>
      <c r="G30" s="408" t="s">
        <v>30</v>
      </c>
      <c r="H30" s="408" t="s">
        <v>1053</v>
      </c>
      <c r="I30" s="409" t="s">
        <v>1054</v>
      </c>
    </row>
    <row r="31" spans="2:9">
      <c r="B31" s="411">
        <v>2022</v>
      </c>
      <c r="C31" s="412">
        <v>2555.54</v>
      </c>
      <c r="D31" s="413">
        <f>C31*0.1</f>
        <v>255.554</v>
      </c>
      <c r="E31" s="447">
        <f>+C31-D31</f>
        <v>2299.9859999999999</v>
      </c>
      <c r="F31" s="445">
        <f>SUM(H31/E31)</f>
        <v>0.68196502065664755</v>
      </c>
      <c r="G31" s="414">
        <v>1568.51</v>
      </c>
      <c r="H31" s="414">
        <f>G31</f>
        <v>1568.51</v>
      </c>
      <c r="I31" s="415">
        <f>C31-G31</f>
        <v>987.03</v>
      </c>
    </row>
    <row r="32" spans="2:9">
      <c r="B32" s="411">
        <v>2023</v>
      </c>
      <c r="C32" s="412">
        <v>2555.54</v>
      </c>
      <c r="D32" s="413">
        <f t="shared" ref="D32:D33" si="11">C32*0.1</f>
        <v>255.554</v>
      </c>
      <c r="E32" s="447">
        <f t="shared" ref="E32:E33" si="12">+C32-D32</f>
        <v>2299.9859999999999</v>
      </c>
      <c r="F32" s="444">
        <f>SUM(0.8-F31)</f>
        <v>0.1180349793433525</v>
      </c>
      <c r="G32" s="141">
        <f>E32*F32</f>
        <v>271.47879999999992</v>
      </c>
      <c r="H32" s="141">
        <f>H31+G32</f>
        <v>1839.9887999999999</v>
      </c>
      <c r="I32" s="143">
        <f>I31-G32</f>
        <v>715.55120000000011</v>
      </c>
    </row>
    <row r="33" spans="2:9">
      <c r="B33" s="411">
        <v>2024</v>
      </c>
      <c r="C33" s="412">
        <v>2555.54</v>
      </c>
      <c r="D33" s="413">
        <f t="shared" si="11"/>
        <v>255.554</v>
      </c>
      <c r="E33" s="447">
        <f t="shared" si="12"/>
        <v>2299.9859999999999</v>
      </c>
      <c r="F33" s="442">
        <v>0.2</v>
      </c>
      <c r="G33" s="141">
        <f>SUM(E33*F33)</f>
        <v>459.99720000000002</v>
      </c>
      <c r="H33" s="141">
        <f>H32+G33</f>
        <v>2299.9859999999999</v>
      </c>
      <c r="I33" s="143">
        <f t="shared" ref="I33" si="13">I32-G33</f>
        <v>255.55400000000009</v>
      </c>
    </row>
    <row r="34" spans="2:9">
      <c r="G34" s="443">
        <f>SUM(G31:G33)</f>
        <v>2299.9859999999999</v>
      </c>
    </row>
    <row r="35" spans="2:9">
      <c r="B35" s="624" t="s">
        <v>1344</v>
      </c>
      <c r="C35" s="624"/>
      <c r="D35" s="624"/>
      <c r="E35" s="624"/>
      <c r="F35" s="624"/>
      <c r="G35" s="624"/>
      <c r="H35" s="624"/>
      <c r="I35" s="624"/>
    </row>
    <row r="36" spans="2:9" ht="54.75" thickBot="1">
      <c r="B36" s="453" t="s">
        <v>1051</v>
      </c>
      <c r="C36" s="454" t="s">
        <v>1329</v>
      </c>
      <c r="D36" s="454" t="s">
        <v>8</v>
      </c>
      <c r="E36" s="455" t="s">
        <v>1052</v>
      </c>
      <c r="F36" s="456" t="s">
        <v>1338</v>
      </c>
      <c r="G36" s="454" t="s">
        <v>30</v>
      </c>
      <c r="H36" s="454" t="s">
        <v>1053</v>
      </c>
      <c r="I36" s="457" t="s">
        <v>1054</v>
      </c>
    </row>
    <row r="37" spans="2:9">
      <c r="B37" s="411">
        <v>2022</v>
      </c>
      <c r="C37" s="412">
        <v>3500</v>
      </c>
      <c r="D37" s="413">
        <f>C37*0.1</f>
        <v>350</v>
      </c>
      <c r="E37" s="447">
        <f>+C37-D37</f>
        <v>3150</v>
      </c>
      <c r="F37" s="445">
        <f>SUM(H37/E37)</f>
        <v>0.80975873015873012</v>
      </c>
      <c r="G37" s="414">
        <v>2550.7399999999998</v>
      </c>
      <c r="H37" s="414">
        <f>G37</f>
        <v>2550.7399999999998</v>
      </c>
      <c r="I37" s="415">
        <f>C37-G37</f>
        <v>949.26000000000022</v>
      </c>
    </row>
    <row r="38" spans="2:9">
      <c r="B38" s="411">
        <v>2023</v>
      </c>
      <c r="C38" s="412">
        <v>3500</v>
      </c>
      <c r="D38" s="413">
        <f t="shared" ref="D38" si="14">C38*0.1</f>
        <v>350</v>
      </c>
      <c r="E38" s="447">
        <f t="shared" ref="E38" si="15">+C38-D38</f>
        <v>3150</v>
      </c>
      <c r="F38" s="444">
        <f>SUM(1-F37)</f>
        <v>0.19024126984126988</v>
      </c>
      <c r="G38" s="141">
        <f>E38*F38</f>
        <v>599.2600000000001</v>
      </c>
      <c r="H38" s="141">
        <f>H37+G38</f>
        <v>3150</v>
      </c>
      <c r="I38" s="143">
        <f>I37-G38</f>
        <v>350.00000000000011</v>
      </c>
    </row>
    <row r="39" spans="2:9">
      <c r="G39" s="443">
        <f>SUM(G37:G38)</f>
        <v>3150</v>
      </c>
    </row>
    <row r="40" spans="2:9">
      <c r="B40" s="624" t="s">
        <v>1344</v>
      </c>
      <c r="C40" s="624"/>
      <c r="D40" s="624"/>
      <c r="E40" s="624"/>
      <c r="F40" s="624"/>
      <c r="G40" s="624"/>
      <c r="H40" s="624"/>
      <c r="I40" s="624"/>
    </row>
    <row r="41" spans="2:9" ht="54.75" thickBot="1">
      <c r="B41" s="453" t="s">
        <v>1051</v>
      </c>
      <c r="C41" s="454" t="s">
        <v>1329</v>
      </c>
      <c r="D41" s="454" t="s">
        <v>8</v>
      </c>
      <c r="E41" s="455" t="s">
        <v>1052</v>
      </c>
      <c r="F41" s="456" t="s">
        <v>1338</v>
      </c>
      <c r="G41" s="454" t="s">
        <v>30</v>
      </c>
      <c r="H41" s="454" t="s">
        <v>1053</v>
      </c>
      <c r="I41" s="457" t="s">
        <v>1054</v>
      </c>
    </row>
    <row r="42" spans="2:9">
      <c r="B42" s="411">
        <v>2022</v>
      </c>
      <c r="C42" s="412">
        <v>3500</v>
      </c>
      <c r="D42" s="413">
        <f>C42*0.1</f>
        <v>350</v>
      </c>
      <c r="E42" s="447">
        <f>+C42-D42</f>
        <v>3150</v>
      </c>
      <c r="F42" s="445">
        <f>SUM(H42/E42)</f>
        <v>0.80975873015873012</v>
      </c>
      <c r="G42" s="414">
        <v>2550.7399999999998</v>
      </c>
      <c r="H42" s="414">
        <f>G42</f>
        <v>2550.7399999999998</v>
      </c>
      <c r="I42" s="415">
        <f>C42-G42</f>
        <v>949.26000000000022</v>
      </c>
    </row>
    <row r="43" spans="2:9">
      <c r="B43" s="411">
        <v>2023</v>
      </c>
      <c r="C43" s="412">
        <v>3500</v>
      </c>
      <c r="D43" s="413">
        <f t="shared" ref="D43" si="16">C43*0.1</f>
        <v>350</v>
      </c>
      <c r="E43" s="447">
        <f t="shared" ref="E43" si="17">+C43-D43</f>
        <v>3150</v>
      </c>
      <c r="F43" s="444">
        <f>SUM(1-F42)</f>
        <v>0.19024126984126988</v>
      </c>
      <c r="G43" s="141">
        <f>E43*F43</f>
        <v>599.2600000000001</v>
      </c>
      <c r="H43" s="141">
        <f>H42+G43</f>
        <v>3150</v>
      </c>
      <c r="I43" s="143">
        <f>I42-G43</f>
        <v>350.00000000000011</v>
      </c>
    </row>
    <row r="44" spans="2:9">
      <c r="G44" s="443">
        <f>SUM(G42:G43)</f>
        <v>3150</v>
      </c>
    </row>
    <row r="45" spans="2:9" ht="15.75" thickBot="1">
      <c r="B45" s="624" t="s">
        <v>1345</v>
      </c>
      <c r="C45" s="624"/>
      <c r="D45" s="624"/>
      <c r="E45" s="624"/>
      <c r="F45" s="624"/>
      <c r="G45" s="624"/>
      <c r="H45" s="624"/>
      <c r="I45" s="624"/>
    </row>
    <row r="46" spans="2:9" ht="54.75" thickBot="1">
      <c r="B46" s="407" t="s">
        <v>1051</v>
      </c>
      <c r="C46" s="408" t="s">
        <v>1329</v>
      </c>
      <c r="D46" s="408" t="s">
        <v>8</v>
      </c>
      <c r="E46" s="449" t="s">
        <v>1052</v>
      </c>
      <c r="F46" s="451" t="s">
        <v>1338</v>
      </c>
      <c r="G46" s="408" t="s">
        <v>30</v>
      </c>
      <c r="H46" s="408" t="s">
        <v>1053</v>
      </c>
      <c r="I46" s="409" t="s">
        <v>1054</v>
      </c>
    </row>
    <row r="47" spans="2:9">
      <c r="B47" s="411">
        <v>2022</v>
      </c>
      <c r="C47" s="412">
        <v>2955.03</v>
      </c>
      <c r="D47" s="413">
        <f>C47*0.1</f>
        <v>295.50300000000004</v>
      </c>
      <c r="E47" s="447">
        <f>+C47-D47</f>
        <v>2659.527</v>
      </c>
      <c r="F47" s="445">
        <f>SUM(H47/E47)</f>
        <v>0.80976053260598591</v>
      </c>
      <c r="G47" s="414">
        <v>2153.58</v>
      </c>
      <c r="H47" s="414">
        <f>G47</f>
        <v>2153.58</v>
      </c>
      <c r="I47" s="415">
        <f>C47-G47</f>
        <v>801.45000000000027</v>
      </c>
    </row>
    <row r="48" spans="2:9">
      <c r="B48" s="411">
        <v>2023</v>
      </c>
      <c r="C48" s="412">
        <v>2955.03</v>
      </c>
      <c r="D48" s="413">
        <f t="shared" ref="D48" si="18">C48*0.1</f>
        <v>295.50300000000004</v>
      </c>
      <c r="E48" s="447">
        <f>+C48-D48</f>
        <v>2659.527</v>
      </c>
      <c r="F48" s="444">
        <f>SUM(1-F47)</f>
        <v>0.19023946739401409</v>
      </c>
      <c r="G48" s="141">
        <f>E48*F48</f>
        <v>505.94700000000012</v>
      </c>
      <c r="H48" s="141">
        <f>H47+G48</f>
        <v>2659.527</v>
      </c>
      <c r="I48" s="143">
        <f>I47-G48</f>
        <v>295.50300000000016</v>
      </c>
    </row>
    <row r="49" spans="7:7">
      <c r="G49" s="443">
        <f>SUM(G47:G48)</f>
        <v>2659.527</v>
      </c>
    </row>
  </sheetData>
  <mergeCells count="9">
    <mergeCell ref="B35:I35"/>
    <mergeCell ref="B45:I45"/>
    <mergeCell ref="B40:I40"/>
    <mergeCell ref="B2:I2"/>
    <mergeCell ref="B3:I3"/>
    <mergeCell ref="B10:I10"/>
    <mergeCell ref="B17:I17"/>
    <mergeCell ref="B23:I23"/>
    <mergeCell ref="B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L192"/>
  <sheetViews>
    <sheetView showGridLines="0" topLeftCell="C1" zoomScale="75" zoomScaleNormal="75" zoomScaleSheetLayoutView="93" workbookViewId="0">
      <pane ySplit="7" topLeftCell="A8" activePane="bottomLeft" state="frozen"/>
      <selection pane="bottomLeft" activeCell="D21" sqref="D2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7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9" width="10.5703125" style="38" customWidth="1"/>
    <col min="10" max="10" width="16.140625" style="38" customWidth="1"/>
    <col min="11" max="13" width="17.7109375" style="17" customWidth="1"/>
    <col min="14" max="16" width="18.140625" style="17" customWidth="1"/>
    <col min="17" max="57" width="18.140625" style="17" hidden="1" customWidth="1"/>
    <col min="58" max="59" width="18.140625" style="17" customWidth="1"/>
    <col min="60" max="60" width="20.42578125" style="17" customWidth="1"/>
    <col min="61" max="61" width="18.140625" style="17" customWidth="1"/>
    <col min="62" max="62" width="7.28515625" style="17" customWidth="1"/>
    <col min="63" max="66" width="0" style="17" hidden="1" customWidth="1"/>
    <col min="67" max="16384" width="9.140625" style="17"/>
  </cols>
  <sheetData>
    <row r="1" spans="1:64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4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</row>
    <row r="3" spans="1:64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</row>
    <row r="4" spans="1:64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</row>
    <row r="5" spans="1:64" ht="14.25" customHeight="1">
      <c r="A5" s="3"/>
      <c r="B5" s="3"/>
      <c r="C5" s="3"/>
      <c r="D5" s="600" t="s">
        <v>935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</row>
    <row r="6" spans="1:64" ht="14.25" customHeight="1">
      <c r="A6" s="3"/>
      <c r="B6" s="3"/>
      <c r="C6" s="3"/>
      <c r="D6" s="600" t="s">
        <v>1428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</row>
    <row r="7" spans="1:64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4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  <c r="BF8" s="530"/>
    </row>
    <row r="9" spans="1:64" s="36" customFormat="1" ht="39" thickBot="1">
      <c r="A9" s="7" t="s">
        <v>17</v>
      </c>
      <c r="B9" s="75" t="s">
        <v>18</v>
      </c>
      <c r="C9" s="48"/>
      <c r="D9" s="351" t="s">
        <v>19</v>
      </c>
      <c r="E9" s="315" t="s">
        <v>20</v>
      </c>
      <c r="F9" s="315" t="s">
        <v>21</v>
      </c>
      <c r="G9" s="315" t="s">
        <v>22</v>
      </c>
      <c r="H9" s="315" t="s">
        <v>23</v>
      </c>
      <c r="I9" s="315" t="s">
        <v>24</v>
      </c>
      <c r="J9" s="315" t="s">
        <v>25</v>
      </c>
      <c r="K9" s="315" t="s">
        <v>27</v>
      </c>
      <c r="L9" s="315" t="s">
        <v>1238</v>
      </c>
      <c r="M9" s="315" t="s">
        <v>1227</v>
      </c>
      <c r="N9" s="315" t="s">
        <v>28</v>
      </c>
      <c r="O9" s="315" t="s">
        <v>29</v>
      </c>
      <c r="P9" s="315" t="s">
        <v>30</v>
      </c>
      <c r="Q9" s="315" t="s">
        <v>936</v>
      </c>
      <c r="R9" s="315" t="s">
        <v>937</v>
      </c>
      <c r="S9" s="315" t="s">
        <v>10</v>
      </c>
      <c r="T9" s="315" t="s">
        <v>74</v>
      </c>
      <c r="U9" s="315" t="s">
        <v>75</v>
      </c>
      <c r="V9" s="315" t="s">
        <v>10</v>
      </c>
      <c r="W9" s="315" t="s">
        <v>173</v>
      </c>
      <c r="X9" s="315" t="s">
        <v>77</v>
      </c>
      <c r="Y9" s="315" t="s">
        <v>10</v>
      </c>
      <c r="Z9" s="315" t="s">
        <v>174</v>
      </c>
      <c r="AA9" s="315" t="s">
        <v>79</v>
      </c>
      <c r="AB9" s="315" t="s">
        <v>10</v>
      </c>
      <c r="AC9" s="315" t="s">
        <v>175</v>
      </c>
      <c r="AD9" s="315" t="s">
        <v>81</v>
      </c>
      <c r="AE9" s="315" t="s">
        <v>10</v>
      </c>
      <c r="AF9" s="315" t="s">
        <v>176</v>
      </c>
      <c r="AG9" s="315" t="s">
        <v>83</v>
      </c>
      <c r="AH9" s="315" t="s">
        <v>10</v>
      </c>
      <c r="AI9" s="315" t="s">
        <v>93</v>
      </c>
      <c r="AJ9" s="315" t="s">
        <v>94</v>
      </c>
      <c r="AK9" s="315" t="s">
        <v>10</v>
      </c>
      <c r="AL9" s="315" t="s">
        <v>95</v>
      </c>
      <c r="AM9" s="315" t="s">
        <v>96</v>
      </c>
      <c r="AN9" s="315" t="s">
        <v>10</v>
      </c>
      <c r="AO9" s="315" t="s">
        <v>181</v>
      </c>
      <c r="AP9" s="315" t="s">
        <v>98</v>
      </c>
      <c r="AQ9" s="315" t="s">
        <v>10</v>
      </c>
      <c r="AR9" s="315" t="s">
        <v>182</v>
      </c>
      <c r="AS9" s="315" t="s">
        <v>100</v>
      </c>
      <c r="AT9" s="315" t="s">
        <v>10</v>
      </c>
      <c r="AU9" s="315" t="s">
        <v>101</v>
      </c>
      <c r="AV9" s="315" t="s">
        <v>102</v>
      </c>
      <c r="AW9" s="315" t="s">
        <v>183</v>
      </c>
      <c r="AX9" s="315" t="s">
        <v>32</v>
      </c>
      <c r="AY9" s="315" t="s">
        <v>10</v>
      </c>
      <c r="AZ9" s="315" t="s">
        <v>186</v>
      </c>
      <c r="BA9" s="315" t="s">
        <v>42</v>
      </c>
      <c r="BB9" s="315" t="s">
        <v>10</v>
      </c>
      <c r="BC9" s="315" t="s">
        <v>43</v>
      </c>
      <c r="BD9" s="315" t="s">
        <v>963</v>
      </c>
      <c r="BE9" s="315" t="s">
        <v>10</v>
      </c>
      <c r="BF9" s="317" t="s">
        <v>1276</v>
      </c>
      <c r="BG9" s="315" t="s">
        <v>1222</v>
      </c>
      <c r="BH9" s="315" t="s">
        <v>1216</v>
      </c>
      <c r="BI9" s="315" t="s">
        <v>10</v>
      </c>
    </row>
    <row r="10" spans="1:64" s="24" customFormat="1" ht="42" customHeight="1">
      <c r="A10" s="19" t="s">
        <v>286</v>
      </c>
      <c r="B10" s="76" t="s">
        <v>938</v>
      </c>
      <c r="C10" s="60"/>
      <c r="D10" s="16">
        <v>1</v>
      </c>
      <c r="E10" s="25" t="s">
        <v>939</v>
      </c>
      <c r="F10" s="10">
        <v>35565</v>
      </c>
      <c r="G10" s="28" t="s">
        <v>940</v>
      </c>
      <c r="H10" s="34" t="s">
        <v>941</v>
      </c>
      <c r="I10" s="34" t="s">
        <v>942</v>
      </c>
      <c r="J10" s="34" t="s">
        <v>943</v>
      </c>
      <c r="K10" s="274">
        <v>1023.81</v>
      </c>
      <c r="L10" s="274"/>
      <c r="M10" s="274">
        <f>SUM(K10+L10)</f>
        <v>1023.81</v>
      </c>
      <c r="N10" s="314">
        <f>M10*10%</f>
        <v>102.381</v>
      </c>
      <c r="O10" s="314">
        <f>M10-N10</f>
        <v>921.42899999999997</v>
      </c>
      <c r="P10" s="314">
        <f>O10/5</f>
        <v>184.28579999999999</v>
      </c>
      <c r="Q10" s="314">
        <v>116.63</v>
      </c>
      <c r="R10" s="314">
        <f>Q10</f>
        <v>116.63</v>
      </c>
      <c r="S10" s="314">
        <f>K10-R10</f>
        <v>907.18</v>
      </c>
      <c r="T10" s="314">
        <v>184.29</v>
      </c>
      <c r="U10" s="314">
        <f>R10+T10</f>
        <v>300.91999999999996</v>
      </c>
      <c r="V10" s="314">
        <f>K10-U10</f>
        <v>722.89</v>
      </c>
      <c r="W10" s="314">
        <v>184.29</v>
      </c>
      <c r="X10" s="314">
        <f>U10+W10</f>
        <v>485.20999999999992</v>
      </c>
      <c r="Y10" s="314">
        <f>K10-X10</f>
        <v>538.6</v>
      </c>
      <c r="Z10" s="314">
        <v>184.29</v>
      </c>
      <c r="AA10" s="314">
        <f>X10+Z10</f>
        <v>669.49999999999989</v>
      </c>
      <c r="AB10" s="314">
        <f>K10-AA10</f>
        <v>354.31000000000006</v>
      </c>
      <c r="AC10" s="314">
        <v>184.29</v>
      </c>
      <c r="AD10" s="314">
        <f>AA10+AC10</f>
        <v>853.78999999999985</v>
      </c>
      <c r="AE10" s="314">
        <f>K10-AD10</f>
        <v>170.0200000000001</v>
      </c>
      <c r="AF10" s="314">
        <v>67.66</v>
      </c>
      <c r="AG10" s="314">
        <f>AD10+AF10</f>
        <v>921.44999999999982</v>
      </c>
      <c r="AH10" s="314">
        <f>K10-AG10</f>
        <v>102.36000000000013</v>
      </c>
      <c r="AI10" s="314">
        <v>0</v>
      </c>
      <c r="AJ10" s="314">
        <f>AG10+AI10</f>
        <v>921.44999999999982</v>
      </c>
      <c r="AK10" s="314">
        <f>K10-AJ10</f>
        <v>102.36000000000013</v>
      </c>
      <c r="AL10" s="314">
        <v>0</v>
      </c>
      <c r="AM10" s="314">
        <f>AJ10+AL10</f>
        <v>921.44999999999982</v>
      </c>
      <c r="AN10" s="314">
        <f>K10-AM10</f>
        <v>102.36000000000013</v>
      </c>
      <c r="AO10" s="314">
        <v>0</v>
      </c>
      <c r="AP10" s="314">
        <f>AM10+AO10</f>
        <v>921.44999999999982</v>
      </c>
      <c r="AQ10" s="314">
        <f>K10-AP10</f>
        <v>102.36000000000013</v>
      </c>
      <c r="AR10" s="314">
        <v>0</v>
      </c>
      <c r="AS10" s="314">
        <f>AP10+AR10</f>
        <v>921.44999999999982</v>
      </c>
      <c r="AT10" s="314">
        <f>K10-AS10</f>
        <v>102.36000000000013</v>
      </c>
      <c r="AU10" s="314">
        <v>0</v>
      </c>
      <c r="AV10" s="314">
        <f>AS10+AU10</f>
        <v>921.44999999999982</v>
      </c>
      <c r="AW10" s="314">
        <v>0</v>
      </c>
      <c r="AX10" s="314">
        <f>AV10+AW10</f>
        <v>921.44999999999982</v>
      </c>
      <c r="AY10" s="314">
        <f>K10-AX10</f>
        <v>102.36000000000013</v>
      </c>
      <c r="AZ10" s="314">
        <v>0</v>
      </c>
      <c r="BA10" s="314">
        <f>AX10+AZ10</f>
        <v>921.44999999999982</v>
      </c>
      <c r="BB10" s="314">
        <f>K10-BA10</f>
        <v>102.36000000000013</v>
      </c>
      <c r="BC10" s="314">
        <v>0</v>
      </c>
      <c r="BD10" s="314">
        <v>921.42899999999997</v>
      </c>
      <c r="BE10" s="314">
        <f>K10-BD10</f>
        <v>102.38099999999997</v>
      </c>
      <c r="BF10" s="41">
        <v>0</v>
      </c>
      <c r="BG10" s="314">
        <v>0</v>
      </c>
      <c r="BH10" s="314">
        <f>SUM(BD10+BF10+BG10)</f>
        <v>921.42899999999997</v>
      </c>
      <c r="BI10" s="314">
        <f>SUM(M10-BD10-BF10-BG10)</f>
        <v>102.38099999999997</v>
      </c>
    </row>
    <row r="11" spans="1:64" s="24" customFormat="1" ht="33.75" customHeight="1">
      <c r="A11" s="20" t="s">
        <v>459</v>
      </c>
      <c r="B11" s="77" t="s">
        <v>3</v>
      </c>
      <c r="C11" s="60"/>
      <c r="D11" s="16">
        <v>2</v>
      </c>
      <c r="E11" s="25" t="s">
        <v>944</v>
      </c>
      <c r="F11" s="10">
        <v>35576</v>
      </c>
      <c r="G11" s="26" t="s">
        <v>945</v>
      </c>
      <c r="H11" s="34" t="s">
        <v>946</v>
      </c>
      <c r="I11" s="34" t="s">
        <v>947</v>
      </c>
      <c r="J11" s="34" t="s">
        <v>948</v>
      </c>
      <c r="K11" s="274">
        <v>11428.57</v>
      </c>
      <c r="L11" s="274">
        <v>25513.21</v>
      </c>
      <c r="M11" s="274">
        <f t="shared" ref="M11:M19" si="0">SUM(K11+L11)</f>
        <v>36941.78</v>
      </c>
      <c r="N11" s="314">
        <f t="shared" ref="N11:N19" si="1">M11*10%</f>
        <v>3694.1779999999999</v>
      </c>
      <c r="O11" s="314">
        <f t="shared" ref="O11:O19" si="2">M11-N11</f>
        <v>33247.601999999999</v>
      </c>
      <c r="P11" s="314">
        <f t="shared" ref="P11:P19" si="3">O11/5</f>
        <v>6649.5203999999994</v>
      </c>
      <c r="Q11" s="314">
        <v>1239.92</v>
      </c>
      <c r="R11" s="314">
        <f>Q11</f>
        <v>1239.92</v>
      </c>
      <c r="S11" s="314">
        <f>K11-R11</f>
        <v>10188.65</v>
      </c>
      <c r="T11" s="314">
        <v>2057.14</v>
      </c>
      <c r="U11" s="314">
        <f>R11+T11</f>
        <v>3297.06</v>
      </c>
      <c r="V11" s="314">
        <f>K11-U11</f>
        <v>8131.51</v>
      </c>
      <c r="W11" s="314">
        <v>2057.14</v>
      </c>
      <c r="X11" s="314">
        <f>U11+W11</f>
        <v>5354.2</v>
      </c>
      <c r="Y11" s="314">
        <f>K11-X11</f>
        <v>6074.37</v>
      </c>
      <c r="Z11" s="314">
        <v>2057.14</v>
      </c>
      <c r="AA11" s="314">
        <f>X11+Z11</f>
        <v>7411.34</v>
      </c>
      <c r="AB11" s="314">
        <f>K11-AA11</f>
        <v>4017.2299999999996</v>
      </c>
      <c r="AC11" s="314">
        <v>2057.14</v>
      </c>
      <c r="AD11" s="314">
        <f>AA11+AC11</f>
        <v>9468.48</v>
      </c>
      <c r="AE11" s="314">
        <f>K11-AD11</f>
        <v>1960.0900000000001</v>
      </c>
      <c r="AF11" s="314">
        <v>817.22</v>
      </c>
      <c r="AG11" s="314">
        <f>AD11+AF11</f>
        <v>10285.699999999999</v>
      </c>
      <c r="AH11" s="314">
        <f>K11-AG11</f>
        <v>1142.8700000000008</v>
      </c>
      <c r="AI11" s="314">
        <v>0</v>
      </c>
      <c r="AJ11" s="314">
        <f>AG11+AI11</f>
        <v>10285.699999999999</v>
      </c>
      <c r="AK11" s="314">
        <f>K11-AJ11</f>
        <v>1142.8700000000008</v>
      </c>
      <c r="AL11" s="314">
        <v>0</v>
      </c>
      <c r="AM11" s="314">
        <f>AJ11+AL11</f>
        <v>10285.699999999999</v>
      </c>
      <c r="AN11" s="314">
        <f>K11-AM11</f>
        <v>1142.8700000000008</v>
      </c>
      <c r="AO11" s="314">
        <v>0</v>
      </c>
      <c r="AP11" s="314">
        <f>AM11+AO11</f>
        <v>10285.699999999999</v>
      </c>
      <c r="AQ11" s="314">
        <f>K11-AP11</f>
        <v>1142.8700000000008</v>
      </c>
      <c r="AR11" s="314">
        <v>0</v>
      </c>
      <c r="AS11" s="314">
        <f>AP11+AR11</f>
        <v>10285.699999999999</v>
      </c>
      <c r="AT11" s="314">
        <f>K11-AS11</f>
        <v>1142.8700000000008</v>
      </c>
      <c r="AU11" s="314">
        <v>0</v>
      </c>
      <c r="AV11" s="314">
        <f>AS11+AU11</f>
        <v>10285.699999999999</v>
      </c>
      <c r="AW11" s="314">
        <v>0</v>
      </c>
      <c r="AX11" s="314">
        <f>AV11+AW11</f>
        <v>10285.699999999999</v>
      </c>
      <c r="AY11" s="314">
        <f>K11-AX11</f>
        <v>1142.8700000000008</v>
      </c>
      <c r="AZ11" s="314">
        <v>0</v>
      </c>
      <c r="BA11" s="314">
        <f>AX11+AZ11</f>
        <v>10285.699999999999</v>
      </c>
      <c r="BB11" s="314">
        <f>K11-BA11</f>
        <v>1142.8700000000008</v>
      </c>
      <c r="BC11" s="314">
        <v>0</v>
      </c>
      <c r="BD11" s="314">
        <v>10285.713</v>
      </c>
      <c r="BE11" s="314">
        <f>K11-BD11</f>
        <v>1142.857</v>
      </c>
      <c r="BF11" s="314">
        <v>22961.86</v>
      </c>
      <c r="BG11" s="314">
        <v>1028.5999999999999</v>
      </c>
      <c r="BH11" s="314">
        <f t="shared" ref="BH11:BH19" si="4">SUM(BD11+BF11+BG11)</f>
        <v>34276.173000000003</v>
      </c>
      <c r="BI11" s="314">
        <f>SUM(M11-BD11-BF11-BG11)</f>
        <v>2665.6069999999986</v>
      </c>
      <c r="BJ11" s="269"/>
    </row>
    <row r="12" spans="1:64" s="24" customFormat="1" ht="65.25" customHeight="1">
      <c r="A12" s="20" t="s">
        <v>949</v>
      </c>
      <c r="B12" s="77" t="s">
        <v>215</v>
      </c>
      <c r="C12" s="60"/>
      <c r="D12" s="16">
        <v>3</v>
      </c>
      <c r="E12" s="25" t="s">
        <v>950</v>
      </c>
      <c r="F12" s="10">
        <v>36129</v>
      </c>
      <c r="G12" s="28" t="s">
        <v>951</v>
      </c>
      <c r="H12" s="34" t="s">
        <v>952</v>
      </c>
      <c r="I12" s="300">
        <v>941</v>
      </c>
      <c r="J12" s="34" t="s">
        <v>953</v>
      </c>
      <c r="K12" s="129">
        <v>651.42999999999995</v>
      </c>
      <c r="L12" s="129"/>
      <c r="M12" s="274">
        <f t="shared" si="0"/>
        <v>651.42999999999995</v>
      </c>
      <c r="N12" s="314">
        <f t="shared" si="1"/>
        <v>65.143000000000001</v>
      </c>
      <c r="O12" s="314">
        <f t="shared" si="2"/>
        <v>586.28699999999992</v>
      </c>
      <c r="P12" s="314">
        <f t="shared" si="3"/>
        <v>117.25739999999999</v>
      </c>
      <c r="Q12" s="314">
        <v>86.42</v>
      </c>
      <c r="R12" s="314">
        <f>Q12</f>
        <v>86.42</v>
      </c>
      <c r="S12" s="314">
        <f>K12-R12</f>
        <v>565.01</v>
      </c>
      <c r="T12" s="314">
        <v>117.26</v>
      </c>
      <c r="U12" s="314">
        <f>R12+T12</f>
        <v>203.68</v>
      </c>
      <c r="V12" s="314">
        <f>K12-U12</f>
        <v>447.74999999999994</v>
      </c>
      <c r="W12" s="314">
        <v>117.26</v>
      </c>
      <c r="X12" s="314">
        <f>U12+W12</f>
        <v>320.94</v>
      </c>
      <c r="Y12" s="314">
        <v>117.26</v>
      </c>
      <c r="Z12" s="314">
        <v>117.26</v>
      </c>
      <c r="AA12" s="314">
        <f>X12+Z12</f>
        <v>438.2</v>
      </c>
      <c r="AB12" s="314">
        <f>K12-AA12</f>
        <v>213.22999999999996</v>
      </c>
      <c r="AC12" s="314">
        <v>117.26</v>
      </c>
      <c r="AD12" s="314">
        <f>AA12+AC12</f>
        <v>555.46</v>
      </c>
      <c r="AE12" s="314">
        <f>K12-AD12</f>
        <v>95.969999999999914</v>
      </c>
      <c r="AF12" s="314">
        <v>30.84</v>
      </c>
      <c r="AG12" s="314">
        <f>AD12+AF12</f>
        <v>586.30000000000007</v>
      </c>
      <c r="AH12" s="314">
        <f>K12-AG12</f>
        <v>65.129999999999882</v>
      </c>
      <c r="AI12" s="314">
        <v>0</v>
      </c>
      <c r="AJ12" s="314">
        <f>AG12+AI12</f>
        <v>586.30000000000007</v>
      </c>
      <c r="AK12" s="314">
        <f>K12-AJ12</f>
        <v>65.129999999999882</v>
      </c>
      <c r="AL12" s="314">
        <v>0</v>
      </c>
      <c r="AM12" s="314">
        <f>AJ12+AL12</f>
        <v>586.30000000000007</v>
      </c>
      <c r="AN12" s="314">
        <f>K12-AM12</f>
        <v>65.129999999999882</v>
      </c>
      <c r="AO12" s="314">
        <v>0</v>
      </c>
      <c r="AP12" s="314">
        <f>AM12+AO12</f>
        <v>586.30000000000007</v>
      </c>
      <c r="AQ12" s="314">
        <f>K12-AP12</f>
        <v>65.129999999999882</v>
      </c>
      <c r="AR12" s="314">
        <v>0</v>
      </c>
      <c r="AS12" s="314">
        <f>AP12+AR12</f>
        <v>586.30000000000007</v>
      </c>
      <c r="AT12" s="314">
        <f>K12-AS12</f>
        <v>65.129999999999882</v>
      </c>
      <c r="AU12" s="314">
        <v>0</v>
      </c>
      <c r="AV12" s="314">
        <f>AS12+AU12</f>
        <v>586.30000000000007</v>
      </c>
      <c r="AW12" s="314">
        <v>0</v>
      </c>
      <c r="AX12" s="314">
        <f>AV12+AW12</f>
        <v>586.30000000000007</v>
      </c>
      <c r="AY12" s="314">
        <f>K12-AX12</f>
        <v>65.129999999999882</v>
      </c>
      <c r="AZ12" s="314">
        <v>0</v>
      </c>
      <c r="BA12" s="314">
        <f>AX12+AZ12</f>
        <v>586.30000000000007</v>
      </c>
      <c r="BB12" s="314">
        <f>K12-BA12</f>
        <v>65.129999999999882</v>
      </c>
      <c r="BC12" s="314">
        <v>0</v>
      </c>
      <c r="BD12" s="314">
        <v>586.28699999999992</v>
      </c>
      <c r="BE12" s="314">
        <f>K12-BD12</f>
        <v>65.143000000000029</v>
      </c>
      <c r="BF12" s="41">
        <v>0</v>
      </c>
      <c r="BG12" s="314">
        <v>0</v>
      </c>
      <c r="BH12" s="314">
        <f t="shared" si="4"/>
        <v>586.28699999999992</v>
      </c>
      <c r="BI12" s="314">
        <f t="shared" ref="BI12:BI18" si="5">SUM(M12-BD12-BF12-BG12)</f>
        <v>65.143000000000029</v>
      </c>
    </row>
    <row r="13" spans="1:64" s="24" customFormat="1" ht="33" customHeight="1">
      <c r="A13" s="271"/>
      <c r="B13" s="272"/>
      <c r="C13" s="60"/>
      <c r="D13" s="16">
        <v>4</v>
      </c>
      <c r="E13" s="25" t="s">
        <v>1388</v>
      </c>
      <c r="F13" s="10">
        <v>45199</v>
      </c>
      <c r="G13" s="26" t="s">
        <v>945</v>
      </c>
      <c r="H13" s="34" t="s">
        <v>1255</v>
      </c>
      <c r="I13" s="300" t="s">
        <v>1256</v>
      </c>
      <c r="J13" s="293" t="s">
        <v>1257</v>
      </c>
      <c r="K13" s="129">
        <v>0</v>
      </c>
      <c r="L13" s="129">
        <v>7000</v>
      </c>
      <c r="M13" s="274">
        <f t="shared" si="0"/>
        <v>7000</v>
      </c>
      <c r="N13" s="314">
        <f t="shared" si="1"/>
        <v>700</v>
      </c>
      <c r="O13" s="314">
        <f t="shared" si="2"/>
        <v>6300</v>
      </c>
      <c r="P13" s="314">
        <f t="shared" si="3"/>
        <v>1260</v>
      </c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314"/>
      <c r="BD13" s="314"/>
      <c r="BE13" s="314"/>
      <c r="BF13" s="314">
        <v>4359.75</v>
      </c>
      <c r="BG13" s="314">
        <v>680.25</v>
      </c>
      <c r="BH13" s="314">
        <f t="shared" si="4"/>
        <v>5040</v>
      </c>
      <c r="BI13" s="314">
        <f t="shared" si="5"/>
        <v>1960</v>
      </c>
      <c r="BK13" s="24">
        <f>BF13/O13</f>
        <v>0.69202380952380949</v>
      </c>
      <c r="BL13" s="24">
        <f>SUM(0.8-BK13)</f>
        <v>0.10797619047619056</v>
      </c>
    </row>
    <row r="14" spans="1:64" s="24" customFormat="1" ht="41.25" customHeight="1">
      <c r="A14" s="271"/>
      <c r="B14" s="272"/>
      <c r="C14" s="60"/>
      <c r="D14" s="16">
        <v>5</v>
      </c>
      <c r="E14" s="25" t="s">
        <v>1389</v>
      </c>
      <c r="F14" s="10">
        <v>45199</v>
      </c>
      <c r="G14" s="28" t="s">
        <v>1223</v>
      </c>
      <c r="H14" s="34" t="s">
        <v>210</v>
      </c>
      <c r="I14" s="34" t="s">
        <v>210</v>
      </c>
      <c r="J14" s="34" t="s">
        <v>210</v>
      </c>
      <c r="K14" s="129">
        <v>0</v>
      </c>
      <c r="L14" s="129">
        <v>2555.54</v>
      </c>
      <c r="M14" s="274">
        <f t="shared" si="0"/>
        <v>2555.54</v>
      </c>
      <c r="N14" s="314">
        <f t="shared" si="1"/>
        <v>255.554</v>
      </c>
      <c r="O14" s="314">
        <f t="shared" si="2"/>
        <v>2299.9859999999999</v>
      </c>
      <c r="P14" s="314">
        <f t="shared" si="3"/>
        <v>459.99719999999996</v>
      </c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>
        <v>1862.44</v>
      </c>
      <c r="BG14" s="314">
        <v>437.55</v>
      </c>
      <c r="BH14" s="314">
        <f t="shared" si="4"/>
        <v>2299.9900000000002</v>
      </c>
      <c r="BI14" s="314">
        <f t="shared" si="5"/>
        <v>255.5499999999999</v>
      </c>
      <c r="BK14" s="24">
        <v>1312.65</v>
      </c>
    </row>
    <row r="15" spans="1:64" s="24" customFormat="1" ht="29.25" customHeight="1">
      <c r="A15" s="271"/>
      <c r="B15" s="272"/>
      <c r="C15" s="60"/>
      <c r="D15" s="16">
        <v>6</v>
      </c>
      <c r="E15" s="25" t="s">
        <v>1390</v>
      </c>
      <c r="F15" s="10">
        <v>45199</v>
      </c>
      <c r="G15" s="28" t="s">
        <v>1223</v>
      </c>
      <c r="H15" s="34" t="s">
        <v>210</v>
      </c>
      <c r="I15" s="34" t="s">
        <v>210</v>
      </c>
      <c r="J15" s="34" t="s">
        <v>210</v>
      </c>
      <c r="K15" s="129">
        <v>0</v>
      </c>
      <c r="L15" s="129">
        <v>2555.54</v>
      </c>
      <c r="M15" s="274">
        <f t="shared" si="0"/>
        <v>2555.54</v>
      </c>
      <c r="N15" s="314">
        <f t="shared" si="1"/>
        <v>255.554</v>
      </c>
      <c r="O15" s="314">
        <f t="shared" si="2"/>
        <v>2299.9859999999999</v>
      </c>
      <c r="P15" s="314">
        <f t="shared" si="3"/>
        <v>459.99719999999996</v>
      </c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>
        <v>1862.44</v>
      </c>
      <c r="BG15" s="314">
        <v>437.55</v>
      </c>
      <c r="BH15" s="314">
        <f t="shared" si="4"/>
        <v>2299.9900000000002</v>
      </c>
      <c r="BI15" s="314">
        <f t="shared" si="5"/>
        <v>255.5499999999999</v>
      </c>
    </row>
    <row r="16" spans="1:64" s="24" customFormat="1" ht="29.25" customHeight="1">
      <c r="A16" s="271"/>
      <c r="B16" s="272"/>
      <c r="C16" s="60"/>
      <c r="D16" s="16">
        <v>7</v>
      </c>
      <c r="E16" s="25" t="s">
        <v>1391</v>
      </c>
      <c r="F16" s="10">
        <v>45199</v>
      </c>
      <c r="G16" s="28" t="s">
        <v>1223</v>
      </c>
      <c r="H16" s="34" t="s">
        <v>210</v>
      </c>
      <c r="I16" s="34" t="s">
        <v>210</v>
      </c>
      <c r="J16" s="34" t="s">
        <v>210</v>
      </c>
      <c r="K16" s="129">
        <v>0</v>
      </c>
      <c r="L16" s="129">
        <v>2555.54</v>
      </c>
      <c r="M16" s="274">
        <f t="shared" si="0"/>
        <v>2555.54</v>
      </c>
      <c r="N16" s="314">
        <f t="shared" si="1"/>
        <v>255.554</v>
      </c>
      <c r="O16" s="314">
        <f t="shared" si="2"/>
        <v>2299.9859999999999</v>
      </c>
      <c r="P16" s="314">
        <f t="shared" si="3"/>
        <v>459.99719999999996</v>
      </c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314"/>
      <c r="BB16" s="314"/>
      <c r="BC16" s="314"/>
      <c r="BD16" s="314"/>
      <c r="BE16" s="314"/>
      <c r="BF16" s="314">
        <v>1862.44</v>
      </c>
      <c r="BG16" s="314">
        <v>437.55</v>
      </c>
      <c r="BH16" s="314">
        <f t="shared" si="4"/>
        <v>2299.9900000000002</v>
      </c>
      <c r="BI16" s="314">
        <f t="shared" si="5"/>
        <v>255.5499999999999</v>
      </c>
    </row>
    <row r="17" spans="1:61" s="24" customFormat="1" ht="29.25" customHeight="1">
      <c r="A17" s="271"/>
      <c r="B17" s="272"/>
      <c r="C17" s="60"/>
      <c r="D17" s="16">
        <v>8</v>
      </c>
      <c r="E17" s="25" t="s">
        <v>1392</v>
      </c>
      <c r="F17" s="10">
        <v>45199</v>
      </c>
      <c r="G17" s="28" t="s">
        <v>1224</v>
      </c>
      <c r="H17" s="34" t="s">
        <v>210</v>
      </c>
      <c r="I17" s="34" t="s">
        <v>210</v>
      </c>
      <c r="J17" s="34" t="s">
        <v>210</v>
      </c>
      <c r="K17" s="129">
        <v>0</v>
      </c>
      <c r="L17" s="129">
        <v>3500</v>
      </c>
      <c r="M17" s="274">
        <f t="shared" si="0"/>
        <v>3500</v>
      </c>
      <c r="N17" s="314">
        <f t="shared" si="1"/>
        <v>350</v>
      </c>
      <c r="O17" s="314">
        <f t="shared" si="2"/>
        <v>3150</v>
      </c>
      <c r="P17" s="314">
        <f t="shared" si="3"/>
        <v>630</v>
      </c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>
        <v>2550.7399999999998</v>
      </c>
      <c r="BG17" s="314">
        <v>599.26</v>
      </c>
      <c r="BH17" s="314">
        <f t="shared" si="4"/>
        <v>3150</v>
      </c>
      <c r="BI17" s="314">
        <f t="shared" si="5"/>
        <v>350.00000000000023</v>
      </c>
    </row>
    <row r="18" spans="1:61" s="24" customFormat="1" ht="29.25" customHeight="1">
      <c r="A18" s="271"/>
      <c r="B18" s="272"/>
      <c r="C18" s="60"/>
      <c r="D18" s="16">
        <v>9</v>
      </c>
      <c r="E18" s="25" t="s">
        <v>1393</v>
      </c>
      <c r="F18" s="10">
        <v>45199</v>
      </c>
      <c r="G18" s="28" t="s">
        <v>1224</v>
      </c>
      <c r="H18" s="34" t="s">
        <v>210</v>
      </c>
      <c r="I18" s="34" t="s">
        <v>210</v>
      </c>
      <c r="J18" s="34" t="s">
        <v>210</v>
      </c>
      <c r="K18" s="129">
        <v>0</v>
      </c>
      <c r="L18" s="129">
        <v>3500</v>
      </c>
      <c r="M18" s="274">
        <f t="shared" si="0"/>
        <v>3500</v>
      </c>
      <c r="N18" s="314">
        <f t="shared" si="1"/>
        <v>350</v>
      </c>
      <c r="O18" s="314">
        <f t="shared" si="2"/>
        <v>3150</v>
      </c>
      <c r="P18" s="314">
        <f t="shared" si="3"/>
        <v>630</v>
      </c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4"/>
      <c r="BC18" s="314"/>
      <c r="BD18" s="314"/>
      <c r="BE18" s="314"/>
      <c r="BF18" s="314">
        <v>2550.7399999999998</v>
      </c>
      <c r="BG18" s="314">
        <v>599.26</v>
      </c>
      <c r="BH18" s="314">
        <f t="shared" si="4"/>
        <v>3150</v>
      </c>
      <c r="BI18" s="314">
        <f t="shared" si="5"/>
        <v>350.00000000000023</v>
      </c>
    </row>
    <row r="19" spans="1:61" s="24" customFormat="1" ht="29.25" customHeight="1" thickBot="1">
      <c r="A19" s="271"/>
      <c r="B19" s="272"/>
      <c r="C19" s="60"/>
      <c r="D19" s="16">
        <v>10</v>
      </c>
      <c r="E19" s="25" t="s">
        <v>1394</v>
      </c>
      <c r="F19" s="10">
        <v>45199</v>
      </c>
      <c r="G19" s="28" t="s">
        <v>1225</v>
      </c>
      <c r="H19" s="34" t="s">
        <v>210</v>
      </c>
      <c r="I19" s="34" t="s">
        <v>210</v>
      </c>
      <c r="J19" s="34" t="s">
        <v>210</v>
      </c>
      <c r="K19" s="129">
        <v>0</v>
      </c>
      <c r="L19" s="129">
        <v>2955.03</v>
      </c>
      <c r="M19" s="274">
        <f t="shared" si="0"/>
        <v>2955.03</v>
      </c>
      <c r="N19" s="314">
        <f t="shared" si="1"/>
        <v>295.50300000000004</v>
      </c>
      <c r="O19" s="314">
        <f t="shared" si="2"/>
        <v>2659.527</v>
      </c>
      <c r="P19" s="314">
        <f t="shared" si="3"/>
        <v>531.90539999999999</v>
      </c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>
        <v>2153.58</v>
      </c>
      <c r="BG19" s="314">
        <v>505.95</v>
      </c>
      <c r="BH19" s="314">
        <f t="shared" si="4"/>
        <v>2659.5299999999997</v>
      </c>
      <c r="BI19" s="314">
        <f>SUM(M19-BD19-BF19-BG19)</f>
        <v>295.50000000000028</v>
      </c>
    </row>
    <row r="20" spans="1:61" s="13" customFormat="1" ht="25.5" customHeight="1" thickBot="1">
      <c r="A20" s="59"/>
      <c r="B20" s="78"/>
      <c r="C20" s="49"/>
      <c r="D20" s="602" t="s">
        <v>1440</v>
      </c>
      <c r="E20" s="602"/>
      <c r="F20" s="602"/>
      <c r="G20" s="602"/>
      <c r="H20" s="602"/>
      <c r="I20" s="602"/>
      <c r="J20" s="602"/>
      <c r="K20" s="285">
        <f>SUM(K10:K19)</f>
        <v>13103.81</v>
      </c>
      <c r="L20" s="285">
        <f>SUM(L11:L19)</f>
        <v>50134.86</v>
      </c>
      <c r="M20" s="285">
        <f>SUM(M10:M19)</f>
        <v>63238.67</v>
      </c>
      <c r="N20" s="285">
        <f t="shared" ref="N20:BE20" si="6">SUM(N10:N12)</f>
        <v>3861.7019999999998</v>
      </c>
      <c r="O20" s="285">
        <f t="shared" si="6"/>
        <v>34755.317999999992</v>
      </c>
      <c r="P20" s="285">
        <f t="shared" si="6"/>
        <v>6951.0635999999995</v>
      </c>
      <c r="Q20" s="285">
        <f t="shared" si="6"/>
        <v>1442.9700000000003</v>
      </c>
      <c r="R20" s="285">
        <f t="shared" si="6"/>
        <v>1442.9700000000003</v>
      </c>
      <c r="S20" s="285">
        <f t="shared" si="6"/>
        <v>11660.84</v>
      </c>
      <c r="T20" s="285">
        <f t="shared" si="6"/>
        <v>2358.69</v>
      </c>
      <c r="U20" s="285">
        <f t="shared" si="6"/>
        <v>3801.66</v>
      </c>
      <c r="V20" s="285">
        <f t="shared" si="6"/>
        <v>9302.15</v>
      </c>
      <c r="W20" s="285">
        <f t="shared" si="6"/>
        <v>2358.69</v>
      </c>
      <c r="X20" s="285">
        <f t="shared" si="6"/>
        <v>6160.3499999999995</v>
      </c>
      <c r="Y20" s="285">
        <f t="shared" si="6"/>
        <v>6730.2300000000005</v>
      </c>
      <c r="Z20" s="285">
        <f t="shared" si="6"/>
        <v>2358.69</v>
      </c>
      <c r="AA20" s="285">
        <f t="shared" si="6"/>
        <v>8519.0400000000009</v>
      </c>
      <c r="AB20" s="285">
        <f t="shared" si="6"/>
        <v>4584.7699999999995</v>
      </c>
      <c r="AC20" s="285">
        <f t="shared" si="6"/>
        <v>2358.69</v>
      </c>
      <c r="AD20" s="285">
        <f t="shared" si="6"/>
        <v>10877.73</v>
      </c>
      <c r="AE20" s="285">
        <f t="shared" si="6"/>
        <v>2226.08</v>
      </c>
      <c r="AF20" s="285">
        <f t="shared" si="6"/>
        <v>915.72</v>
      </c>
      <c r="AG20" s="285">
        <f t="shared" si="6"/>
        <v>11793.449999999997</v>
      </c>
      <c r="AH20" s="285">
        <f t="shared" si="6"/>
        <v>1310.3600000000008</v>
      </c>
      <c r="AI20" s="285">
        <f t="shared" si="6"/>
        <v>0</v>
      </c>
      <c r="AJ20" s="285">
        <f t="shared" si="6"/>
        <v>11793.449999999997</v>
      </c>
      <c r="AK20" s="285">
        <f t="shared" si="6"/>
        <v>1310.3600000000008</v>
      </c>
      <c r="AL20" s="285">
        <f t="shared" si="6"/>
        <v>0</v>
      </c>
      <c r="AM20" s="285">
        <f t="shared" si="6"/>
        <v>11793.449999999997</v>
      </c>
      <c r="AN20" s="285">
        <f t="shared" si="6"/>
        <v>1310.3600000000008</v>
      </c>
      <c r="AO20" s="285">
        <f t="shared" si="6"/>
        <v>0</v>
      </c>
      <c r="AP20" s="285">
        <f t="shared" si="6"/>
        <v>11793.449999999997</v>
      </c>
      <c r="AQ20" s="285">
        <f t="shared" si="6"/>
        <v>1310.3600000000008</v>
      </c>
      <c r="AR20" s="285">
        <f t="shared" si="6"/>
        <v>0</v>
      </c>
      <c r="AS20" s="285">
        <f t="shared" si="6"/>
        <v>11793.449999999997</v>
      </c>
      <c r="AT20" s="285">
        <f t="shared" si="6"/>
        <v>1310.3600000000008</v>
      </c>
      <c r="AU20" s="285">
        <f t="shared" si="6"/>
        <v>0</v>
      </c>
      <c r="AV20" s="285">
        <f t="shared" si="6"/>
        <v>11793.449999999997</v>
      </c>
      <c r="AW20" s="285">
        <f t="shared" si="6"/>
        <v>0</v>
      </c>
      <c r="AX20" s="285">
        <f t="shared" si="6"/>
        <v>11793.449999999997</v>
      </c>
      <c r="AY20" s="285">
        <f t="shared" si="6"/>
        <v>1310.3600000000008</v>
      </c>
      <c r="AZ20" s="285">
        <f t="shared" si="6"/>
        <v>0</v>
      </c>
      <c r="BA20" s="285">
        <f t="shared" si="6"/>
        <v>11793.449999999997</v>
      </c>
      <c r="BB20" s="285">
        <f t="shared" si="6"/>
        <v>1310.3600000000008</v>
      </c>
      <c r="BC20" s="285">
        <f t="shared" si="6"/>
        <v>0</v>
      </c>
      <c r="BD20" s="285">
        <f>SUM(BD10:BD12)</f>
        <v>11793.429</v>
      </c>
      <c r="BE20" s="285">
        <f t="shared" si="6"/>
        <v>1310.3809999999999</v>
      </c>
      <c r="BF20" s="285">
        <f>SUM(BF11:BF19)</f>
        <v>40163.99</v>
      </c>
      <c r="BG20" s="285">
        <f>SUM(BG10:BG19)</f>
        <v>4725.97</v>
      </c>
      <c r="BH20" s="285">
        <f>SUM(BH10:BH19)</f>
        <v>56683.388999999988</v>
      </c>
      <c r="BI20" s="285">
        <f>SUM(BI10:BI19)</f>
        <v>6555.280999999999</v>
      </c>
    </row>
    <row r="21" spans="1:61" s="18" customFormat="1" ht="14.2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  <c r="N21" s="17"/>
      <c r="BF21" s="362"/>
      <c r="BG21" s="128"/>
    </row>
    <row r="22" spans="1:61" s="18" customFormat="1" ht="14.2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  <c r="N22" s="17"/>
      <c r="BF22" s="361"/>
    </row>
    <row r="23" spans="1:61" s="18" customFormat="1" ht="14.25" customHeight="1">
      <c r="A23" s="2"/>
      <c r="B23" s="37"/>
      <c r="C23" s="37"/>
      <c r="D23" s="37"/>
      <c r="E23" s="38"/>
      <c r="F23" s="37"/>
      <c r="H23" s="17"/>
      <c r="I23" s="38"/>
      <c r="J23" s="38"/>
      <c r="K23" s="17"/>
      <c r="L23" s="17"/>
      <c r="M23" s="17"/>
      <c r="N23" s="17"/>
    </row>
    <row r="24" spans="1:61" s="18" customFormat="1" ht="14.2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  <c r="N24" s="17"/>
    </row>
    <row r="25" spans="1:61" s="18" customFormat="1" ht="14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  <c r="N25" s="17"/>
    </row>
    <row r="26" spans="1:61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  <c r="N26" s="17"/>
      <c r="BI26" s="18" t="s">
        <v>1415</v>
      </c>
    </row>
    <row r="27" spans="1:61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528"/>
      <c r="M27" s="529" t="s">
        <v>1</v>
      </c>
      <c r="N27" s="528"/>
    </row>
    <row r="28" spans="1:61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N28" s="17"/>
    </row>
    <row r="29" spans="1:61" s="18" customFormat="1" ht="14.25" customHeight="1">
      <c r="A29" s="2"/>
      <c r="B29" s="37"/>
      <c r="C29" s="37"/>
      <c r="D29" s="37"/>
      <c r="E29" s="38"/>
      <c r="F29" s="37"/>
      <c r="H29" s="17"/>
      <c r="I29" s="38"/>
      <c r="J29" s="38"/>
      <c r="K29" s="17"/>
      <c r="L29" s="17"/>
      <c r="M29" s="17"/>
      <c r="N29" s="17"/>
    </row>
    <row r="30" spans="1:61" s="18" customFormat="1" ht="14.25" customHeight="1">
      <c r="A30" s="2"/>
      <c r="B30" s="37"/>
      <c r="C30" s="37"/>
      <c r="D30" s="37"/>
      <c r="E30" s="38"/>
      <c r="F30" s="37"/>
      <c r="H30" s="17"/>
      <c r="I30" s="38"/>
      <c r="J30" s="38"/>
      <c r="K30" s="17"/>
      <c r="L30" s="17"/>
      <c r="M30" s="17"/>
      <c r="N30" s="17"/>
    </row>
    <row r="31" spans="1:61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N31" s="17"/>
    </row>
    <row r="32" spans="1:61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N32" s="17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  <c r="N33" s="17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N34" s="17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N35" s="17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N36" s="17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N37" s="1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</row>
    <row r="49" spans="1:14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</row>
    <row r="50" spans="1:14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</row>
    <row r="51" spans="1:14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</row>
    <row r="52" spans="1:14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</row>
    <row r="53" spans="1:14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</row>
    <row r="54" spans="1:14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</row>
    <row r="55" spans="1:14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</row>
    <row r="56" spans="1:14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</row>
    <row r="57" spans="1:14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</row>
    <row r="58" spans="1:14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</row>
    <row r="59" spans="1:14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</row>
    <row r="60" spans="1:14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</row>
    <row r="61" spans="1:14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</row>
    <row r="62" spans="1:14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</row>
    <row r="63" spans="1:14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</row>
    <row r="64" spans="1:14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</row>
    <row r="65" spans="1:14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</row>
    <row r="66" spans="1:14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</row>
    <row r="67" spans="1:14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</row>
    <row r="68" spans="1:14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</row>
    <row r="69" spans="1:14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</row>
    <row r="70" spans="1:14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</row>
    <row r="71" spans="1:14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</row>
    <row r="72" spans="1:14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</row>
    <row r="73" spans="1:14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</row>
    <row r="74" spans="1:14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</row>
    <row r="75" spans="1:14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</row>
    <row r="76" spans="1:14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</row>
    <row r="77" spans="1:14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</row>
    <row r="78" spans="1:14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</row>
    <row r="79" spans="1:14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</row>
    <row r="80" spans="1:14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</row>
    <row r="81" spans="1:14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58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58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58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58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58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58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58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58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58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58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58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58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58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58" ht="14.25" customHeight="1">
      <c r="BF126" s="18"/>
    </row>
    <row r="127" spans="1:58" ht="14.25" customHeight="1">
      <c r="BF127" s="18"/>
    </row>
    <row r="128" spans="1:58" ht="14.25" customHeight="1">
      <c r="BF128" s="18"/>
    </row>
    <row r="129" spans="58:58" ht="14.25" customHeight="1">
      <c r="BF129" s="18"/>
    </row>
    <row r="130" spans="58:58" ht="14.25" customHeight="1">
      <c r="BF130" s="18"/>
    </row>
    <row r="131" spans="58:58" ht="14.25" customHeight="1">
      <c r="BF131" s="18"/>
    </row>
    <row r="132" spans="58:58" ht="14.25" customHeight="1">
      <c r="BF132" s="18"/>
    </row>
    <row r="133" spans="58:58" ht="14.25" customHeight="1">
      <c r="BF133" s="18"/>
    </row>
    <row r="134" spans="58:58" ht="14.25" customHeight="1">
      <c r="BF134" s="18"/>
    </row>
    <row r="135" spans="58:58" ht="14.25" customHeight="1">
      <c r="BF135" s="18"/>
    </row>
    <row r="136" spans="58:58" ht="14.25" customHeight="1">
      <c r="BF136" s="18"/>
    </row>
    <row r="137" spans="58:58" ht="14.25" customHeight="1">
      <c r="BF137" s="18"/>
    </row>
    <row r="138" spans="58:58" ht="14.25" customHeight="1">
      <c r="BF138" s="18"/>
    </row>
    <row r="139" spans="58:58" ht="14.25" customHeight="1">
      <c r="BF139" s="18"/>
    </row>
    <row r="140" spans="58:58" ht="14.25" customHeight="1">
      <c r="BF140" s="18"/>
    </row>
    <row r="141" spans="58:58" ht="14.25" customHeight="1">
      <c r="BF141" s="18"/>
    </row>
    <row r="142" spans="58:58" ht="14.25" customHeight="1">
      <c r="BF142" s="18"/>
    </row>
    <row r="143" spans="58:58" ht="14.25" customHeight="1">
      <c r="BF143" s="18"/>
    </row>
    <row r="144" spans="58:58" ht="14.25" customHeight="1">
      <c r="BF144" s="18"/>
    </row>
    <row r="145" spans="58:58" ht="14.25" customHeight="1">
      <c r="BF145" s="18"/>
    </row>
    <row r="146" spans="58:58" ht="14.25" customHeight="1">
      <c r="BF146" s="18"/>
    </row>
    <row r="147" spans="58:58" ht="14.25" customHeight="1">
      <c r="BF147" s="18"/>
    </row>
    <row r="148" spans="58:58" ht="14.25" customHeight="1">
      <c r="BF148" s="18"/>
    </row>
    <row r="149" spans="58:58" ht="14.25" customHeight="1">
      <c r="BF149" s="18"/>
    </row>
    <row r="150" spans="58:58" ht="14.25" customHeight="1">
      <c r="BF150" s="18"/>
    </row>
    <row r="151" spans="58:58" ht="14.25" customHeight="1">
      <c r="BF151" s="18"/>
    </row>
    <row r="152" spans="58:58" ht="14.25" customHeight="1">
      <c r="BF152" s="18"/>
    </row>
    <row r="153" spans="58:58" ht="14.25" customHeight="1">
      <c r="BF153" s="18"/>
    </row>
    <row r="154" spans="58:58" ht="14.25" customHeight="1">
      <c r="BF154" s="18"/>
    </row>
    <row r="155" spans="58:58" ht="14.25" customHeight="1">
      <c r="BF155" s="18"/>
    </row>
    <row r="156" spans="58:58" ht="14.25" customHeight="1">
      <c r="BF156" s="18"/>
    </row>
    <row r="157" spans="58:58" ht="14.25" customHeight="1">
      <c r="BF157" s="18"/>
    </row>
    <row r="158" spans="58:58" ht="14.25" customHeight="1">
      <c r="BF158" s="18"/>
    </row>
    <row r="159" spans="58:58" ht="14.25" customHeight="1">
      <c r="BF159" s="18"/>
    </row>
    <row r="160" spans="58:58" ht="14.25" customHeight="1">
      <c r="BF160" s="18"/>
    </row>
    <row r="161" spans="58:58" ht="14.25" customHeight="1">
      <c r="BF161" s="18"/>
    </row>
    <row r="162" spans="58:58" ht="14.25" customHeight="1">
      <c r="BF162" s="18"/>
    </row>
    <row r="163" spans="58:58" ht="14.25" customHeight="1">
      <c r="BF163" s="18"/>
    </row>
    <row r="164" spans="58:58" ht="14.25" customHeight="1">
      <c r="BF164" s="18"/>
    </row>
    <row r="165" spans="58:58" ht="14.25" customHeight="1">
      <c r="BF165" s="18"/>
    </row>
    <row r="166" spans="58:58" ht="14.25" customHeight="1">
      <c r="BF166" s="18"/>
    </row>
    <row r="167" spans="58:58" ht="14.25" customHeight="1">
      <c r="BF167" s="18"/>
    </row>
    <row r="168" spans="58:58" ht="14.25" customHeight="1">
      <c r="BF168" s="18"/>
    </row>
    <row r="169" spans="58:58" ht="14.25" customHeight="1">
      <c r="BF169" s="18"/>
    </row>
    <row r="170" spans="58:58" ht="14.25" customHeight="1">
      <c r="BF170" s="18"/>
    </row>
    <row r="171" spans="58:58" ht="14.25" customHeight="1">
      <c r="BF171" s="18"/>
    </row>
    <row r="172" spans="58:58" ht="14.25" customHeight="1">
      <c r="BF172" s="18"/>
    </row>
    <row r="173" spans="58:58" ht="14.25" customHeight="1">
      <c r="BF173" s="18"/>
    </row>
    <row r="174" spans="58:58" ht="14.25" customHeight="1">
      <c r="BF174" s="18"/>
    </row>
    <row r="175" spans="58:58" ht="14.25" customHeight="1">
      <c r="BF175" s="18"/>
    </row>
    <row r="176" spans="58:58" ht="14.25" customHeight="1">
      <c r="BF176" s="18"/>
    </row>
    <row r="177" spans="58:58" ht="14.25" customHeight="1">
      <c r="BF177" s="18"/>
    </row>
    <row r="178" spans="58:58" ht="14.25" customHeight="1">
      <c r="BF178" s="18"/>
    </row>
    <row r="179" spans="58:58" ht="14.25" customHeight="1">
      <c r="BF179" s="18"/>
    </row>
    <row r="180" spans="58:58" ht="14.25" customHeight="1">
      <c r="BF180" s="18"/>
    </row>
    <row r="181" spans="58:58" ht="14.25" customHeight="1">
      <c r="BF181" s="18"/>
    </row>
    <row r="182" spans="58:58" ht="14.25" customHeight="1">
      <c r="BF182" s="18"/>
    </row>
    <row r="183" spans="58:58" ht="14.25" customHeight="1">
      <c r="BF183" s="18"/>
    </row>
    <row r="184" spans="58:58" ht="14.25" customHeight="1">
      <c r="BF184" s="18"/>
    </row>
    <row r="185" spans="58:58" ht="14.25" customHeight="1">
      <c r="BF185" s="18"/>
    </row>
    <row r="186" spans="58:58" ht="14.25" customHeight="1">
      <c r="BF186" s="18"/>
    </row>
    <row r="187" spans="58:58" ht="14.25" customHeight="1">
      <c r="BF187" s="18"/>
    </row>
    <row r="188" spans="58:58" ht="14.25" customHeight="1">
      <c r="BF188" s="18"/>
    </row>
    <row r="189" spans="58:58" ht="14.25" customHeight="1">
      <c r="BF189" s="18"/>
    </row>
    <row r="190" spans="58:58" ht="14.25" customHeight="1">
      <c r="BF190" s="18"/>
    </row>
    <row r="191" spans="58:58" ht="14.25" customHeight="1">
      <c r="BF191" s="18"/>
    </row>
    <row r="192" spans="58:58" ht="14.25" customHeight="1">
      <c r="BF192" s="18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scale="91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80" customFormat="1" ht="30.75" customHeight="1">
      <c r="A1" s="576" t="s">
        <v>1066</v>
      </c>
      <c r="B1" s="576"/>
      <c r="C1" s="576"/>
      <c r="D1" s="576"/>
      <c r="E1" s="576"/>
      <c r="F1" s="576"/>
      <c r="H1" s="577" t="s">
        <v>1050</v>
      </c>
      <c r="I1" s="577"/>
      <c r="J1" s="577"/>
      <c r="K1" s="577"/>
      <c r="L1" s="577"/>
      <c r="M1" s="577"/>
    </row>
    <row r="2" spans="1:13" ht="13.5" thickBot="1">
      <c r="A2" s="174"/>
      <c r="B2" s="175"/>
      <c r="C2" s="176"/>
      <c r="D2" s="176"/>
      <c r="E2" s="176"/>
      <c r="F2" s="176"/>
    </row>
    <row r="3" spans="1:13" s="79" customFormat="1" ht="30.75" customHeight="1" thickBot="1">
      <c r="A3" s="177"/>
      <c r="B3" s="178" t="s">
        <v>1051</v>
      </c>
      <c r="C3" s="178" t="s">
        <v>1052</v>
      </c>
      <c r="D3" s="179" t="s">
        <v>30</v>
      </c>
      <c r="E3" s="179" t="s">
        <v>1053</v>
      </c>
      <c r="F3" s="180" t="s">
        <v>1054</v>
      </c>
      <c r="H3" s="566" t="s">
        <v>1067</v>
      </c>
      <c r="I3" s="567"/>
      <c r="J3" s="146" t="s">
        <v>1056</v>
      </c>
      <c r="K3" s="147" t="s">
        <v>1057</v>
      </c>
      <c r="L3" s="148" t="s">
        <v>1058</v>
      </c>
      <c r="M3" s="149" t="s">
        <v>1068</v>
      </c>
    </row>
    <row r="4" spans="1:13" s="79" customFormat="1" ht="16.5" customHeight="1">
      <c r="A4" s="181"/>
      <c r="B4" s="182">
        <v>2006</v>
      </c>
      <c r="C4" s="183">
        <v>441928.62</v>
      </c>
      <c r="D4" s="183">
        <v>11048.22</v>
      </c>
      <c r="E4" s="184">
        <f>D4</f>
        <v>11048.22</v>
      </c>
      <c r="F4" s="185">
        <f>C4-D4</f>
        <v>430880.4</v>
      </c>
      <c r="H4" s="578" t="s">
        <v>1060</v>
      </c>
      <c r="I4" s="579"/>
      <c r="J4" s="186">
        <v>491031.8</v>
      </c>
      <c r="K4" s="187">
        <v>17646.59</v>
      </c>
      <c r="L4" s="188"/>
      <c r="M4" s="188"/>
    </row>
    <row r="5" spans="1:13" s="79" customFormat="1" ht="16.5" customHeight="1">
      <c r="A5" s="181"/>
      <c r="B5" s="182">
        <v>2007</v>
      </c>
      <c r="C5" s="183">
        <v>441928.62</v>
      </c>
      <c r="D5" s="183">
        <v>11048.2155</v>
      </c>
      <c r="E5" s="184">
        <f>E4+D5</f>
        <v>22096.4355</v>
      </c>
      <c r="F5" s="185">
        <f>F4-D5</f>
        <v>419832.18450000003</v>
      </c>
      <c r="H5" s="578" t="s">
        <v>1061</v>
      </c>
      <c r="I5" s="579"/>
      <c r="J5" s="189">
        <f>J4*10%</f>
        <v>49103.18</v>
      </c>
      <c r="K5" s="190">
        <f>K4*10%</f>
        <v>1764.6590000000001</v>
      </c>
      <c r="L5" s="191"/>
      <c r="M5" s="191"/>
    </row>
    <row r="6" spans="1:13" s="79" customFormat="1" ht="16.5" customHeight="1">
      <c r="A6" s="181"/>
      <c r="B6" s="182">
        <v>2008</v>
      </c>
      <c r="C6" s="183">
        <v>441928.62</v>
      </c>
      <c r="D6" s="183">
        <v>11048.2155</v>
      </c>
      <c r="E6" s="184">
        <f t="shared" ref="E6:E14" si="0">E5+D6</f>
        <v>33144.650999999998</v>
      </c>
      <c r="F6" s="185">
        <f t="shared" ref="F6:F11" si="1">F5-D6</f>
        <v>408783.96900000004</v>
      </c>
      <c r="H6" s="578" t="s">
        <v>1062</v>
      </c>
      <c r="I6" s="579"/>
      <c r="J6" s="189">
        <f>J4-J5</f>
        <v>441928.62</v>
      </c>
      <c r="K6" s="190">
        <f>K4-K5</f>
        <v>15881.931</v>
      </c>
      <c r="L6" s="191"/>
      <c r="M6" s="191"/>
    </row>
    <row r="7" spans="1:13" s="79" customFormat="1" ht="16.5" customHeight="1">
      <c r="A7" s="181"/>
      <c r="B7" s="182">
        <v>2009</v>
      </c>
      <c r="C7" s="183">
        <v>441928.62</v>
      </c>
      <c r="D7" s="183">
        <v>11048.2155</v>
      </c>
      <c r="E7" s="184">
        <f t="shared" si="0"/>
        <v>44192.866499999996</v>
      </c>
      <c r="F7" s="185">
        <f t="shared" si="1"/>
        <v>397735.75350000005</v>
      </c>
      <c r="H7" s="570" t="s">
        <v>1063</v>
      </c>
      <c r="I7" s="571"/>
      <c r="J7" s="192">
        <v>132578.79</v>
      </c>
      <c r="K7" s="193">
        <v>354.62</v>
      </c>
      <c r="L7" s="191"/>
      <c r="M7" s="191"/>
    </row>
    <row r="8" spans="1:13" s="79" customFormat="1" ht="16.5" customHeight="1" thickBot="1">
      <c r="A8" s="181"/>
      <c r="B8" s="182">
        <v>2010</v>
      </c>
      <c r="C8" s="183">
        <v>441928.62</v>
      </c>
      <c r="D8" s="183">
        <v>11048.2155</v>
      </c>
      <c r="E8" s="184">
        <f t="shared" si="0"/>
        <v>55241.081999999995</v>
      </c>
      <c r="F8" s="185">
        <f t="shared" si="1"/>
        <v>386687.53800000006</v>
      </c>
      <c r="H8" s="572" t="s">
        <v>1064</v>
      </c>
      <c r="I8" s="573"/>
      <c r="J8" s="192">
        <f>J6-J7</f>
        <v>309349.82999999996</v>
      </c>
      <c r="K8" s="193">
        <f>K6-K7</f>
        <v>15527.311</v>
      </c>
      <c r="L8" s="193">
        <f>J8+K8</f>
        <v>324877.14099999995</v>
      </c>
      <c r="M8" s="193">
        <f>L8/28</f>
        <v>11602.755035714285</v>
      </c>
    </row>
    <row r="9" spans="1:13" s="79" customFormat="1" ht="16.5" customHeight="1">
      <c r="A9" s="181"/>
      <c r="B9" s="182">
        <v>2011</v>
      </c>
      <c r="C9" s="183">
        <v>441928.62</v>
      </c>
      <c r="D9" s="183">
        <v>11048.2155</v>
      </c>
      <c r="E9" s="184">
        <f t="shared" si="0"/>
        <v>66289.297500000001</v>
      </c>
      <c r="F9" s="185">
        <f t="shared" si="1"/>
        <v>375639.32250000007</v>
      </c>
    </row>
    <row r="10" spans="1:13" s="79" customFormat="1" ht="16.5" customHeight="1">
      <c r="A10" s="181"/>
      <c r="B10" s="182">
        <v>2012</v>
      </c>
      <c r="C10" s="183">
        <v>441928.62</v>
      </c>
      <c r="D10" s="183">
        <v>11048.2155</v>
      </c>
      <c r="E10" s="184">
        <f t="shared" si="0"/>
        <v>77337.513000000006</v>
      </c>
      <c r="F10" s="185">
        <f t="shared" si="1"/>
        <v>364591.10700000008</v>
      </c>
    </row>
    <row r="11" spans="1:13" s="79" customFormat="1" ht="16.5" customHeight="1">
      <c r="A11" s="181"/>
      <c r="B11" s="182">
        <v>2013</v>
      </c>
      <c r="C11" s="183">
        <v>441928.62</v>
      </c>
      <c r="D11" s="183">
        <v>11048.2155</v>
      </c>
      <c r="E11" s="184">
        <f t="shared" si="0"/>
        <v>88385.728500000012</v>
      </c>
      <c r="F11" s="185">
        <f t="shared" si="1"/>
        <v>353542.89150000009</v>
      </c>
    </row>
    <row r="12" spans="1:13" s="79" customFormat="1" ht="16.5" customHeight="1">
      <c r="A12" s="181"/>
      <c r="B12" s="182">
        <v>2014</v>
      </c>
      <c r="C12" s="183">
        <v>441928.62</v>
      </c>
      <c r="D12" s="183">
        <v>11048.2155</v>
      </c>
      <c r="E12" s="184">
        <f t="shared" si="0"/>
        <v>99433.944000000018</v>
      </c>
      <c r="F12" s="185">
        <f>C12-E12</f>
        <v>342494.67599999998</v>
      </c>
    </row>
    <row r="13" spans="1:13" s="79" customFormat="1" ht="16.5" customHeight="1">
      <c r="A13" s="181"/>
      <c r="B13" s="182">
        <v>2015</v>
      </c>
      <c r="C13" s="183">
        <v>441928.62</v>
      </c>
      <c r="D13" s="183">
        <v>11048.2155</v>
      </c>
      <c r="E13" s="184">
        <f t="shared" si="0"/>
        <v>110482.15950000002</v>
      </c>
      <c r="F13" s="185">
        <f>F12-D12</f>
        <v>331446.46049999999</v>
      </c>
    </row>
    <row r="14" spans="1:13" s="79" customFormat="1" ht="16.5" customHeight="1">
      <c r="A14" s="181"/>
      <c r="B14" s="182">
        <v>2016</v>
      </c>
      <c r="C14" s="183">
        <v>441928.62</v>
      </c>
      <c r="D14" s="183">
        <v>11048.2155</v>
      </c>
      <c r="E14" s="184">
        <f t="shared" si="0"/>
        <v>121530.37500000003</v>
      </c>
      <c r="F14" s="185">
        <f>F13-D14</f>
        <v>320398.245</v>
      </c>
    </row>
    <row r="15" spans="1:13" s="79" customFormat="1" ht="16.5" customHeight="1">
      <c r="A15" s="181"/>
      <c r="B15" s="182">
        <v>2017</v>
      </c>
      <c r="C15" s="183">
        <v>441928.62</v>
      </c>
      <c r="D15" s="183">
        <v>11048.2155</v>
      </c>
      <c r="E15" s="184">
        <f>E14+D15</f>
        <v>132578.59050000002</v>
      </c>
      <c r="F15" s="185">
        <f>F14-D15</f>
        <v>309350.0295</v>
      </c>
    </row>
    <row r="16" spans="1:13" s="79" customFormat="1" ht="16.5" customHeight="1">
      <c r="A16" s="574" t="s">
        <v>1065</v>
      </c>
      <c r="B16" s="575"/>
      <c r="C16" s="194">
        <v>15527.31</v>
      </c>
      <c r="D16" s="195"/>
      <c r="E16" s="195"/>
      <c r="F16" s="185">
        <f>F15+C16</f>
        <v>324877.3395</v>
      </c>
    </row>
    <row r="17" spans="1:6" s="79" customFormat="1" ht="16.5" customHeight="1">
      <c r="A17" s="181"/>
      <c r="B17" s="182">
        <v>2018</v>
      </c>
      <c r="C17" s="195">
        <f>F15+C16</f>
        <v>324877.3395</v>
      </c>
      <c r="D17" s="196">
        <v>11602.76</v>
      </c>
      <c r="E17" s="196">
        <f>E15+D17</f>
        <v>144181.35050000003</v>
      </c>
      <c r="F17" s="185">
        <f>F16-D17</f>
        <v>313274.57949999999</v>
      </c>
    </row>
    <row r="18" spans="1:6" s="79" customFormat="1" ht="16.5" customHeight="1">
      <c r="A18" s="181"/>
      <c r="B18" s="182">
        <v>2019</v>
      </c>
      <c r="C18" s="195">
        <v>324877.34000000003</v>
      </c>
      <c r="D18" s="197">
        <v>11602.76</v>
      </c>
      <c r="E18" s="197">
        <f>E17+D18</f>
        <v>155784.11050000004</v>
      </c>
      <c r="F18" s="185">
        <f>F17-D18</f>
        <v>301671.81949999998</v>
      </c>
    </row>
    <row r="19" spans="1:6" s="79" customFormat="1" ht="16.5" customHeight="1">
      <c r="A19" s="181"/>
      <c r="B19" s="182">
        <v>2020</v>
      </c>
      <c r="C19" s="195">
        <v>324877.34000000003</v>
      </c>
      <c r="D19" s="195">
        <v>11602.76</v>
      </c>
      <c r="E19" s="195">
        <f>E18+D19</f>
        <v>167386.87050000005</v>
      </c>
      <c r="F19" s="185">
        <f t="shared" ref="F19:F44" si="2">F18-D19</f>
        <v>290069.05949999997</v>
      </c>
    </row>
    <row r="20" spans="1:6" s="79" customFormat="1" ht="16.5" customHeight="1">
      <c r="A20" s="181"/>
      <c r="B20" s="198">
        <v>2021</v>
      </c>
      <c r="C20" s="199">
        <v>324877.34000000003</v>
      </c>
      <c r="D20" s="199">
        <v>11602.76</v>
      </c>
      <c r="E20" s="199">
        <f>E19+D20</f>
        <v>178989.63050000006</v>
      </c>
      <c r="F20" s="200">
        <f t="shared" si="2"/>
        <v>278466.29949999996</v>
      </c>
    </row>
    <row r="21" spans="1:6" s="79" customFormat="1" ht="16.5" customHeight="1">
      <c r="A21" s="181"/>
      <c r="B21" s="182">
        <v>2022</v>
      </c>
      <c r="C21" s="195">
        <v>324877.34000000003</v>
      </c>
      <c r="D21" s="195">
        <v>11602.76</v>
      </c>
      <c r="E21" s="195">
        <f>E20+D21</f>
        <v>190592.39050000007</v>
      </c>
      <c r="F21" s="185">
        <f t="shared" si="2"/>
        <v>266863.53949999996</v>
      </c>
    </row>
    <row r="22" spans="1:6" s="79" customFormat="1" ht="16.5" customHeight="1">
      <c r="A22" s="181"/>
      <c r="B22" s="182">
        <v>2023</v>
      </c>
      <c r="C22" s="195">
        <v>324877.34000000003</v>
      </c>
      <c r="D22" s="195">
        <v>11602.76</v>
      </c>
      <c r="E22" s="195">
        <f>E21+D22</f>
        <v>202195.15050000008</v>
      </c>
      <c r="F22" s="185">
        <f t="shared" si="2"/>
        <v>255260.77949999995</v>
      </c>
    </row>
    <row r="23" spans="1:6" s="79" customFormat="1" ht="16.5" customHeight="1">
      <c r="A23" s="181"/>
      <c r="B23" s="182">
        <v>2024</v>
      </c>
      <c r="C23" s="195">
        <v>324877.34000000003</v>
      </c>
      <c r="D23" s="195">
        <v>11602.76</v>
      </c>
      <c r="E23" s="195">
        <f t="shared" ref="E23:E44" si="3">E22+D23</f>
        <v>213797.91050000009</v>
      </c>
      <c r="F23" s="185">
        <f t="shared" si="2"/>
        <v>243658.01949999994</v>
      </c>
    </row>
    <row r="24" spans="1:6" s="79" customFormat="1" ht="16.5" customHeight="1">
      <c r="A24" s="181"/>
      <c r="B24" s="182">
        <v>2025</v>
      </c>
      <c r="C24" s="195">
        <v>324877.34000000003</v>
      </c>
      <c r="D24" s="195">
        <v>11602.76</v>
      </c>
      <c r="E24" s="195">
        <f t="shared" si="3"/>
        <v>225400.67050000009</v>
      </c>
      <c r="F24" s="185">
        <f t="shared" si="2"/>
        <v>232055.25949999993</v>
      </c>
    </row>
    <row r="25" spans="1:6" s="79" customFormat="1" ht="16.5" customHeight="1">
      <c r="A25" s="181"/>
      <c r="B25" s="182">
        <v>2026</v>
      </c>
      <c r="C25" s="195">
        <v>324877.34000000003</v>
      </c>
      <c r="D25" s="195">
        <v>11602.76</v>
      </c>
      <c r="E25" s="195">
        <f t="shared" si="3"/>
        <v>237003.4305000001</v>
      </c>
      <c r="F25" s="185">
        <f t="shared" si="2"/>
        <v>220452.49949999992</v>
      </c>
    </row>
    <row r="26" spans="1:6" s="79" customFormat="1" ht="16.5" customHeight="1">
      <c r="A26" s="181"/>
      <c r="B26" s="182">
        <v>2027</v>
      </c>
      <c r="C26" s="195">
        <v>324877.34000000003</v>
      </c>
      <c r="D26" s="195">
        <v>11602.76</v>
      </c>
      <c r="E26" s="195">
        <f t="shared" si="3"/>
        <v>248606.19050000011</v>
      </c>
      <c r="F26" s="185">
        <f t="shared" si="2"/>
        <v>208849.73949999991</v>
      </c>
    </row>
    <row r="27" spans="1:6" s="79" customFormat="1" ht="16.5" customHeight="1">
      <c r="A27" s="181"/>
      <c r="B27" s="182">
        <v>2028</v>
      </c>
      <c r="C27" s="195">
        <v>324877.34000000003</v>
      </c>
      <c r="D27" s="195">
        <v>11602.76</v>
      </c>
      <c r="E27" s="195">
        <f t="shared" si="3"/>
        <v>260208.95050000012</v>
      </c>
      <c r="F27" s="185">
        <f t="shared" si="2"/>
        <v>197246.9794999999</v>
      </c>
    </row>
    <row r="28" spans="1:6" s="79" customFormat="1" ht="16.5" customHeight="1">
      <c r="A28" s="181"/>
      <c r="B28" s="182">
        <v>2029</v>
      </c>
      <c r="C28" s="195">
        <v>324877.34000000003</v>
      </c>
      <c r="D28" s="195">
        <v>11602.76</v>
      </c>
      <c r="E28" s="195">
        <f t="shared" si="3"/>
        <v>271811.7105000001</v>
      </c>
      <c r="F28" s="185">
        <f t="shared" si="2"/>
        <v>185644.21949999989</v>
      </c>
    </row>
    <row r="29" spans="1:6" s="79" customFormat="1" ht="16.5" customHeight="1">
      <c r="A29" s="181"/>
      <c r="B29" s="182">
        <v>2030</v>
      </c>
      <c r="C29" s="195">
        <v>324877.34000000003</v>
      </c>
      <c r="D29" s="195">
        <v>11602.76</v>
      </c>
      <c r="E29" s="195">
        <f t="shared" si="3"/>
        <v>283414.47050000011</v>
      </c>
      <c r="F29" s="185">
        <f t="shared" si="2"/>
        <v>174041.45949999988</v>
      </c>
    </row>
    <row r="30" spans="1:6" s="79" customFormat="1" ht="16.5" customHeight="1">
      <c r="A30" s="181"/>
      <c r="B30" s="182">
        <v>2031</v>
      </c>
      <c r="C30" s="195">
        <v>324877.34000000003</v>
      </c>
      <c r="D30" s="195">
        <v>11602.76</v>
      </c>
      <c r="E30" s="195">
        <f t="shared" si="3"/>
        <v>295017.23050000012</v>
      </c>
      <c r="F30" s="185">
        <f t="shared" si="2"/>
        <v>162438.69949999987</v>
      </c>
    </row>
    <row r="31" spans="1:6" s="79" customFormat="1" ht="16.5" customHeight="1">
      <c r="A31" s="181"/>
      <c r="B31" s="182">
        <v>2032</v>
      </c>
      <c r="C31" s="195">
        <v>324877.34000000003</v>
      </c>
      <c r="D31" s="195">
        <v>11602.76</v>
      </c>
      <c r="E31" s="195">
        <f t="shared" si="3"/>
        <v>306619.99050000013</v>
      </c>
      <c r="F31" s="185">
        <f t="shared" si="2"/>
        <v>150835.93949999986</v>
      </c>
    </row>
    <row r="32" spans="1:6" s="79" customFormat="1" ht="16.5" customHeight="1">
      <c r="A32" s="181"/>
      <c r="B32" s="182">
        <v>2033</v>
      </c>
      <c r="C32" s="195">
        <v>324877.34000000003</v>
      </c>
      <c r="D32" s="195">
        <v>11602.76</v>
      </c>
      <c r="E32" s="195">
        <f t="shared" si="3"/>
        <v>318222.75050000014</v>
      </c>
      <c r="F32" s="185">
        <f>F31-D32</f>
        <v>139233.17949999985</v>
      </c>
    </row>
    <row r="33" spans="1:6" s="79" customFormat="1" ht="16.5" customHeight="1">
      <c r="A33" s="181"/>
      <c r="B33" s="182">
        <v>2034</v>
      </c>
      <c r="C33" s="195">
        <v>324877.34000000003</v>
      </c>
      <c r="D33" s="195">
        <v>11602.76</v>
      </c>
      <c r="E33" s="195">
        <f t="shared" si="3"/>
        <v>329825.51050000015</v>
      </c>
      <c r="F33" s="185">
        <f>F32-D33</f>
        <v>127630.41949999986</v>
      </c>
    </row>
    <row r="34" spans="1:6" s="79" customFormat="1" ht="16.5" customHeight="1">
      <c r="A34" s="181"/>
      <c r="B34" s="182">
        <v>2035</v>
      </c>
      <c r="C34" s="195">
        <v>324877.34000000003</v>
      </c>
      <c r="D34" s="195">
        <v>11602.76</v>
      </c>
      <c r="E34" s="195">
        <f t="shared" si="3"/>
        <v>341428.27050000016</v>
      </c>
      <c r="F34" s="185">
        <f t="shared" si="2"/>
        <v>116027.65949999986</v>
      </c>
    </row>
    <row r="35" spans="1:6" s="79" customFormat="1" ht="16.5" customHeight="1">
      <c r="A35" s="201"/>
      <c r="B35" s="182">
        <v>2036</v>
      </c>
      <c r="C35" s="195">
        <v>324877.34000000003</v>
      </c>
      <c r="D35" s="195">
        <v>11602.76</v>
      </c>
      <c r="E35" s="195">
        <f t="shared" si="3"/>
        <v>353031.03050000017</v>
      </c>
      <c r="F35" s="185">
        <f t="shared" si="2"/>
        <v>104424.89949999987</v>
      </c>
    </row>
    <row r="36" spans="1:6" s="79" customFormat="1" ht="16.5" customHeight="1">
      <c r="A36" s="201"/>
      <c r="B36" s="182">
        <v>2037</v>
      </c>
      <c r="C36" s="195">
        <v>324877.34000000003</v>
      </c>
      <c r="D36" s="195">
        <v>11602.76</v>
      </c>
      <c r="E36" s="195">
        <f t="shared" si="3"/>
        <v>364633.79050000018</v>
      </c>
      <c r="F36" s="185">
        <f t="shared" si="2"/>
        <v>92822.139499999874</v>
      </c>
    </row>
    <row r="37" spans="1:6" s="79" customFormat="1" ht="16.5" customHeight="1">
      <c r="A37" s="201"/>
      <c r="B37" s="182">
        <v>2038</v>
      </c>
      <c r="C37" s="195">
        <v>324877.34000000003</v>
      </c>
      <c r="D37" s="195">
        <v>11602.76</v>
      </c>
      <c r="E37" s="195">
        <f t="shared" si="3"/>
        <v>376236.55050000019</v>
      </c>
      <c r="F37" s="185">
        <f t="shared" si="2"/>
        <v>81219.379499999879</v>
      </c>
    </row>
    <row r="38" spans="1:6" s="79" customFormat="1" ht="16.5" customHeight="1">
      <c r="A38" s="201"/>
      <c r="B38" s="182">
        <v>2039</v>
      </c>
      <c r="C38" s="195">
        <v>324877.34000000003</v>
      </c>
      <c r="D38" s="195">
        <v>11602.76</v>
      </c>
      <c r="E38" s="195">
        <f t="shared" si="3"/>
        <v>387839.3105000002</v>
      </c>
      <c r="F38" s="185">
        <f t="shared" si="2"/>
        <v>69616.619499999884</v>
      </c>
    </row>
    <row r="39" spans="1:6" s="79" customFormat="1" ht="16.5" customHeight="1">
      <c r="A39" s="201"/>
      <c r="B39" s="182">
        <v>2040</v>
      </c>
      <c r="C39" s="195">
        <v>324877.34000000003</v>
      </c>
      <c r="D39" s="195">
        <v>11602.76</v>
      </c>
      <c r="E39" s="195">
        <f t="shared" si="3"/>
        <v>399442.07050000021</v>
      </c>
      <c r="F39" s="185">
        <f t="shared" si="2"/>
        <v>58013.859499999882</v>
      </c>
    </row>
    <row r="40" spans="1:6" s="79" customFormat="1" ht="16.5" customHeight="1">
      <c r="A40" s="201"/>
      <c r="B40" s="182">
        <v>2041</v>
      </c>
      <c r="C40" s="195">
        <v>324877.34000000003</v>
      </c>
      <c r="D40" s="195">
        <v>11602.76</v>
      </c>
      <c r="E40" s="195">
        <f t="shared" si="3"/>
        <v>411044.83050000021</v>
      </c>
      <c r="F40" s="185">
        <f t="shared" si="2"/>
        <v>46411.09949999988</v>
      </c>
    </row>
    <row r="41" spans="1:6" s="79" customFormat="1" ht="16.5" customHeight="1">
      <c r="A41" s="201"/>
      <c r="B41" s="182">
        <v>2042</v>
      </c>
      <c r="C41" s="195">
        <v>324877.34000000003</v>
      </c>
      <c r="D41" s="195">
        <v>11602.76</v>
      </c>
      <c r="E41" s="195">
        <f t="shared" si="3"/>
        <v>422647.59050000022</v>
      </c>
      <c r="F41" s="185">
        <f t="shared" si="2"/>
        <v>34808.339499999878</v>
      </c>
    </row>
    <row r="42" spans="1:6" s="79" customFormat="1" ht="16.5" customHeight="1">
      <c r="A42" s="201"/>
      <c r="B42" s="182">
        <v>2043</v>
      </c>
      <c r="C42" s="195">
        <v>324877.34000000003</v>
      </c>
      <c r="D42" s="195">
        <v>11602.76</v>
      </c>
      <c r="E42" s="195">
        <f t="shared" si="3"/>
        <v>434250.35050000023</v>
      </c>
      <c r="F42" s="185">
        <f t="shared" si="2"/>
        <v>23205.579499999876</v>
      </c>
    </row>
    <row r="43" spans="1:6" s="79" customFormat="1" ht="16.5" customHeight="1">
      <c r="A43" s="201"/>
      <c r="B43" s="182">
        <v>2044</v>
      </c>
      <c r="C43" s="195">
        <v>324877.34000000003</v>
      </c>
      <c r="D43" s="195">
        <v>11602.76</v>
      </c>
      <c r="E43" s="195">
        <f t="shared" si="3"/>
        <v>445853.11050000024</v>
      </c>
      <c r="F43" s="185">
        <f t="shared" si="2"/>
        <v>11602.819499999876</v>
      </c>
    </row>
    <row r="44" spans="1:6" s="79" customFormat="1" ht="16.5" customHeight="1">
      <c r="A44" s="201"/>
      <c r="B44" s="182">
        <v>2045</v>
      </c>
      <c r="C44" s="195">
        <v>324877.34000000003</v>
      </c>
      <c r="D44" s="195">
        <v>11602.82</v>
      </c>
      <c r="E44" s="195">
        <f t="shared" si="3"/>
        <v>457455.93050000025</v>
      </c>
      <c r="F44" s="185">
        <f t="shared" si="2"/>
        <v>-5.0000012379314285E-4</v>
      </c>
    </row>
    <row r="45" spans="1:6" s="79" customFormat="1" ht="30" customHeight="1" thickBot="1">
      <c r="A45" s="202"/>
      <c r="B45" s="203"/>
      <c r="C45" s="204"/>
      <c r="D45" s="205">
        <f>SUM(D4:D44)</f>
        <v>457455.93050000025</v>
      </c>
      <c r="E45" s="205"/>
      <c r="F45" s="206"/>
    </row>
    <row r="46" spans="1:6" s="79" customFormat="1" ht="12"/>
    <row r="47" spans="1:6" s="79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B1" workbookViewId="0">
      <selection activeCell="I50" sqref="I50"/>
    </sheetView>
  </sheetViews>
  <sheetFormatPr baseColWidth="10" defaultRowHeight="15"/>
  <sheetData>
    <row r="1" spans="1:16" s="405" customFormat="1" ht="30.75" customHeight="1">
      <c r="A1" s="564" t="s">
        <v>1049</v>
      </c>
      <c r="B1" s="564"/>
      <c r="C1" s="564"/>
      <c r="D1" s="564"/>
      <c r="E1" s="564"/>
      <c r="F1" s="564"/>
      <c r="G1" s="564"/>
      <c r="H1" s="564"/>
      <c r="I1" s="130"/>
      <c r="K1" s="565" t="s">
        <v>1050</v>
      </c>
      <c r="L1" s="565"/>
      <c r="M1" s="565"/>
      <c r="N1" s="565"/>
      <c r="O1" s="565"/>
      <c r="P1" s="565"/>
    </row>
    <row r="2" spans="1:16" s="95" customFormat="1" ht="14.25" thickBot="1">
      <c r="A2" s="132"/>
      <c r="B2" s="133"/>
      <c r="C2" s="133"/>
      <c r="D2" s="133"/>
      <c r="E2" s="134"/>
      <c r="F2" s="134"/>
      <c r="G2" s="134"/>
      <c r="H2" s="134"/>
    </row>
    <row r="3" spans="1:16" s="95" customFormat="1" ht="54.75" thickBot="1">
      <c r="A3" s="406"/>
      <c r="B3" s="407" t="s">
        <v>1051</v>
      </c>
      <c r="C3" s="408" t="s">
        <v>1329</v>
      </c>
      <c r="D3" s="408" t="s">
        <v>8</v>
      </c>
      <c r="E3" s="407" t="s">
        <v>1052</v>
      </c>
      <c r="F3" s="408" t="s">
        <v>30</v>
      </c>
      <c r="G3" s="408" t="s">
        <v>1053</v>
      </c>
      <c r="H3" s="409" t="s">
        <v>1054</v>
      </c>
      <c r="I3" s="134"/>
      <c r="K3" s="588" t="s">
        <v>1055</v>
      </c>
      <c r="L3" s="589"/>
      <c r="M3" s="146" t="s">
        <v>1056</v>
      </c>
      <c r="N3" s="147" t="s">
        <v>1057</v>
      </c>
      <c r="O3" s="148" t="s">
        <v>1058</v>
      </c>
      <c r="P3" s="149" t="s">
        <v>1059</v>
      </c>
    </row>
    <row r="4" spans="1:16" s="417" customFormat="1" ht="13.5" customHeight="1">
      <c r="A4" s="410"/>
      <c r="B4" s="411">
        <v>1996</v>
      </c>
      <c r="C4" s="412">
        <v>674536.8</v>
      </c>
      <c r="D4" s="413">
        <f>C4*0.1</f>
        <v>67453.680000000008</v>
      </c>
      <c r="E4" s="414">
        <f>+C4-D4</f>
        <v>607083.12</v>
      </c>
      <c r="F4" s="414">
        <v>2120.65</v>
      </c>
      <c r="G4" s="414">
        <f>F4</f>
        <v>2120.65</v>
      </c>
      <c r="H4" s="415">
        <f>C4-F4</f>
        <v>672416.15</v>
      </c>
      <c r="I4" s="416"/>
      <c r="K4" s="365" t="s">
        <v>1060</v>
      </c>
      <c r="L4" s="366"/>
      <c r="M4" s="151">
        <v>674536.8</v>
      </c>
      <c r="N4" s="152">
        <f>66202.65+174746.83</f>
        <v>240949.47999999998</v>
      </c>
      <c r="O4" s="153"/>
      <c r="P4" s="393"/>
    </row>
    <row r="5" spans="1:16" s="417" customFormat="1" ht="16.5" customHeight="1">
      <c r="A5" s="139"/>
      <c r="B5" s="140">
        <v>1997</v>
      </c>
      <c r="C5" s="418"/>
      <c r="D5" s="140"/>
      <c r="E5" s="141">
        <v>607083.12</v>
      </c>
      <c r="F5" s="141">
        <v>15177.08</v>
      </c>
      <c r="G5" s="141">
        <f>G4+F5</f>
        <v>17297.73</v>
      </c>
      <c r="H5" s="143">
        <f>H4-F5</f>
        <v>657239.07000000007</v>
      </c>
      <c r="I5" s="150"/>
      <c r="K5" s="590" t="s">
        <v>1061</v>
      </c>
      <c r="L5" s="591"/>
      <c r="M5" s="154">
        <f>M4*10%</f>
        <v>67453.680000000008</v>
      </c>
      <c r="N5" s="155">
        <f>N4*10%</f>
        <v>24094.948</v>
      </c>
      <c r="O5" s="156"/>
      <c r="P5" s="394"/>
    </row>
    <row r="6" spans="1:16" s="417" customFormat="1" ht="16.5" customHeight="1">
      <c r="A6" s="139"/>
      <c r="B6" s="140">
        <v>1998</v>
      </c>
      <c r="C6" s="418"/>
      <c r="D6" s="140"/>
      <c r="E6" s="141">
        <v>607083.12</v>
      </c>
      <c r="F6" s="141">
        <v>15177.08</v>
      </c>
      <c r="G6" s="141">
        <f>G5+F6</f>
        <v>32474.809999999998</v>
      </c>
      <c r="H6" s="143">
        <f t="shared" ref="H6:H25" si="0">H5-F6</f>
        <v>642061.99000000011</v>
      </c>
      <c r="I6" s="150"/>
      <c r="K6" s="365" t="s">
        <v>1062</v>
      </c>
      <c r="L6" s="366"/>
      <c r="M6" s="154">
        <f>M4-M5</f>
        <v>607083.12</v>
      </c>
      <c r="N6" s="155">
        <f>N4-N5</f>
        <v>216854.53199999998</v>
      </c>
      <c r="O6" s="156"/>
      <c r="P6" s="394"/>
    </row>
    <row r="7" spans="1:16" s="417" customFormat="1" ht="16.5" customHeight="1">
      <c r="A7" s="139"/>
      <c r="B7" s="140">
        <v>1999</v>
      </c>
      <c r="C7" s="418"/>
      <c r="D7" s="140"/>
      <c r="E7" s="141">
        <v>607083.12</v>
      </c>
      <c r="F7" s="141">
        <v>15177.08</v>
      </c>
      <c r="G7" s="141">
        <f>G6+F7</f>
        <v>47651.89</v>
      </c>
      <c r="H7" s="143">
        <f t="shared" si="0"/>
        <v>626884.91000000015</v>
      </c>
      <c r="I7" s="150"/>
      <c r="K7" s="363" t="s">
        <v>1063</v>
      </c>
      <c r="L7" s="364"/>
      <c r="M7" s="157">
        <v>320839.37</v>
      </c>
      <c r="N7" s="158">
        <f>16385.16+35386.2</f>
        <v>51771.360000000001</v>
      </c>
      <c r="O7" s="156"/>
      <c r="P7" s="394"/>
    </row>
    <row r="8" spans="1:16" s="417" customFormat="1" ht="16.5" customHeight="1" thickBot="1">
      <c r="A8" s="139"/>
      <c r="B8" s="140">
        <v>2000</v>
      </c>
      <c r="C8" s="418"/>
      <c r="D8" s="140"/>
      <c r="E8" s="141">
        <v>607083.12</v>
      </c>
      <c r="F8" s="141">
        <v>15177.08</v>
      </c>
      <c r="G8" s="141">
        <f t="shared" ref="G8:G29" si="1">G7+F8</f>
        <v>62828.97</v>
      </c>
      <c r="H8" s="143">
        <f t="shared" si="0"/>
        <v>611707.83000000019</v>
      </c>
      <c r="I8" s="150"/>
      <c r="K8" s="561" t="s">
        <v>1064</v>
      </c>
      <c r="L8" s="562"/>
      <c r="M8" s="395">
        <f>M6-M7</f>
        <v>286243.75</v>
      </c>
      <c r="N8" s="396">
        <f>N6-N7</f>
        <v>165083.17199999996</v>
      </c>
      <c r="O8" s="396">
        <v>451326.92199999996</v>
      </c>
      <c r="P8" s="397">
        <f>O8/18</f>
        <v>25073.717888888888</v>
      </c>
    </row>
    <row r="9" spans="1:16" s="417" customFormat="1" ht="16.5" customHeight="1" thickBot="1">
      <c r="A9" s="139"/>
      <c r="B9" s="140">
        <v>2001</v>
      </c>
      <c r="C9" s="418"/>
      <c r="D9" s="140"/>
      <c r="E9" s="141">
        <v>607083.12</v>
      </c>
      <c r="F9" s="141">
        <v>15177.08</v>
      </c>
      <c r="G9" s="141">
        <f t="shared" si="1"/>
        <v>78006.05</v>
      </c>
      <c r="H9" s="143">
        <f t="shared" si="0"/>
        <v>596530.75000000023</v>
      </c>
      <c r="I9" s="150"/>
    </row>
    <row r="10" spans="1:16" s="417" customFormat="1" ht="16.5" customHeight="1">
      <c r="A10" s="139"/>
      <c r="B10" s="140">
        <v>2002</v>
      </c>
      <c r="C10" s="418"/>
      <c r="D10" s="140"/>
      <c r="E10" s="141">
        <v>607083.12</v>
      </c>
      <c r="F10" s="141">
        <v>15177.08</v>
      </c>
      <c r="G10" s="141">
        <f t="shared" si="1"/>
        <v>93183.13</v>
      </c>
      <c r="H10" s="143">
        <f t="shared" si="0"/>
        <v>581353.67000000027</v>
      </c>
      <c r="I10" s="150"/>
      <c r="K10" s="566" t="s">
        <v>1055</v>
      </c>
      <c r="L10" s="567"/>
      <c r="M10" s="582" t="s">
        <v>1330</v>
      </c>
      <c r="N10" s="582" t="s">
        <v>1057</v>
      </c>
      <c r="O10" s="584" t="s">
        <v>1058</v>
      </c>
      <c r="P10" s="586" t="s">
        <v>1414</v>
      </c>
    </row>
    <row r="11" spans="1:16" s="417" customFormat="1" ht="16.5" customHeight="1" thickBot="1">
      <c r="A11" s="139"/>
      <c r="B11" s="140">
        <v>2003</v>
      </c>
      <c r="C11" s="418"/>
      <c r="D11" s="140"/>
      <c r="E11" s="141">
        <v>607083.12</v>
      </c>
      <c r="F11" s="141">
        <v>15177.08</v>
      </c>
      <c r="G11" s="141">
        <f t="shared" si="1"/>
        <v>108360.21</v>
      </c>
      <c r="H11" s="143">
        <f t="shared" si="0"/>
        <v>566176.59000000032</v>
      </c>
      <c r="I11" s="150"/>
      <c r="K11" s="580"/>
      <c r="L11" s="581"/>
      <c r="M11" s="583"/>
      <c r="N11" s="583"/>
      <c r="O11" s="585"/>
      <c r="P11" s="587"/>
    </row>
    <row r="12" spans="1:16" s="417" customFormat="1" ht="16.5" customHeight="1">
      <c r="A12" s="139"/>
      <c r="B12" s="140">
        <v>2004</v>
      </c>
      <c r="C12" s="418"/>
      <c r="D12" s="140"/>
      <c r="E12" s="141">
        <v>607083.12</v>
      </c>
      <c r="F12" s="141">
        <v>15177.08</v>
      </c>
      <c r="G12" s="141">
        <f t="shared" si="1"/>
        <v>123537.29000000001</v>
      </c>
      <c r="H12" s="143">
        <f t="shared" si="0"/>
        <v>550999.51000000036</v>
      </c>
      <c r="I12" s="150"/>
      <c r="K12" s="592" t="s">
        <v>1060</v>
      </c>
      <c r="L12" s="593"/>
      <c r="M12" s="151">
        <v>915486.28</v>
      </c>
      <c r="N12" s="152">
        <v>555615.81999999995</v>
      </c>
      <c r="O12" s="153"/>
      <c r="P12" s="393"/>
    </row>
    <row r="13" spans="1:16" s="417" customFormat="1" ht="16.5" customHeight="1">
      <c r="A13" s="139"/>
      <c r="B13" s="140">
        <v>2005</v>
      </c>
      <c r="C13" s="418"/>
      <c r="D13" s="140"/>
      <c r="E13" s="141">
        <v>607083.12</v>
      </c>
      <c r="F13" s="141">
        <v>15177.08</v>
      </c>
      <c r="G13" s="141">
        <f t="shared" si="1"/>
        <v>138714.37</v>
      </c>
      <c r="H13" s="143">
        <f t="shared" si="0"/>
        <v>535822.4300000004</v>
      </c>
      <c r="I13" s="150"/>
      <c r="K13" s="568" t="s">
        <v>1061</v>
      </c>
      <c r="L13" s="569"/>
      <c r="M13" s="154">
        <f>M12*10%</f>
        <v>91548.628000000012</v>
      </c>
      <c r="N13" s="154">
        <f>N12*10%</f>
        <v>55561.581999999995</v>
      </c>
      <c r="O13" s="156"/>
      <c r="P13" s="394"/>
    </row>
    <row r="14" spans="1:16" s="417" customFormat="1" ht="16.5" customHeight="1">
      <c r="A14" s="139"/>
      <c r="B14" s="140">
        <v>2006</v>
      </c>
      <c r="C14" s="418"/>
      <c r="D14" s="140"/>
      <c r="E14" s="141">
        <v>607083.12</v>
      </c>
      <c r="F14" s="141">
        <v>15177.08</v>
      </c>
      <c r="G14" s="141">
        <f t="shared" si="1"/>
        <v>153891.44999999998</v>
      </c>
      <c r="H14" s="143">
        <f t="shared" si="0"/>
        <v>520645.35000000038</v>
      </c>
      <c r="I14" s="150"/>
      <c r="K14" s="568" t="s">
        <v>1062</v>
      </c>
      <c r="L14" s="569"/>
      <c r="M14" s="154">
        <f>M12-M13</f>
        <v>823937.652</v>
      </c>
      <c r="N14" s="154">
        <f>N12-N13</f>
        <v>500054.23799999995</v>
      </c>
      <c r="O14" s="156"/>
      <c r="P14" s="394"/>
    </row>
    <row r="15" spans="1:16" s="417" customFormat="1" ht="16.5" customHeight="1">
      <c r="A15" s="139"/>
      <c r="B15" s="140">
        <v>2007</v>
      </c>
      <c r="C15" s="418"/>
      <c r="D15" s="140"/>
      <c r="E15" s="141">
        <v>607083.12</v>
      </c>
      <c r="F15" s="141">
        <v>15177.08</v>
      </c>
      <c r="G15" s="141">
        <f t="shared" si="1"/>
        <v>169068.52999999997</v>
      </c>
      <c r="H15" s="143">
        <f t="shared" si="0"/>
        <v>505468.27000000037</v>
      </c>
      <c r="I15" s="150"/>
      <c r="K15" s="559" t="s">
        <v>1333</v>
      </c>
      <c r="L15" s="560"/>
      <c r="M15" s="157">
        <v>497979.3</v>
      </c>
      <c r="N15" s="158">
        <v>302227.55</v>
      </c>
      <c r="O15" s="156"/>
      <c r="P15" s="394"/>
    </row>
    <row r="16" spans="1:16" s="417" customFormat="1" ht="16.5" customHeight="1" thickBot="1">
      <c r="A16" s="139"/>
      <c r="B16" s="140">
        <v>2008</v>
      </c>
      <c r="C16" s="418"/>
      <c r="D16" s="140"/>
      <c r="E16" s="141">
        <v>607083.12</v>
      </c>
      <c r="F16" s="141">
        <v>15177.08</v>
      </c>
      <c r="G16" s="141">
        <f t="shared" si="1"/>
        <v>184245.60999999996</v>
      </c>
      <c r="H16" s="143">
        <f t="shared" si="0"/>
        <v>490291.19000000035</v>
      </c>
      <c r="I16" s="150"/>
      <c r="K16" s="561" t="s">
        <v>1064</v>
      </c>
      <c r="L16" s="562"/>
      <c r="M16" s="395">
        <f>M14-M15</f>
        <v>325958.35200000001</v>
      </c>
      <c r="N16" s="396">
        <f>N14-N15</f>
        <v>197826.68799999997</v>
      </c>
      <c r="O16" s="396">
        <f>M16+N16</f>
        <v>523785.04</v>
      </c>
      <c r="P16" s="397">
        <f>O16/18</f>
        <v>29099.168888888889</v>
      </c>
    </row>
    <row r="17" spans="1:13" s="417" customFormat="1" ht="16.5" customHeight="1">
      <c r="A17" s="139"/>
      <c r="B17" s="140">
        <v>2009</v>
      </c>
      <c r="C17" s="418"/>
      <c r="D17" s="140"/>
      <c r="E17" s="141">
        <v>607083.12</v>
      </c>
      <c r="F17" s="141">
        <v>15177.08</v>
      </c>
      <c r="G17" s="141">
        <f t="shared" si="1"/>
        <v>199422.68999999994</v>
      </c>
      <c r="H17" s="143">
        <f t="shared" si="0"/>
        <v>475114.11000000034</v>
      </c>
      <c r="I17" s="150"/>
    </row>
    <row r="18" spans="1:13" s="417" customFormat="1" ht="16.5" customHeight="1">
      <c r="A18" s="139"/>
      <c r="B18" s="140">
        <v>2010</v>
      </c>
      <c r="C18" s="418"/>
      <c r="D18" s="140"/>
      <c r="E18" s="141">
        <v>607083.12</v>
      </c>
      <c r="F18" s="141">
        <v>15177.08</v>
      </c>
      <c r="G18" s="141">
        <f t="shared" si="1"/>
        <v>214599.76999999993</v>
      </c>
      <c r="H18" s="143">
        <f t="shared" si="0"/>
        <v>459937.03000000032</v>
      </c>
      <c r="I18" s="150"/>
      <c r="M18" s="419"/>
    </row>
    <row r="19" spans="1:13" s="417" customFormat="1" ht="16.5" customHeight="1">
      <c r="A19" s="139"/>
      <c r="B19" s="140">
        <v>2011</v>
      </c>
      <c r="C19" s="418"/>
      <c r="D19" s="140"/>
      <c r="E19" s="141">
        <v>607083.12</v>
      </c>
      <c r="F19" s="141">
        <v>15177.08</v>
      </c>
      <c r="G19" s="141">
        <f t="shared" si="1"/>
        <v>229776.84999999992</v>
      </c>
      <c r="H19" s="143">
        <f t="shared" si="0"/>
        <v>444759.9500000003</v>
      </c>
      <c r="I19" s="150"/>
    </row>
    <row r="20" spans="1:13" s="417" customFormat="1" ht="16.5" customHeight="1">
      <c r="A20" s="139"/>
      <c r="B20" s="140">
        <v>2012</v>
      </c>
      <c r="C20" s="418"/>
      <c r="D20" s="140"/>
      <c r="E20" s="141">
        <v>607083.12</v>
      </c>
      <c r="F20" s="141">
        <v>15177.08</v>
      </c>
      <c r="G20" s="141">
        <f t="shared" si="1"/>
        <v>244953.92999999991</v>
      </c>
      <c r="H20" s="143">
        <f t="shared" si="0"/>
        <v>429582.87000000029</v>
      </c>
      <c r="I20" s="150"/>
    </row>
    <row r="21" spans="1:13" s="417" customFormat="1" ht="16.5" customHeight="1">
      <c r="A21" s="139"/>
      <c r="B21" s="140">
        <v>2013</v>
      </c>
      <c r="C21" s="418"/>
      <c r="D21" s="140"/>
      <c r="E21" s="141">
        <v>607083.12</v>
      </c>
      <c r="F21" s="141">
        <v>15177.08</v>
      </c>
      <c r="G21" s="141">
        <f t="shared" si="1"/>
        <v>260131.00999999989</v>
      </c>
      <c r="H21" s="143">
        <f t="shared" si="0"/>
        <v>414405.79000000027</v>
      </c>
      <c r="I21" s="150"/>
    </row>
    <row r="22" spans="1:13" s="417" customFormat="1" ht="16.5" customHeight="1">
      <c r="A22" s="139"/>
      <c r="B22" s="140">
        <v>2014</v>
      </c>
      <c r="C22" s="418"/>
      <c r="D22" s="140"/>
      <c r="E22" s="141">
        <v>607083.12</v>
      </c>
      <c r="F22" s="141">
        <v>15177.08</v>
      </c>
      <c r="G22" s="141">
        <f t="shared" si="1"/>
        <v>275308.08999999991</v>
      </c>
      <c r="H22" s="143">
        <f t="shared" si="0"/>
        <v>399228.71000000025</v>
      </c>
      <c r="I22" s="150"/>
    </row>
    <row r="23" spans="1:13" s="417" customFormat="1" ht="16.5" customHeight="1">
      <c r="A23" s="139"/>
      <c r="B23" s="140">
        <v>2015</v>
      </c>
      <c r="C23" s="418"/>
      <c r="D23" s="140"/>
      <c r="E23" s="141">
        <v>607083.12</v>
      </c>
      <c r="F23" s="141">
        <v>15177.08</v>
      </c>
      <c r="G23" s="141">
        <f t="shared" si="1"/>
        <v>290485.16999999993</v>
      </c>
      <c r="H23" s="143">
        <f t="shared" si="0"/>
        <v>384051.63000000024</v>
      </c>
      <c r="I23" s="150"/>
    </row>
    <row r="24" spans="1:13" s="417" customFormat="1" ht="16.5" customHeight="1">
      <c r="A24" s="139"/>
      <c r="B24" s="140">
        <v>2016</v>
      </c>
      <c r="C24" s="418"/>
      <c r="D24" s="140"/>
      <c r="E24" s="141">
        <v>607083.12</v>
      </c>
      <c r="F24" s="141">
        <v>15177.08</v>
      </c>
      <c r="G24" s="141">
        <f t="shared" si="1"/>
        <v>305662.24999999994</v>
      </c>
      <c r="H24" s="143">
        <f t="shared" si="0"/>
        <v>368874.55000000022</v>
      </c>
      <c r="I24" s="150"/>
    </row>
    <row r="25" spans="1:13" s="417" customFormat="1" ht="16.5" customHeight="1">
      <c r="A25" s="139"/>
      <c r="B25" s="140">
        <v>2017</v>
      </c>
      <c r="C25" s="418"/>
      <c r="D25" s="140"/>
      <c r="E25" s="141">
        <v>607083.12</v>
      </c>
      <c r="F25" s="141">
        <v>15177.08</v>
      </c>
      <c r="G25" s="141">
        <f>G24+F25</f>
        <v>320839.32999999996</v>
      </c>
      <c r="H25" s="143">
        <f t="shared" si="0"/>
        <v>353697.4700000002</v>
      </c>
      <c r="I25" s="150"/>
    </row>
    <row r="26" spans="1:13" s="417" customFormat="1" ht="16.5" customHeight="1">
      <c r="A26" s="559" t="s">
        <v>1065</v>
      </c>
      <c r="B26" s="563"/>
      <c r="C26" s="420">
        <v>240949.48</v>
      </c>
      <c r="D26" s="421">
        <f>C26*0.1</f>
        <v>24094.948000000004</v>
      </c>
      <c r="E26" s="422">
        <f>+C26-D26</f>
        <v>216854.53200000001</v>
      </c>
      <c r="F26" s="423">
        <v>51771.37</v>
      </c>
      <c r="G26" s="424">
        <f>G25+F26</f>
        <v>372610.69999999995</v>
      </c>
      <c r="H26" s="425">
        <f>H25+C26-F26</f>
        <v>542875.58000000019</v>
      </c>
      <c r="I26" s="150"/>
    </row>
    <row r="27" spans="1:13" s="417" customFormat="1" ht="16.5" customHeight="1">
      <c r="A27" s="139"/>
      <c r="B27" s="140">
        <f>B25+1</f>
        <v>2018</v>
      </c>
      <c r="C27" s="426"/>
      <c r="D27" s="140"/>
      <c r="E27" s="160">
        <f>+E25+E26</f>
        <v>823937.652</v>
      </c>
      <c r="F27" s="160">
        <v>25073.72</v>
      </c>
      <c r="G27" s="141">
        <f t="shared" si="1"/>
        <v>397684.41999999993</v>
      </c>
      <c r="H27" s="143">
        <f>H26-F27</f>
        <v>517801.86000000022</v>
      </c>
      <c r="I27" s="427"/>
    </row>
    <row r="28" spans="1:13" s="417" customFormat="1" ht="16.5" customHeight="1">
      <c r="A28" s="139"/>
      <c r="B28" s="140">
        <f t="shared" ref="B28:B50" si="2">B27+1</f>
        <v>2019</v>
      </c>
      <c r="C28" s="426"/>
      <c r="D28" s="140"/>
      <c r="E28" s="160">
        <f>E27</f>
        <v>823937.652</v>
      </c>
      <c r="F28" s="160">
        <v>25073.72</v>
      </c>
      <c r="G28" s="141">
        <f t="shared" si="1"/>
        <v>422758.1399999999</v>
      </c>
      <c r="H28" s="143">
        <f>H27-F28</f>
        <v>492728.14000000025</v>
      </c>
      <c r="I28" s="427"/>
    </row>
    <row r="29" spans="1:13" s="417" customFormat="1" ht="16.5" customHeight="1">
      <c r="A29" s="139"/>
      <c r="B29" s="140">
        <f t="shared" si="2"/>
        <v>2020</v>
      </c>
      <c r="C29" s="426"/>
      <c r="D29" s="140"/>
      <c r="E29" s="160">
        <f t="shared" ref="E29:E50" si="3">E28</f>
        <v>823937.652</v>
      </c>
      <c r="F29" s="160">
        <v>25073.72</v>
      </c>
      <c r="G29" s="160">
        <f t="shared" si="1"/>
        <v>447831.85999999987</v>
      </c>
      <c r="H29" s="143">
        <f t="shared" ref="H29:H30" si="4">H28-F29</f>
        <v>467654.42000000027</v>
      </c>
      <c r="I29" s="427"/>
    </row>
    <row r="30" spans="1:13" s="417" customFormat="1" ht="16.5" customHeight="1">
      <c r="A30" s="139"/>
      <c r="B30" s="140">
        <f t="shared" si="2"/>
        <v>2021</v>
      </c>
      <c r="C30" s="426"/>
      <c r="D30" s="140"/>
      <c r="E30" s="160">
        <f t="shared" si="3"/>
        <v>823937.652</v>
      </c>
      <c r="F30" s="160">
        <v>25073.72</v>
      </c>
      <c r="G30" s="160">
        <f>G29+F30</f>
        <v>472905.57999999984</v>
      </c>
      <c r="H30" s="143">
        <f t="shared" si="4"/>
        <v>442580.7000000003</v>
      </c>
      <c r="I30" s="427"/>
    </row>
    <row r="31" spans="1:13" s="417" customFormat="1" ht="16.5" customHeight="1">
      <c r="A31" s="139"/>
      <c r="B31" s="140">
        <f t="shared" si="2"/>
        <v>2022</v>
      </c>
      <c r="C31" s="426"/>
      <c r="D31" s="140"/>
      <c r="E31" s="160">
        <f t="shared" si="3"/>
        <v>823937.652</v>
      </c>
      <c r="F31" s="160">
        <v>25073.72</v>
      </c>
      <c r="G31" s="160">
        <f>G30+F31</f>
        <v>497979.29999999981</v>
      </c>
      <c r="H31" s="143">
        <f>H30-F31</f>
        <v>417506.98000000033</v>
      </c>
      <c r="I31" s="427"/>
    </row>
    <row r="32" spans="1:13" s="417" customFormat="1" ht="16.5" customHeight="1">
      <c r="A32" s="559" t="s">
        <v>1065</v>
      </c>
      <c r="B32" s="563"/>
      <c r="C32" s="428">
        <v>555615.81999999995</v>
      </c>
      <c r="D32" s="421">
        <f>C32*0.1</f>
        <v>55561.581999999995</v>
      </c>
      <c r="E32" s="422">
        <f>+C32-D32</f>
        <v>500054.23799999995</v>
      </c>
      <c r="F32" s="423">
        <v>302227.55</v>
      </c>
      <c r="G32" s="424">
        <v>800206.84</v>
      </c>
      <c r="H32" s="429">
        <f>H31+C32-F32</f>
        <v>670895.25000000023</v>
      </c>
      <c r="I32" s="427"/>
    </row>
    <row r="33" spans="1:11" s="417" customFormat="1" ht="16.5" customHeight="1">
      <c r="A33" s="139"/>
      <c r="B33" s="140">
        <f>B31+1</f>
        <v>2023</v>
      </c>
      <c r="C33" s="426"/>
      <c r="D33" s="140"/>
      <c r="E33" s="160">
        <f>+E31+E32</f>
        <v>1323991.8899999999</v>
      </c>
      <c r="F33" s="160">
        <v>29099.168888888889</v>
      </c>
      <c r="G33" s="419">
        <v>840498.00692307681</v>
      </c>
      <c r="H33" s="432">
        <f>SUM(H32-F33)</f>
        <v>641796.08111111133</v>
      </c>
      <c r="I33" s="427"/>
      <c r="J33" s="419"/>
      <c r="K33" s="431"/>
    </row>
    <row r="34" spans="1:11" s="417" customFormat="1" ht="16.5" customHeight="1">
      <c r="A34" s="139"/>
      <c r="B34" s="140">
        <f t="shared" si="2"/>
        <v>2024</v>
      </c>
      <c r="C34" s="426"/>
      <c r="D34" s="140"/>
      <c r="E34" s="160">
        <f t="shared" si="3"/>
        <v>1323991.8899999999</v>
      </c>
      <c r="F34" s="160">
        <v>29099.168888888889</v>
      </c>
      <c r="G34" s="141">
        <f>G33+F34</f>
        <v>869597.17581196572</v>
      </c>
      <c r="H34" s="143">
        <f t="shared" ref="H34:H44" si="5">H33-F34</f>
        <v>612696.91222222243</v>
      </c>
      <c r="I34" s="427"/>
      <c r="J34" s="419"/>
      <c r="K34" s="431"/>
    </row>
    <row r="35" spans="1:11" s="417" customFormat="1" ht="16.5" customHeight="1">
      <c r="A35" s="139"/>
      <c r="B35" s="140">
        <f t="shared" si="2"/>
        <v>2025</v>
      </c>
      <c r="C35" s="426"/>
      <c r="D35" s="140"/>
      <c r="E35" s="160">
        <f t="shared" si="3"/>
        <v>1323991.8899999999</v>
      </c>
      <c r="F35" s="160">
        <v>29099.168888888889</v>
      </c>
      <c r="G35" s="141">
        <f t="shared" ref="G35:G44" si="6">G34+F35</f>
        <v>898696.34470085462</v>
      </c>
      <c r="H35" s="143">
        <f t="shared" si="5"/>
        <v>583597.74333333352</v>
      </c>
      <c r="I35" s="427"/>
      <c r="J35" s="419"/>
      <c r="K35" s="431"/>
    </row>
    <row r="36" spans="1:11" s="417" customFormat="1" ht="16.5" customHeight="1">
      <c r="A36" s="139"/>
      <c r="B36" s="140">
        <f t="shared" si="2"/>
        <v>2026</v>
      </c>
      <c r="C36" s="426"/>
      <c r="D36" s="140"/>
      <c r="E36" s="160">
        <f t="shared" si="3"/>
        <v>1323991.8899999999</v>
      </c>
      <c r="F36" s="160">
        <v>29099.168888888889</v>
      </c>
      <c r="G36" s="141">
        <f t="shared" si="6"/>
        <v>927795.51358974352</v>
      </c>
      <c r="H36" s="143">
        <f t="shared" si="5"/>
        <v>554498.57444444462</v>
      </c>
      <c r="I36" s="427"/>
      <c r="J36" s="419"/>
      <c r="K36" s="431"/>
    </row>
    <row r="37" spans="1:11" s="417" customFormat="1" ht="16.5" customHeight="1">
      <c r="A37" s="139"/>
      <c r="B37" s="140">
        <f t="shared" si="2"/>
        <v>2027</v>
      </c>
      <c r="C37" s="426"/>
      <c r="D37" s="140"/>
      <c r="E37" s="160">
        <f t="shared" si="3"/>
        <v>1323991.8899999999</v>
      </c>
      <c r="F37" s="160">
        <v>29099.168888888889</v>
      </c>
      <c r="G37" s="141">
        <f t="shared" si="6"/>
        <v>956894.68247863243</v>
      </c>
      <c r="H37" s="143">
        <f t="shared" si="5"/>
        <v>525399.40555555571</v>
      </c>
      <c r="I37" s="427"/>
      <c r="J37" s="419"/>
      <c r="K37" s="431"/>
    </row>
    <row r="38" spans="1:11" s="417" customFormat="1" ht="16.5" customHeight="1">
      <c r="A38" s="139"/>
      <c r="B38" s="140">
        <f t="shared" si="2"/>
        <v>2028</v>
      </c>
      <c r="C38" s="426"/>
      <c r="D38" s="140"/>
      <c r="E38" s="160">
        <f t="shared" si="3"/>
        <v>1323991.8899999999</v>
      </c>
      <c r="F38" s="160">
        <v>29099.168888888889</v>
      </c>
      <c r="G38" s="141">
        <f t="shared" si="6"/>
        <v>985993.85136752133</v>
      </c>
      <c r="H38" s="143">
        <f t="shared" si="5"/>
        <v>496300.23666666681</v>
      </c>
      <c r="I38" s="427"/>
      <c r="J38" s="419"/>
      <c r="K38" s="431"/>
    </row>
    <row r="39" spans="1:11" s="417" customFormat="1" ht="16.5" customHeight="1">
      <c r="A39" s="139"/>
      <c r="B39" s="140">
        <f t="shared" si="2"/>
        <v>2029</v>
      </c>
      <c r="C39" s="426"/>
      <c r="D39" s="140"/>
      <c r="E39" s="160">
        <f t="shared" si="3"/>
        <v>1323991.8899999999</v>
      </c>
      <c r="F39" s="160">
        <v>29099.168888888889</v>
      </c>
      <c r="G39" s="141">
        <f t="shared" si="6"/>
        <v>1015093.0202564102</v>
      </c>
      <c r="H39" s="143">
        <f t="shared" si="5"/>
        <v>467201.06777777791</v>
      </c>
      <c r="I39" s="427"/>
      <c r="J39" s="419"/>
      <c r="K39" s="431"/>
    </row>
    <row r="40" spans="1:11" s="417" customFormat="1" ht="16.5" customHeight="1">
      <c r="A40" s="139"/>
      <c r="B40" s="140">
        <f t="shared" si="2"/>
        <v>2030</v>
      </c>
      <c r="C40" s="426"/>
      <c r="D40" s="140"/>
      <c r="E40" s="160">
        <f t="shared" si="3"/>
        <v>1323991.8899999999</v>
      </c>
      <c r="F40" s="160">
        <v>29099.168888888889</v>
      </c>
      <c r="G40" s="141">
        <f t="shared" si="6"/>
        <v>1044192.1891452991</v>
      </c>
      <c r="H40" s="143">
        <f t="shared" si="5"/>
        <v>438101.898888889</v>
      </c>
      <c r="I40" s="427"/>
      <c r="J40" s="419"/>
      <c r="K40" s="431"/>
    </row>
    <row r="41" spans="1:11" s="417" customFormat="1" ht="16.5" customHeight="1">
      <c r="A41" s="139"/>
      <c r="B41" s="140">
        <f t="shared" si="2"/>
        <v>2031</v>
      </c>
      <c r="C41" s="426"/>
      <c r="D41" s="140"/>
      <c r="E41" s="160">
        <f t="shared" si="3"/>
        <v>1323991.8899999999</v>
      </c>
      <c r="F41" s="160">
        <v>29099.168888888889</v>
      </c>
      <c r="G41" s="141">
        <f t="shared" si="6"/>
        <v>1073291.3580341879</v>
      </c>
      <c r="H41" s="143">
        <f t="shared" si="5"/>
        <v>409002.7300000001</v>
      </c>
      <c r="I41" s="427"/>
      <c r="J41" s="419"/>
      <c r="K41" s="431"/>
    </row>
    <row r="42" spans="1:11" s="417" customFormat="1" ht="16.5" customHeight="1">
      <c r="A42" s="139"/>
      <c r="B42" s="140">
        <f t="shared" si="2"/>
        <v>2032</v>
      </c>
      <c r="C42" s="426"/>
      <c r="D42" s="140"/>
      <c r="E42" s="160">
        <f t="shared" si="3"/>
        <v>1323991.8899999999</v>
      </c>
      <c r="F42" s="160">
        <v>29099.168888888889</v>
      </c>
      <c r="G42" s="141">
        <f t="shared" si="6"/>
        <v>1102390.5269230767</v>
      </c>
      <c r="H42" s="143">
        <f t="shared" si="5"/>
        <v>379903.56111111119</v>
      </c>
      <c r="I42" s="427"/>
      <c r="J42" s="419"/>
      <c r="K42" s="431"/>
    </row>
    <row r="43" spans="1:11" s="417" customFormat="1" ht="16.5" customHeight="1">
      <c r="A43" s="139"/>
      <c r="B43" s="140">
        <f t="shared" si="2"/>
        <v>2033</v>
      </c>
      <c r="C43" s="426"/>
      <c r="D43" s="140"/>
      <c r="E43" s="160">
        <f t="shared" si="3"/>
        <v>1323991.8899999999</v>
      </c>
      <c r="F43" s="160">
        <v>29099.168888888889</v>
      </c>
      <c r="G43" s="141">
        <f t="shared" si="6"/>
        <v>1131489.6958119655</v>
      </c>
      <c r="H43" s="143">
        <f t="shared" si="5"/>
        <v>350804.39222222229</v>
      </c>
      <c r="I43" s="427"/>
      <c r="J43" s="419"/>
      <c r="K43" s="431"/>
    </row>
    <row r="44" spans="1:11" s="417" customFormat="1" ht="16.5" customHeight="1">
      <c r="A44" s="139"/>
      <c r="B44" s="140">
        <f t="shared" si="2"/>
        <v>2034</v>
      </c>
      <c r="C44" s="426"/>
      <c r="D44" s="140"/>
      <c r="E44" s="160">
        <f t="shared" si="3"/>
        <v>1323991.8899999999</v>
      </c>
      <c r="F44" s="160">
        <v>29099.168888888889</v>
      </c>
      <c r="G44" s="141">
        <f t="shared" si="6"/>
        <v>1160588.8647008543</v>
      </c>
      <c r="H44" s="143">
        <f t="shared" si="5"/>
        <v>321705.22333333339</v>
      </c>
      <c r="I44" s="427"/>
      <c r="J44" s="419"/>
      <c r="K44" s="431"/>
    </row>
    <row r="45" spans="1:11" s="417" customFormat="1" ht="16.5" customHeight="1">
      <c r="A45" s="139"/>
      <c r="B45" s="140">
        <f t="shared" si="2"/>
        <v>2035</v>
      </c>
      <c r="C45" s="426"/>
      <c r="D45" s="140"/>
      <c r="E45" s="160">
        <f t="shared" si="3"/>
        <v>1323991.8899999999</v>
      </c>
      <c r="F45" s="160">
        <v>29099.168888888889</v>
      </c>
      <c r="G45" s="141">
        <f>G44+F45</f>
        <v>1189688.0335897431</v>
      </c>
      <c r="H45" s="143">
        <f>H44-F45</f>
        <v>292606.05444444448</v>
      </c>
      <c r="I45" s="427"/>
    </row>
    <row r="46" spans="1:11" s="417" customFormat="1" ht="16.5" customHeight="1">
      <c r="A46" s="555"/>
      <c r="B46" s="140">
        <f t="shared" si="2"/>
        <v>2036</v>
      </c>
      <c r="C46" s="557"/>
      <c r="D46" s="556"/>
      <c r="E46" s="160">
        <f t="shared" si="3"/>
        <v>1323991.8899999999</v>
      </c>
      <c r="F46" s="160">
        <v>29099.168888888889</v>
      </c>
      <c r="G46" s="141">
        <f t="shared" ref="G46:G50" si="7">G45+F46</f>
        <v>1218787.2024786319</v>
      </c>
      <c r="H46" s="143">
        <f t="shared" ref="H46:H50" si="8">H45-F46</f>
        <v>263506.88555555558</v>
      </c>
      <c r="I46" s="427"/>
    </row>
    <row r="47" spans="1:11" s="417" customFormat="1" ht="16.5" customHeight="1">
      <c r="A47" s="555"/>
      <c r="B47" s="140">
        <f t="shared" si="2"/>
        <v>2037</v>
      </c>
      <c r="C47" s="557"/>
      <c r="D47" s="556"/>
      <c r="E47" s="160">
        <f t="shared" si="3"/>
        <v>1323991.8899999999</v>
      </c>
      <c r="F47" s="160">
        <v>29099.168888888889</v>
      </c>
      <c r="G47" s="141">
        <f t="shared" si="7"/>
        <v>1247886.3713675207</v>
      </c>
      <c r="H47" s="143">
        <f t="shared" si="8"/>
        <v>234407.71666666667</v>
      </c>
      <c r="I47" s="427"/>
    </row>
    <row r="48" spans="1:11" s="417" customFormat="1" ht="16.5" customHeight="1">
      <c r="A48" s="555"/>
      <c r="B48" s="140">
        <f t="shared" si="2"/>
        <v>2038</v>
      </c>
      <c r="C48" s="557"/>
      <c r="D48" s="556"/>
      <c r="E48" s="160">
        <f t="shared" si="3"/>
        <v>1323991.8899999999</v>
      </c>
      <c r="F48" s="160">
        <v>29099.168888888889</v>
      </c>
      <c r="G48" s="141">
        <f t="shared" si="7"/>
        <v>1276985.5402564094</v>
      </c>
      <c r="H48" s="143">
        <f t="shared" si="8"/>
        <v>205308.54777777777</v>
      </c>
      <c r="I48" s="427"/>
    </row>
    <row r="49" spans="1:9" s="417" customFormat="1" ht="16.5" customHeight="1">
      <c r="A49" s="555"/>
      <c r="B49" s="140">
        <f t="shared" si="2"/>
        <v>2039</v>
      </c>
      <c r="C49" s="557"/>
      <c r="D49" s="556"/>
      <c r="E49" s="160">
        <f t="shared" si="3"/>
        <v>1323991.8899999999</v>
      </c>
      <c r="F49" s="160">
        <v>29099.168888888889</v>
      </c>
      <c r="G49" s="141">
        <f t="shared" si="7"/>
        <v>1306084.7091452982</v>
      </c>
      <c r="H49" s="143">
        <f t="shared" si="8"/>
        <v>176209.37888888887</v>
      </c>
      <c r="I49" s="427"/>
    </row>
    <row r="50" spans="1:9" s="417" customFormat="1" ht="16.5" customHeight="1">
      <c r="A50" s="555"/>
      <c r="B50" s="140">
        <f t="shared" si="2"/>
        <v>2040</v>
      </c>
      <c r="C50" s="557"/>
      <c r="D50" s="556"/>
      <c r="E50" s="160">
        <f t="shared" si="3"/>
        <v>1323991.8899999999</v>
      </c>
      <c r="F50" s="160">
        <v>29099.168888888889</v>
      </c>
      <c r="G50" s="141">
        <f t="shared" si="7"/>
        <v>1335183.878034187</v>
      </c>
      <c r="H50" s="143">
        <f t="shared" si="8"/>
        <v>147110.20999999996</v>
      </c>
      <c r="I50" s="427" t="s">
        <v>1423</v>
      </c>
    </row>
    <row r="51" spans="1:9" s="417" customFormat="1" ht="16.5" customHeight="1" thickBot="1">
      <c r="A51" s="169"/>
      <c r="B51" s="170"/>
      <c r="C51" s="430">
        <f>SUM(C4:C45)</f>
        <v>1471102.1</v>
      </c>
      <c r="D51" s="430">
        <f>SUM(D4:D45)</f>
        <v>147110.21000000002</v>
      </c>
      <c r="E51" s="171"/>
      <c r="F51" s="172">
        <f>SUM(F4:F50)</f>
        <v>1323991.889999999</v>
      </c>
      <c r="G51" s="172"/>
      <c r="H51" s="173"/>
      <c r="I51" s="150"/>
    </row>
  </sheetData>
  <mergeCells count="17">
    <mergeCell ref="A32:B32"/>
    <mergeCell ref="K12:L12"/>
    <mergeCell ref="K13:L13"/>
    <mergeCell ref="K14:L14"/>
    <mergeCell ref="K15:L15"/>
    <mergeCell ref="K16:L16"/>
    <mergeCell ref="A26:B26"/>
    <mergeCell ref="A1:H1"/>
    <mergeCell ref="K1:P1"/>
    <mergeCell ref="K3:L3"/>
    <mergeCell ref="K5:L5"/>
    <mergeCell ref="K8:L8"/>
    <mergeCell ref="K10:L11"/>
    <mergeCell ref="M10:M11"/>
    <mergeCell ref="N10:N11"/>
    <mergeCell ref="O10:O11"/>
    <mergeCell ref="P10:P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F13" workbookViewId="0">
      <selection activeCell="F53" sqref="F53"/>
    </sheetView>
  </sheetViews>
  <sheetFormatPr baseColWidth="10" defaultRowHeight="15"/>
  <cols>
    <col min="3" max="3" width="15.42578125" customWidth="1"/>
    <col min="4" max="4" width="13.85546875" customWidth="1"/>
    <col min="5" max="5" width="15" customWidth="1"/>
    <col min="6" max="6" width="14.7109375" customWidth="1"/>
    <col min="7" max="7" width="15.140625" customWidth="1"/>
    <col min="8" max="8" width="14.28515625" customWidth="1"/>
    <col min="11" max="11" width="13.7109375" customWidth="1"/>
    <col min="12" max="12" width="14.140625" customWidth="1"/>
    <col min="14" max="14" width="13.28515625" customWidth="1"/>
  </cols>
  <sheetData>
    <row r="1" spans="1:20" s="387" customFormat="1" ht="30.75" customHeight="1">
      <c r="A1" s="576" t="s">
        <v>1066</v>
      </c>
      <c r="B1" s="576"/>
      <c r="C1" s="576"/>
      <c r="D1" s="576"/>
      <c r="E1" s="576"/>
      <c r="F1" s="576"/>
      <c r="G1" s="576"/>
      <c r="H1" s="576"/>
      <c r="J1" s="577" t="s">
        <v>1050</v>
      </c>
      <c r="K1" s="577"/>
      <c r="L1" s="577"/>
      <c r="M1" s="577"/>
      <c r="N1" s="577"/>
      <c r="O1" s="577"/>
      <c r="P1" s="577"/>
      <c r="Q1" s="577"/>
      <c r="R1" s="577"/>
      <c r="S1" s="577"/>
      <c r="T1" s="577"/>
    </row>
    <row r="2" spans="1:20" ht="15.75" thickBot="1">
      <c r="A2" s="174"/>
      <c r="B2" s="175"/>
      <c r="C2" s="175"/>
      <c r="D2" s="175"/>
      <c r="E2" s="176"/>
      <c r="F2" s="176"/>
      <c r="G2" s="176"/>
      <c r="H2" s="176"/>
    </row>
    <row r="3" spans="1:20" s="389" customFormat="1" ht="41.25" customHeight="1" thickBot="1">
      <c r="A3" s="177"/>
      <c r="B3" s="178" t="s">
        <v>1051</v>
      </c>
      <c r="C3" s="388" t="s">
        <v>1329</v>
      </c>
      <c r="D3" s="388" t="s">
        <v>8</v>
      </c>
      <c r="E3" s="178" t="s">
        <v>1052</v>
      </c>
      <c r="F3" s="179" t="s">
        <v>30</v>
      </c>
      <c r="G3" s="179" t="s">
        <v>1053</v>
      </c>
      <c r="H3" s="180" t="s">
        <v>1054</v>
      </c>
      <c r="J3" s="566" t="s">
        <v>1067</v>
      </c>
      <c r="K3" s="567"/>
      <c r="L3" s="146" t="s">
        <v>1056</v>
      </c>
      <c r="M3" s="147" t="s">
        <v>1057</v>
      </c>
      <c r="N3" s="148" t="s">
        <v>1058</v>
      </c>
      <c r="O3" s="149" t="s">
        <v>1068</v>
      </c>
    </row>
    <row r="4" spans="1:20" s="389" customFormat="1" ht="16.5" customHeight="1">
      <c r="A4" s="181"/>
      <c r="B4" s="182">
        <v>2006</v>
      </c>
      <c r="C4" s="390">
        <f>+L4</f>
        <v>491031.8</v>
      </c>
      <c r="D4" s="390">
        <f>+L5</f>
        <v>49103.18</v>
      </c>
      <c r="E4" s="391">
        <f>+C4-D4</f>
        <v>441928.62</v>
      </c>
      <c r="F4" s="183">
        <v>11048.22</v>
      </c>
      <c r="G4" s="392">
        <f>F4</f>
        <v>11048.22</v>
      </c>
      <c r="H4" s="185">
        <f>C4-F4</f>
        <v>479983.58</v>
      </c>
      <c r="J4" s="578" t="s">
        <v>1060</v>
      </c>
      <c r="K4" s="579"/>
      <c r="L4" s="186">
        <v>491031.8</v>
      </c>
      <c r="M4" s="187">
        <v>17646.59</v>
      </c>
      <c r="N4" s="188"/>
      <c r="O4" s="188"/>
    </row>
    <row r="5" spans="1:20" s="389" customFormat="1" ht="16.5" customHeight="1">
      <c r="A5" s="181"/>
      <c r="B5" s="182">
        <v>2007</v>
      </c>
      <c r="C5" s="182"/>
      <c r="D5" s="182"/>
      <c r="E5" s="391">
        <v>441928.62</v>
      </c>
      <c r="F5" s="183">
        <v>11048.2155</v>
      </c>
      <c r="G5" s="392">
        <f t="shared" ref="G5:G15" si="0">G4+F5</f>
        <v>22096.4355</v>
      </c>
      <c r="H5" s="185">
        <f>H4-F5</f>
        <v>468935.36450000003</v>
      </c>
      <c r="J5" s="578" t="s">
        <v>1061</v>
      </c>
      <c r="K5" s="579"/>
      <c r="L5" s="189">
        <f>L4*10%</f>
        <v>49103.18</v>
      </c>
      <c r="M5" s="190">
        <f>M4*10%</f>
        <v>1764.6590000000001</v>
      </c>
      <c r="N5" s="191"/>
      <c r="O5" s="191"/>
    </row>
    <row r="6" spans="1:20" s="389" customFormat="1" ht="16.5" customHeight="1">
      <c r="A6" s="181"/>
      <c r="B6" s="182">
        <v>2008</v>
      </c>
      <c r="C6" s="182"/>
      <c r="D6" s="182"/>
      <c r="E6" s="391">
        <v>441928.62</v>
      </c>
      <c r="F6" s="183">
        <v>11048.2155</v>
      </c>
      <c r="G6" s="392">
        <f t="shared" si="0"/>
        <v>33144.650999999998</v>
      </c>
      <c r="H6" s="185">
        <f t="shared" ref="H6:H12" si="1">H5-F6</f>
        <v>457887.14900000003</v>
      </c>
      <c r="J6" s="578" t="s">
        <v>1062</v>
      </c>
      <c r="K6" s="579"/>
      <c r="L6" s="189">
        <f>L4-L5</f>
        <v>441928.62</v>
      </c>
      <c r="M6" s="190">
        <f>M4-M5</f>
        <v>15881.931</v>
      </c>
      <c r="N6" s="191"/>
      <c r="O6" s="191"/>
    </row>
    <row r="7" spans="1:20" s="389" customFormat="1" ht="16.5" customHeight="1">
      <c r="A7" s="181"/>
      <c r="B7" s="182">
        <v>2009</v>
      </c>
      <c r="C7" s="182"/>
      <c r="D7" s="182"/>
      <c r="E7" s="391">
        <v>441928.62</v>
      </c>
      <c r="F7" s="183">
        <v>11048.2155</v>
      </c>
      <c r="G7" s="392">
        <f t="shared" si="0"/>
        <v>44192.866499999996</v>
      </c>
      <c r="H7" s="185">
        <f t="shared" si="1"/>
        <v>446838.93350000004</v>
      </c>
      <c r="J7" s="570" t="s">
        <v>1063</v>
      </c>
      <c r="K7" s="571"/>
      <c r="L7" s="192">
        <v>132578.79</v>
      </c>
      <c r="M7" s="193">
        <v>354.62</v>
      </c>
      <c r="N7" s="191"/>
      <c r="O7" s="191"/>
    </row>
    <row r="8" spans="1:20" s="389" customFormat="1" ht="16.5" customHeight="1" thickBot="1">
      <c r="A8" s="181"/>
      <c r="B8" s="182">
        <v>2010</v>
      </c>
      <c r="C8" s="182"/>
      <c r="D8" s="182"/>
      <c r="E8" s="391">
        <v>441928.62</v>
      </c>
      <c r="F8" s="183">
        <v>11048.2155</v>
      </c>
      <c r="G8" s="392">
        <f t="shared" si="0"/>
        <v>55241.081999999995</v>
      </c>
      <c r="H8" s="185">
        <f t="shared" si="1"/>
        <v>435790.71800000005</v>
      </c>
      <c r="J8" s="572" t="s">
        <v>1064</v>
      </c>
      <c r="K8" s="573"/>
      <c r="L8" s="192">
        <f>L6-L7</f>
        <v>309349.82999999996</v>
      </c>
      <c r="M8" s="193">
        <f>M6-M7</f>
        <v>15527.311</v>
      </c>
      <c r="N8" s="193">
        <f>L8+M8</f>
        <v>324877.14099999995</v>
      </c>
      <c r="O8" s="193">
        <f>N8/28</f>
        <v>11602.755035714285</v>
      </c>
    </row>
    <row r="9" spans="1:20" s="389" customFormat="1" ht="16.5" customHeight="1">
      <c r="A9" s="181"/>
      <c r="B9" s="182">
        <v>2011</v>
      </c>
      <c r="C9" s="182"/>
      <c r="D9" s="182"/>
      <c r="E9" s="391">
        <v>441928.62</v>
      </c>
      <c r="F9" s="183">
        <v>11048.2155</v>
      </c>
      <c r="G9" s="392">
        <f t="shared" si="0"/>
        <v>66289.297500000001</v>
      </c>
      <c r="H9" s="185">
        <f t="shared" si="1"/>
        <v>424742.50250000006</v>
      </c>
    </row>
    <row r="10" spans="1:20" s="389" customFormat="1" ht="16.5" customHeight="1" thickBot="1">
      <c r="A10" s="181"/>
      <c r="B10" s="182">
        <v>2012</v>
      </c>
      <c r="C10" s="182"/>
      <c r="D10" s="182"/>
      <c r="E10" s="391">
        <v>441928.62</v>
      </c>
      <c r="F10" s="183">
        <v>11048.2155</v>
      </c>
      <c r="G10" s="392">
        <f t="shared" si="0"/>
        <v>77337.513000000006</v>
      </c>
      <c r="H10" s="185">
        <f t="shared" si="1"/>
        <v>413694.28700000007</v>
      </c>
    </row>
    <row r="11" spans="1:20" s="389" customFormat="1" ht="16.5" customHeight="1">
      <c r="A11" s="181"/>
      <c r="B11" s="182">
        <v>2013</v>
      </c>
      <c r="C11" s="182"/>
      <c r="D11" s="182"/>
      <c r="E11" s="391">
        <v>441928.62</v>
      </c>
      <c r="F11" s="183">
        <v>11048.2155</v>
      </c>
      <c r="G11" s="392">
        <f t="shared" si="0"/>
        <v>88385.728500000012</v>
      </c>
      <c r="H11" s="185">
        <f t="shared" si="1"/>
        <v>402646.07150000008</v>
      </c>
      <c r="J11" s="566" t="s">
        <v>1055</v>
      </c>
      <c r="K11" s="567"/>
      <c r="L11" s="582" t="s">
        <v>1330</v>
      </c>
      <c r="M11" s="582" t="s">
        <v>1331</v>
      </c>
      <c r="N11" s="584" t="s">
        <v>1058</v>
      </c>
      <c r="O11" s="586" t="s">
        <v>1332</v>
      </c>
    </row>
    <row r="12" spans="1:20" s="389" customFormat="1" ht="16.5" customHeight="1" thickBot="1">
      <c r="A12" s="181"/>
      <c r="B12" s="182">
        <v>2014</v>
      </c>
      <c r="C12" s="182"/>
      <c r="D12" s="182"/>
      <c r="E12" s="391">
        <v>441928.62</v>
      </c>
      <c r="F12" s="183">
        <v>11048.2155</v>
      </c>
      <c r="G12" s="392">
        <f t="shared" si="0"/>
        <v>99433.944000000018</v>
      </c>
      <c r="H12" s="185">
        <f t="shared" si="1"/>
        <v>391597.85600000009</v>
      </c>
      <c r="J12" s="580"/>
      <c r="K12" s="581"/>
      <c r="L12" s="583"/>
      <c r="M12" s="583"/>
      <c r="N12" s="585"/>
      <c r="O12" s="587"/>
    </row>
    <row r="13" spans="1:20" s="389" customFormat="1" ht="16.5" customHeight="1">
      <c r="A13" s="181"/>
      <c r="B13" s="182">
        <v>2015</v>
      </c>
      <c r="C13" s="182"/>
      <c r="D13" s="182"/>
      <c r="E13" s="391">
        <v>441928.62</v>
      </c>
      <c r="F13" s="183">
        <v>11048.2155</v>
      </c>
      <c r="G13" s="392">
        <f t="shared" si="0"/>
        <v>110482.15950000002</v>
      </c>
      <c r="H13" s="185">
        <f>H12-F12</f>
        <v>380549.6405000001</v>
      </c>
      <c r="J13" s="592" t="s">
        <v>1060</v>
      </c>
      <c r="K13" s="593"/>
      <c r="L13" s="151">
        <v>508678.39</v>
      </c>
      <c r="M13" s="152">
        <v>533480.76</v>
      </c>
      <c r="N13" s="153"/>
      <c r="O13" s="393"/>
    </row>
    <row r="14" spans="1:20" s="389" customFormat="1" ht="16.5" customHeight="1">
      <c r="A14" s="181"/>
      <c r="B14" s="182">
        <v>2016</v>
      </c>
      <c r="C14" s="182"/>
      <c r="D14" s="182"/>
      <c r="E14" s="391">
        <v>441928.62</v>
      </c>
      <c r="F14" s="183">
        <v>11048.2155</v>
      </c>
      <c r="G14" s="392">
        <f t="shared" si="0"/>
        <v>121530.37500000003</v>
      </c>
      <c r="H14" s="185">
        <f>H13-F14</f>
        <v>369501.4250000001</v>
      </c>
      <c r="J14" s="568" t="s">
        <v>1061</v>
      </c>
      <c r="K14" s="569"/>
      <c r="L14" s="154">
        <f>L13*10%</f>
        <v>50867.839000000007</v>
      </c>
      <c r="M14" s="154">
        <f>M13*10%</f>
        <v>53348.076000000001</v>
      </c>
      <c r="N14" s="156"/>
      <c r="O14" s="394"/>
    </row>
    <row r="15" spans="1:20" s="389" customFormat="1" ht="16.5" customHeight="1">
      <c r="A15" s="181"/>
      <c r="B15" s="182">
        <v>2017</v>
      </c>
      <c r="C15" s="182"/>
      <c r="D15" s="182"/>
      <c r="E15" s="391">
        <v>441928.62</v>
      </c>
      <c r="F15" s="183">
        <v>11048.2155</v>
      </c>
      <c r="G15" s="392">
        <f t="shared" si="0"/>
        <v>132578.59050000002</v>
      </c>
      <c r="H15" s="185">
        <f>H14-F15</f>
        <v>358453.20950000011</v>
      </c>
      <c r="J15" s="568" t="s">
        <v>1062</v>
      </c>
      <c r="K15" s="569"/>
      <c r="L15" s="154">
        <f>L13-L14</f>
        <v>457810.55099999998</v>
      </c>
      <c r="M15" s="154">
        <f>M13-M14</f>
        <v>480132.68400000001</v>
      </c>
      <c r="N15" s="156"/>
      <c r="O15" s="394"/>
    </row>
    <row r="16" spans="1:20" s="389" customFormat="1" ht="16.5" customHeight="1">
      <c r="A16" s="594" t="s">
        <v>1065</v>
      </c>
      <c r="B16" s="595"/>
      <c r="C16" s="401">
        <v>17646.59</v>
      </c>
      <c r="D16" s="401">
        <v>1764.66</v>
      </c>
      <c r="E16" s="400">
        <f>+C16-D16</f>
        <v>15881.93</v>
      </c>
      <c r="F16" s="400">
        <v>354.66</v>
      </c>
      <c r="G16" s="400">
        <f>+G15+F16</f>
        <v>132933.25050000002</v>
      </c>
      <c r="H16" s="402">
        <f>+H15+C16-F16</f>
        <v>375745.13950000016</v>
      </c>
      <c r="J16" s="559" t="s">
        <v>1333</v>
      </c>
      <c r="K16" s="560"/>
      <c r="L16" s="157">
        <v>190947.06000000003</v>
      </c>
      <c r="M16" s="158">
        <v>200257.34</v>
      </c>
      <c r="N16" s="156"/>
      <c r="O16" s="394"/>
      <c r="P16" s="596" t="s">
        <v>1346</v>
      </c>
      <c r="Q16" s="597"/>
      <c r="R16" s="597"/>
      <c r="S16" s="597"/>
      <c r="T16" s="597"/>
    </row>
    <row r="17" spans="1:20" s="389" customFormat="1" ht="16.5" customHeight="1" thickBot="1">
      <c r="A17" s="181"/>
      <c r="B17" s="182">
        <v>2018</v>
      </c>
      <c r="C17" s="182"/>
      <c r="D17" s="182"/>
      <c r="E17" s="195">
        <f>+E15+E16</f>
        <v>457810.55</v>
      </c>
      <c r="F17" s="195">
        <v>11602.76</v>
      </c>
      <c r="G17" s="195">
        <f t="shared" ref="G17:G20" si="2">G16+F17</f>
        <v>144536.01050000003</v>
      </c>
      <c r="H17" s="185">
        <f>H16-F17</f>
        <v>364142.37950000016</v>
      </c>
      <c r="J17" s="561" t="s">
        <v>1064</v>
      </c>
      <c r="K17" s="562"/>
      <c r="L17" s="395">
        <f>L15-L16</f>
        <v>266863.49099999992</v>
      </c>
      <c r="M17" s="395">
        <f>M15-M16</f>
        <v>279875.34400000004</v>
      </c>
      <c r="N17" s="396">
        <f>L17+M17</f>
        <v>546738.83499999996</v>
      </c>
      <c r="O17" s="397">
        <f>N17/28</f>
        <v>19526.386964285713</v>
      </c>
      <c r="P17" s="469">
        <f>O17/365</f>
        <v>53.496950587084143</v>
      </c>
      <c r="Q17" s="470">
        <v>44927</v>
      </c>
      <c r="R17" s="470">
        <v>45280</v>
      </c>
      <c r="S17" s="389">
        <f>SUM(R17-Q17)+1</f>
        <v>354</v>
      </c>
      <c r="T17" s="469">
        <f>SUM(P17*S17)</f>
        <v>18937.920507827788</v>
      </c>
    </row>
    <row r="18" spans="1:20" s="389" customFormat="1" ht="16.5" customHeight="1" thickBot="1">
      <c r="A18" s="181"/>
      <c r="B18" s="182">
        <v>2019</v>
      </c>
      <c r="C18" s="182"/>
      <c r="D18" s="182"/>
      <c r="E18" s="195">
        <v>457810.55</v>
      </c>
      <c r="F18" s="195">
        <v>11602.76</v>
      </c>
      <c r="G18" s="195">
        <f t="shared" si="2"/>
        <v>156138.77050000004</v>
      </c>
      <c r="H18" s="185">
        <f>H17-F18</f>
        <v>352539.61950000015</v>
      </c>
    </row>
    <row r="19" spans="1:20" s="389" customFormat="1" ht="16.5" customHeight="1">
      <c r="A19" s="181"/>
      <c r="B19" s="182">
        <v>2020</v>
      </c>
      <c r="C19" s="182"/>
      <c r="D19" s="182"/>
      <c r="E19" s="195">
        <v>457810.55</v>
      </c>
      <c r="F19" s="195">
        <v>11602.76</v>
      </c>
      <c r="G19" s="195">
        <f t="shared" si="2"/>
        <v>167741.53050000005</v>
      </c>
      <c r="H19" s="185">
        <f t="shared" ref="H19:H20" si="3">H18-F19</f>
        <v>340936.85950000014</v>
      </c>
      <c r="J19" s="566" t="s">
        <v>1055</v>
      </c>
      <c r="K19" s="567"/>
      <c r="L19" s="582" t="s">
        <v>1330</v>
      </c>
      <c r="M19" s="582" t="s">
        <v>1331</v>
      </c>
      <c r="N19" s="584" t="s">
        <v>1058</v>
      </c>
      <c r="O19" s="586" t="s">
        <v>1332</v>
      </c>
    </row>
    <row r="20" spans="1:20" s="389" customFormat="1" ht="16.5" customHeight="1" thickBot="1">
      <c r="A20" s="181"/>
      <c r="B20" s="182">
        <v>2021</v>
      </c>
      <c r="C20" s="182"/>
      <c r="D20" s="182"/>
      <c r="E20" s="195">
        <v>457810.55</v>
      </c>
      <c r="F20" s="195">
        <v>11602.76</v>
      </c>
      <c r="G20" s="195">
        <f t="shared" si="2"/>
        <v>179344.29050000006</v>
      </c>
      <c r="H20" s="185">
        <f t="shared" si="3"/>
        <v>329334.09950000013</v>
      </c>
      <c r="J20" s="580"/>
      <c r="K20" s="581"/>
      <c r="L20" s="583"/>
      <c r="M20" s="583"/>
      <c r="N20" s="585"/>
      <c r="O20" s="587"/>
    </row>
    <row r="21" spans="1:20" s="389" customFormat="1" ht="16.5" customHeight="1">
      <c r="A21" s="181"/>
      <c r="B21" s="182">
        <v>2022</v>
      </c>
      <c r="C21" s="182"/>
      <c r="D21" s="182"/>
      <c r="E21" s="195">
        <v>457810.55</v>
      </c>
      <c r="F21" s="195">
        <v>11602.76</v>
      </c>
      <c r="G21" s="195">
        <f>G20+F21</f>
        <v>190947.05050000007</v>
      </c>
      <c r="H21" s="185">
        <f>H20-F21</f>
        <v>317731.33950000012</v>
      </c>
      <c r="J21" s="592" t="s">
        <v>1060</v>
      </c>
      <c r="K21" s="593"/>
      <c r="L21" s="151">
        <f>SUM(L13+M13)</f>
        <v>1042159.15</v>
      </c>
      <c r="M21" s="152">
        <v>55084.87</v>
      </c>
      <c r="N21" s="153"/>
      <c r="O21" s="393"/>
    </row>
    <row r="22" spans="1:20" s="389" customFormat="1" ht="16.5" customHeight="1">
      <c r="A22" s="594" t="s">
        <v>1065</v>
      </c>
      <c r="B22" s="595"/>
      <c r="C22" s="403">
        <v>533480.76</v>
      </c>
      <c r="D22" s="404">
        <f>SUM(C22*0.1)</f>
        <v>53348.076000000001</v>
      </c>
      <c r="E22" s="400">
        <f>+C22-D22</f>
        <v>480132.68400000001</v>
      </c>
      <c r="F22" s="400">
        <v>200257.34</v>
      </c>
      <c r="G22" s="400">
        <f>+G21+F22</f>
        <v>391204.3905000001</v>
      </c>
      <c r="H22" s="402">
        <f>+H21+C22-F22</f>
        <v>650954.75950000016</v>
      </c>
      <c r="J22" s="568" t="s">
        <v>1061</v>
      </c>
      <c r="K22" s="569"/>
      <c r="L22" s="154">
        <f>L21*10%</f>
        <v>104215.91500000001</v>
      </c>
      <c r="M22" s="154">
        <f>M21*10%</f>
        <v>5508.487000000001</v>
      </c>
      <c r="N22" s="156"/>
      <c r="O22" s="394"/>
    </row>
    <row r="23" spans="1:20" s="389" customFormat="1" ht="16.5" customHeight="1">
      <c r="A23" s="181"/>
      <c r="B23" s="182">
        <v>2023</v>
      </c>
      <c r="C23" s="471"/>
      <c r="D23" s="182"/>
      <c r="E23" s="195">
        <f>+E21+E22</f>
        <v>937943.23399999994</v>
      </c>
      <c r="F23" s="195">
        <v>18937.920507827788</v>
      </c>
      <c r="G23" s="195">
        <f>+G22+F23</f>
        <v>410142.31100782787</v>
      </c>
      <c r="H23" s="185">
        <f>H22-F23</f>
        <v>632016.83899217239</v>
      </c>
      <c r="J23" s="568" t="s">
        <v>1062</v>
      </c>
      <c r="K23" s="569"/>
      <c r="L23" s="154">
        <f>L21-L22</f>
        <v>937943.23499999999</v>
      </c>
      <c r="M23" s="154">
        <f>M21-M22</f>
        <v>49576.383000000002</v>
      </c>
      <c r="N23" s="156"/>
      <c r="O23" s="394"/>
    </row>
    <row r="24" spans="1:20" s="389" customFormat="1" ht="16.5" customHeight="1" thickBot="1">
      <c r="A24" s="181"/>
      <c r="B24" s="182">
        <v>2023</v>
      </c>
      <c r="C24" s="472">
        <v>55084.87</v>
      </c>
      <c r="D24" s="473">
        <f>SUM(C24*0.1)</f>
        <v>5508.487000000001</v>
      </c>
      <c r="E24" s="474">
        <f>+C24-D24</f>
        <v>49576.383000000002</v>
      </c>
      <c r="F24" s="475">
        <v>621.44000000000005</v>
      </c>
      <c r="G24" s="475">
        <f>+G23+F24</f>
        <v>410763.75100782787</v>
      </c>
      <c r="H24" s="402">
        <f>+H23+C24-F24</f>
        <v>686480.26899217244</v>
      </c>
      <c r="J24" s="559" t="s">
        <v>1333</v>
      </c>
      <c r="K24" s="560"/>
      <c r="L24" s="476">
        <v>391204.3955000001</v>
      </c>
      <c r="M24" s="397">
        <v>19559.36</v>
      </c>
      <c r="N24" s="156"/>
      <c r="O24" s="394"/>
    </row>
    <row r="25" spans="1:20" s="389" customFormat="1" ht="16.5" customHeight="1" thickBot="1">
      <c r="A25" s="181"/>
      <c r="B25" s="182">
        <v>2024</v>
      </c>
      <c r="C25" s="182"/>
      <c r="D25" s="182"/>
      <c r="E25" s="195">
        <f>E23+E24</f>
        <v>987519.61699999997</v>
      </c>
      <c r="F25" s="195">
        <v>20598.423660714285</v>
      </c>
      <c r="G25" s="195">
        <f>+G24+F25</f>
        <v>431362.17466854217</v>
      </c>
      <c r="H25" s="185">
        <f>H24-F25</f>
        <v>665881.84533145814</v>
      </c>
      <c r="J25" s="561" t="s">
        <v>1064</v>
      </c>
      <c r="K25" s="562"/>
      <c r="L25" s="395">
        <f>L23-L24</f>
        <v>546738.83949999989</v>
      </c>
      <c r="M25" s="395">
        <f>M23-M24</f>
        <v>30017.023000000001</v>
      </c>
      <c r="N25" s="396">
        <f>L25+M25</f>
        <v>576755.86249999993</v>
      </c>
      <c r="O25" s="397">
        <f>N25/28</f>
        <v>20598.423660714285</v>
      </c>
      <c r="P25" s="477">
        <v>56.494843639155789</v>
      </c>
      <c r="Q25" s="470">
        <v>45281</v>
      </c>
      <c r="R25" s="470">
        <v>45291</v>
      </c>
      <c r="S25" s="389">
        <f>SUM(R25-Q25)+1</f>
        <v>11</v>
      </c>
      <c r="T25" s="469">
        <f>SUM(P25*S25)</f>
        <v>621.44328003071371</v>
      </c>
    </row>
    <row r="26" spans="1:20" s="389" customFormat="1" ht="16.5" customHeight="1">
      <c r="A26" s="181"/>
      <c r="B26" s="182">
        <v>2025</v>
      </c>
      <c r="C26" s="182"/>
      <c r="D26" s="182"/>
      <c r="E26" s="195">
        <v>987519.62</v>
      </c>
      <c r="F26" s="195">
        <v>20598.423660714285</v>
      </c>
      <c r="G26" s="195">
        <f t="shared" ref="G26:G50" si="4">+G25+F26</f>
        <v>451960.59832925646</v>
      </c>
      <c r="H26" s="185">
        <f t="shared" ref="H26:H52" si="5">H25-F26</f>
        <v>645283.42167074385</v>
      </c>
    </row>
    <row r="27" spans="1:20" s="389" customFormat="1" ht="16.5" customHeight="1">
      <c r="A27" s="181"/>
      <c r="B27" s="182">
        <v>2026</v>
      </c>
      <c r="C27" s="182"/>
      <c r="D27" s="182"/>
      <c r="E27" s="195">
        <v>987519.62</v>
      </c>
      <c r="F27" s="392">
        <v>20598.423660714285</v>
      </c>
      <c r="G27" s="195">
        <f t="shared" si="4"/>
        <v>472559.02198997076</v>
      </c>
      <c r="H27" s="185">
        <f t="shared" si="5"/>
        <v>624684.99801002955</v>
      </c>
    </row>
    <row r="28" spans="1:20" s="389" customFormat="1" ht="16.5" customHeight="1">
      <c r="A28" s="181"/>
      <c r="B28" s="182">
        <v>2027</v>
      </c>
      <c r="C28" s="182"/>
      <c r="D28" s="182"/>
      <c r="E28" s="195">
        <v>987519.62</v>
      </c>
      <c r="F28" s="392">
        <v>20598.423660714285</v>
      </c>
      <c r="G28" s="195">
        <f t="shared" si="4"/>
        <v>493157.44565068505</v>
      </c>
      <c r="H28" s="185">
        <f t="shared" si="5"/>
        <v>604086.57434931525</v>
      </c>
    </row>
    <row r="29" spans="1:20" s="389" customFormat="1" ht="16.5" customHeight="1">
      <c r="A29" s="181"/>
      <c r="B29" s="182">
        <v>2028</v>
      </c>
      <c r="C29" s="182"/>
      <c r="D29" s="182"/>
      <c r="E29" s="195">
        <v>987519.62</v>
      </c>
      <c r="F29" s="392">
        <v>20598.423660714285</v>
      </c>
      <c r="G29" s="195">
        <f t="shared" si="4"/>
        <v>513755.86931139935</v>
      </c>
      <c r="H29" s="185">
        <f t="shared" si="5"/>
        <v>583488.15068860096</v>
      </c>
    </row>
    <row r="30" spans="1:20" s="389" customFormat="1" ht="16.5" customHeight="1">
      <c r="A30" s="181"/>
      <c r="B30" s="182">
        <v>2029</v>
      </c>
      <c r="C30" s="182"/>
      <c r="D30" s="182"/>
      <c r="E30" s="195">
        <v>987519.62</v>
      </c>
      <c r="F30" s="392">
        <v>20598.423660714285</v>
      </c>
      <c r="G30" s="195">
        <f t="shared" si="4"/>
        <v>534354.29297211359</v>
      </c>
      <c r="H30" s="185">
        <f t="shared" si="5"/>
        <v>562889.72702788666</v>
      </c>
    </row>
    <row r="31" spans="1:20" s="389" customFormat="1" ht="16.5" customHeight="1">
      <c r="A31" s="181"/>
      <c r="B31" s="182">
        <v>2030</v>
      </c>
      <c r="C31" s="182"/>
      <c r="D31" s="182"/>
      <c r="E31" s="195">
        <v>987519.62</v>
      </c>
      <c r="F31" s="392">
        <v>20598.423660714285</v>
      </c>
      <c r="G31" s="195">
        <f t="shared" si="4"/>
        <v>554952.71663282788</v>
      </c>
      <c r="H31" s="185">
        <f t="shared" si="5"/>
        <v>542291.30336717237</v>
      </c>
    </row>
    <row r="32" spans="1:20" s="389" customFormat="1" ht="16.5" customHeight="1">
      <c r="A32" s="181"/>
      <c r="B32" s="182">
        <v>2031</v>
      </c>
      <c r="C32" s="182"/>
      <c r="D32" s="182"/>
      <c r="E32" s="195">
        <v>987519.62</v>
      </c>
      <c r="F32" s="392">
        <v>20598.423660714285</v>
      </c>
      <c r="G32" s="195">
        <f t="shared" si="4"/>
        <v>575551.14029354218</v>
      </c>
      <c r="H32" s="185">
        <f t="shared" si="5"/>
        <v>521692.87970645807</v>
      </c>
    </row>
    <row r="33" spans="1:20" s="389" customFormat="1" ht="16.5" customHeight="1">
      <c r="A33" s="181"/>
      <c r="B33" s="182">
        <v>2032</v>
      </c>
      <c r="C33" s="182"/>
      <c r="D33" s="182"/>
      <c r="E33" s="195">
        <v>987519.62</v>
      </c>
      <c r="F33" s="392">
        <v>20598.423660714285</v>
      </c>
      <c r="G33" s="195">
        <f t="shared" si="4"/>
        <v>596149.56395425647</v>
      </c>
      <c r="H33" s="185">
        <f t="shared" si="5"/>
        <v>501094.45604574378</v>
      </c>
    </row>
    <row r="34" spans="1:20" s="389" customFormat="1" ht="16.5" customHeight="1">
      <c r="A34" s="181"/>
      <c r="B34" s="182">
        <v>2033</v>
      </c>
      <c r="C34" s="182"/>
      <c r="D34" s="182"/>
      <c r="E34" s="195">
        <v>987519.62</v>
      </c>
      <c r="F34" s="392">
        <v>20598.423660714285</v>
      </c>
      <c r="G34" s="195">
        <f t="shared" si="4"/>
        <v>616747.98761497077</v>
      </c>
      <c r="H34" s="185">
        <f t="shared" si="5"/>
        <v>480496.03238502948</v>
      </c>
    </row>
    <row r="35" spans="1:20" s="389" customFormat="1" ht="16.5" customHeight="1">
      <c r="A35" s="181"/>
      <c r="B35" s="182">
        <v>2034</v>
      </c>
      <c r="C35" s="182"/>
      <c r="D35" s="182"/>
      <c r="E35" s="195">
        <v>987519.62</v>
      </c>
      <c r="F35" s="392">
        <v>20598.423660714285</v>
      </c>
      <c r="G35" s="195">
        <f t="shared" si="4"/>
        <v>637346.41127568507</v>
      </c>
      <c r="H35" s="185">
        <f t="shared" si="5"/>
        <v>459897.60872431519</v>
      </c>
    </row>
    <row r="36" spans="1:20" s="389" customFormat="1" ht="16.5" customHeight="1">
      <c r="A36" s="201"/>
      <c r="B36" s="182">
        <v>2035</v>
      </c>
      <c r="C36" s="182"/>
      <c r="D36" s="182"/>
      <c r="E36" s="195">
        <v>987519.62</v>
      </c>
      <c r="F36" s="392">
        <v>20598.423660714285</v>
      </c>
      <c r="G36" s="195">
        <f t="shared" si="4"/>
        <v>657944.83493639936</v>
      </c>
      <c r="H36" s="185">
        <f t="shared" si="5"/>
        <v>439299.18506360089</v>
      </c>
    </row>
    <row r="37" spans="1:20" s="389" customFormat="1" ht="16.5" customHeight="1">
      <c r="A37" s="201"/>
      <c r="B37" s="182">
        <v>2036</v>
      </c>
      <c r="C37" s="182"/>
      <c r="D37" s="182"/>
      <c r="E37" s="195">
        <v>987519.62</v>
      </c>
      <c r="F37" s="392">
        <v>20598.423660714285</v>
      </c>
      <c r="G37" s="195">
        <f t="shared" si="4"/>
        <v>678543.25859711366</v>
      </c>
      <c r="H37" s="185">
        <f t="shared" si="5"/>
        <v>418700.76140288659</v>
      </c>
    </row>
    <row r="38" spans="1:20" s="389" customFormat="1" ht="16.5" customHeight="1">
      <c r="A38" s="201"/>
      <c r="B38" s="182">
        <v>2037</v>
      </c>
      <c r="C38" s="182"/>
      <c r="D38" s="182"/>
      <c r="E38" s="195">
        <v>987519.62</v>
      </c>
      <c r="F38" s="392">
        <v>20598.423660714285</v>
      </c>
      <c r="G38" s="195">
        <f t="shared" si="4"/>
        <v>699141.68225782795</v>
      </c>
      <c r="H38" s="185">
        <f t="shared" si="5"/>
        <v>398102.3377421723</v>
      </c>
    </row>
    <row r="39" spans="1:20" s="389" customFormat="1" ht="16.5" customHeight="1">
      <c r="A39" s="201"/>
      <c r="B39" s="182">
        <v>2038</v>
      </c>
      <c r="C39" s="182"/>
      <c r="D39" s="182"/>
      <c r="E39" s="195">
        <v>987519.62</v>
      </c>
      <c r="F39" s="392">
        <v>20598.423660714285</v>
      </c>
      <c r="G39" s="195">
        <f t="shared" si="4"/>
        <v>719740.10591854225</v>
      </c>
      <c r="H39" s="185">
        <f t="shared" si="5"/>
        <v>377503.914081458</v>
      </c>
    </row>
    <row r="40" spans="1:20" s="389" customFormat="1" ht="16.5" customHeight="1">
      <c r="A40" s="201"/>
      <c r="B40" s="182">
        <v>2039</v>
      </c>
      <c r="C40" s="182"/>
      <c r="D40" s="182"/>
      <c r="E40" s="195">
        <v>987519.62</v>
      </c>
      <c r="F40" s="392">
        <v>20598.423660714285</v>
      </c>
      <c r="G40" s="195">
        <f t="shared" si="4"/>
        <v>740338.52957925654</v>
      </c>
      <c r="H40" s="185">
        <f t="shared" si="5"/>
        <v>356905.49042074371</v>
      </c>
    </row>
    <row r="41" spans="1:20" s="389" customFormat="1" ht="16.5" customHeight="1">
      <c r="A41" s="201"/>
      <c r="B41" s="182">
        <v>2040</v>
      </c>
      <c r="C41" s="182"/>
      <c r="D41" s="182"/>
      <c r="E41" s="195">
        <v>987519.62</v>
      </c>
      <c r="F41" s="392">
        <v>20598.423660714285</v>
      </c>
      <c r="G41" s="195">
        <f t="shared" si="4"/>
        <v>760936.95323997084</v>
      </c>
      <c r="H41" s="185">
        <f t="shared" si="5"/>
        <v>336307.06676002941</v>
      </c>
    </row>
    <row r="42" spans="1:20" s="389" customFormat="1" ht="16.5" customHeight="1">
      <c r="A42" s="201"/>
      <c r="B42" s="182">
        <v>2041</v>
      </c>
      <c r="C42" s="182"/>
      <c r="D42" s="182"/>
      <c r="E42" s="195">
        <v>987519.62</v>
      </c>
      <c r="F42" s="392">
        <v>20598.423660714285</v>
      </c>
      <c r="G42" s="195">
        <f t="shared" si="4"/>
        <v>781535.37690068514</v>
      </c>
      <c r="H42" s="185">
        <f t="shared" si="5"/>
        <v>315708.64309931512</v>
      </c>
    </row>
    <row r="43" spans="1:20" s="389" customFormat="1" ht="16.5" customHeight="1">
      <c r="A43" s="201"/>
      <c r="B43" s="182">
        <v>2042</v>
      </c>
      <c r="C43" s="182"/>
      <c r="D43" s="182"/>
      <c r="E43" s="195">
        <v>987519.62</v>
      </c>
      <c r="F43" s="392">
        <v>20598.423660714285</v>
      </c>
      <c r="G43" s="195">
        <f t="shared" si="4"/>
        <v>802133.80056139943</v>
      </c>
      <c r="H43" s="185">
        <f t="shared" si="5"/>
        <v>295110.21943860082</v>
      </c>
    </row>
    <row r="44" spans="1:20" s="389" customFormat="1" ht="16.5" customHeight="1">
      <c r="A44" s="201"/>
      <c r="B44" s="182">
        <v>2043</v>
      </c>
      <c r="C44" s="182"/>
      <c r="D44" s="182"/>
      <c r="E44" s="195">
        <v>987519.62</v>
      </c>
      <c r="F44" s="392">
        <v>20598.423660714285</v>
      </c>
      <c r="G44" s="195">
        <f t="shared" si="4"/>
        <v>822732.22422211373</v>
      </c>
      <c r="H44" s="185">
        <f t="shared" si="5"/>
        <v>274511.79577788652</v>
      </c>
    </row>
    <row r="45" spans="1:20" s="389" customFormat="1" ht="16.5" customHeight="1">
      <c r="A45" s="201"/>
      <c r="B45" s="182">
        <v>2044</v>
      </c>
      <c r="C45" s="182"/>
      <c r="D45" s="182"/>
      <c r="E45" s="195">
        <v>987519.62</v>
      </c>
      <c r="F45" s="392">
        <v>20598.423660714285</v>
      </c>
      <c r="G45" s="195">
        <f t="shared" si="4"/>
        <v>843330.64788282802</v>
      </c>
      <c r="H45" s="185">
        <f t="shared" si="5"/>
        <v>253913.37211717223</v>
      </c>
    </row>
    <row r="46" spans="1:20" s="389" customFormat="1" ht="30" customHeight="1">
      <c r="A46" s="201"/>
      <c r="B46" s="182">
        <v>2045</v>
      </c>
      <c r="C46" s="182"/>
      <c r="D46" s="182"/>
      <c r="E46" s="195">
        <v>987519.62</v>
      </c>
      <c r="F46" s="392">
        <v>20598.423660714285</v>
      </c>
      <c r="G46" s="195">
        <f t="shared" si="4"/>
        <v>863929.07154354232</v>
      </c>
      <c r="H46" s="185">
        <f t="shared" si="5"/>
        <v>233314.94845645793</v>
      </c>
    </row>
    <row r="47" spans="1:20">
      <c r="A47" s="201"/>
      <c r="B47" s="182">
        <v>2046</v>
      </c>
      <c r="C47" s="182"/>
      <c r="D47" s="182"/>
      <c r="E47" s="195">
        <v>987519.62</v>
      </c>
      <c r="F47" s="392">
        <v>20598.423660714285</v>
      </c>
      <c r="G47" s="195">
        <f t="shared" si="4"/>
        <v>884527.49520425661</v>
      </c>
      <c r="H47" s="185">
        <f t="shared" si="5"/>
        <v>212716.52479574364</v>
      </c>
      <c r="I47" s="389"/>
      <c r="J47" s="389"/>
      <c r="K47" s="389"/>
      <c r="L47" s="389"/>
      <c r="M47" s="389"/>
      <c r="N47" s="389"/>
      <c r="O47" s="389"/>
      <c r="P47" s="389"/>
      <c r="Q47" s="389"/>
      <c r="R47" s="389"/>
      <c r="S47" s="389"/>
      <c r="T47" s="389"/>
    </row>
    <row r="48" spans="1:20">
      <c r="A48" s="201"/>
      <c r="B48" s="182">
        <v>2047</v>
      </c>
      <c r="C48" s="182"/>
      <c r="D48" s="182"/>
      <c r="E48" s="195">
        <v>987519.62</v>
      </c>
      <c r="F48" s="392">
        <v>20598.423660714285</v>
      </c>
      <c r="G48" s="195">
        <f t="shared" si="4"/>
        <v>905125.91886497091</v>
      </c>
      <c r="H48" s="185">
        <f t="shared" si="5"/>
        <v>192118.10113502934</v>
      </c>
      <c r="I48" s="389"/>
      <c r="J48" s="389"/>
      <c r="K48" s="389"/>
      <c r="L48" s="389"/>
      <c r="M48" s="389"/>
      <c r="N48" s="389"/>
      <c r="O48" s="389"/>
      <c r="P48" s="389"/>
      <c r="Q48" s="389"/>
      <c r="R48" s="389"/>
      <c r="S48" s="389"/>
      <c r="T48" s="389"/>
    </row>
    <row r="49" spans="1:20">
      <c r="A49" s="201"/>
      <c r="B49" s="182">
        <v>2048</v>
      </c>
      <c r="C49" s="182"/>
      <c r="D49" s="182"/>
      <c r="E49" s="195">
        <v>987519.62</v>
      </c>
      <c r="F49" s="392">
        <v>20598.423660714285</v>
      </c>
      <c r="G49" s="195">
        <f t="shared" si="4"/>
        <v>925724.34252568521</v>
      </c>
      <c r="H49" s="185">
        <f t="shared" si="5"/>
        <v>171519.67747431505</v>
      </c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</row>
    <row r="50" spans="1:20">
      <c r="A50" s="201"/>
      <c r="B50" s="182">
        <v>2049</v>
      </c>
      <c r="C50" s="182"/>
      <c r="D50" s="182"/>
      <c r="E50" s="195">
        <v>987519.62</v>
      </c>
      <c r="F50" s="392">
        <v>20598.423660714285</v>
      </c>
      <c r="G50" s="195">
        <f t="shared" si="4"/>
        <v>946322.7661863995</v>
      </c>
      <c r="H50" s="185">
        <f t="shared" si="5"/>
        <v>150921.25381360075</v>
      </c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</row>
    <row r="51" spans="1:20">
      <c r="A51" s="201"/>
      <c r="B51" s="182">
        <v>2050</v>
      </c>
      <c r="C51" s="182"/>
      <c r="D51" s="182"/>
      <c r="E51" s="195">
        <v>987519.62</v>
      </c>
      <c r="F51" s="392">
        <v>20598.423660714285</v>
      </c>
      <c r="G51" s="195">
        <f>+G50+F51</f>
        <v>966921.1898471138</v>
      </c>
      <c r="H51" s="185">
        <f t="shared" si="5"/>
        <v>130322.83015288647</v>
      </c>
      <c r="I51" s="389"/>
      <c r="J51" s="389"/>
      <c r="K51" s="389"/>
      <c r="L51" s="389"/>
      <c r="M51" s="389"/>
      <c r="N51" s="389"/>
      <c r="O51" s="389"/>
      <c r="P51" s="389"/>
      <c r="Q51" s="389"/>
      <c r="R51" s="389"/>
      <c r="S51" s="389"/>
      <c r="T51" s="389"/>
    </row>
    <row r="52" spans="1:20">
      <c r="A52" s="201"/>
      <c r="B52" s="478"/>
      <c r="C52" s="478"/>
      <c r="D52" s="478"/>
      <c r="E52" s="195">
        <v>987519.62</v>
      </c>
      <c r="F52" s="392">
        <v>20598.43</v>
      </c>
      <c r="G52" s="195">
        <f>+G51+F52</f>
        <v>987519.61984711385</v>
      </c>
      <c r="H52" s="185">
        <f t="shared" si="5"/>
        <v>109724.40015288646</v>
      </c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</row>
    <row r="53" spans="1:20" ht="15.75" thickBot="1">
      <c r="A53" s="202"/>
      <c r="B53" s="203"/>
      <c r="C53" s="398">
        <f>SUM(C4:C51)</f>
        <v>1097244.02</v>
      </c>
      <c r="D53" s="398">
        <f>SUM(D4:D51)</f>
        <v>109724.40299999999</v>
      </c>
      <c r="E53" s="399"/>
      <c r="F53" s="205" t="s">
        <v>1424</v>
      </c>
      <c r="G53" s="205"/>
      <c r="H53" s="206"/>
      <c r="I53" s="389"/>
      <c r="J53" s="389"/>
      <c r="K53" s="389"/>
      <c r="L53" s="389"/>
      <c r="M53" s="389"/>
      <c r="N53" s="389"/>
      <c r="O53" s="389"/>
      <c r="P53" s="389"/>
      <c r="Q53" s="389"/>
      <c r="R53" s="389"/>
      <c r="S53" s="389"/>
      <c r="T53" s="389"/>
    </row>
  </sheetData>
  <mergeCells count="31">
    <mergeCell ref="J23:K23"/>
    <mergeCell ref="J24:K24"/>
    <mergeCell ref="J25:K25"/>
    <mergeCell ref="P16:T16"/>
    <mergeCell ref="J19:K20"/>
    <mergeCell ref="L19:L20"/>
    <mergeCell ref="M19:M20"/>
    <mergeCell ref="N19:N20"/>
    <mergeCell ref="O19:O20"/>
    <mergeCell ref="J17:K17"/>
    <mergeCell ref="A22:B22"/>
    <mergeCell ref="O11:O12"/>
    <mergeCell ref="J13:K13"/>
    <mergeCell ref="J14:K14"/>
    <mergeCell ref="J15:K15"/>
    <mergeCell ref="A16:B16"/>
    <mergeCell ref="J16:K16"/>
    <mergeCell ref="N11:N12"/>
    <mergeCell ref="J21:K21"/>
    <mergeCell ref="J22:K22"/>
    <mergeCell ref="J7:K7"/>
    <mergeCell ref="J8:K8"/>
    <mergeCell ref="J11:K12"/>
    <mergeCell ref="L11:L12"/>
    <mergeCell ref="M11:M12"/>
    <mergeCell ref="J6:K6"/>
    <mergeCell ref="A1:H1"/>
    <mergeCell ref="J3:K3"/>
    <mergeCell ref="J4:K4"/>
    <mergeCell ref="J5:K5"/>
    <mergeCell ref="J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33"/>
  <sheetViews>
    <sheetView tabSelected="1" zoomScale="82" zoomScaleNormal="82" workbookViewId="0">
      <selection activeCell="B14" sqref="B14"/>
    </sheetView>
  </sheetViews>
  <sheetFormatPr baseColWidth="10" defaultRowHeight="13.5"/>
  <cols>
    <col min="1" max="1" width="3" style="209" customWidth="1"/>
    <col min="2" max="2" width="6.5703125" style="209" customWidth="1"/>
    <col min="3" max="3" width="11.42578125" style="209" hidden="1" customWidth="1"/>
    <col min="4" max="4" width="12.7109375" style="209" customWidth="1"/>
    <col min="5" max="5" width="13.42578125" style="209" customWidth="1"/>
    <col min="6" max="6" width="36" style="209" customWidth="1"/>
    <col min="7" max="10" width="12.140625" style="209" customWidth="1"/>
    <col min="11" max="11" width="11.7109375" style="209" bestFit="1" customWidth="1"/>
    <col min="12" max="12" width="13.140625" style="209" bestFit="1" customWidth="1"/>
    <col min="13" max="13" width="12.140625" style="209" customWidth="1"/>
    <col min="14" max="14" width="14.42578125" style="209" customWidth="1"/>
    <col min="15" max="15" width="16" style="209" customWidth="1"/>
    <col min="16" max="16" width="15.140625" style="209" customWidth="1"/>
    <col min="17" max="17" width="12.140625" style="538" customWidth="1"/>
    <col min="18" max="18" width="14.7109375" style="538" customWidth="1"/>
    <col min="19" max="19" width="13.5703125" style="538" customWidth="1"/>
    <col min="20" max="256" width="11.42578125" style="209"/>
    <col min="257" max="257" width="3" style="209" customWidth="1"/>
    <col min="258" max="258" width="11.42578125" style="209"/>
    <col min="259" max="259" width="9.85546875" style="209" customWidth="1"/>
    <col min="260" max="260" width="11.28515625" style="209" customWidth="1"/>
    <col min="261" max="261" width="11.42578125" style="209" customWidth="1"/>
    <col min="262" max="262" width="46.28515625" style="209" customWidth="1"/>
    <col min="263" max="263" width="12.140625" style="209" customWidth="1"/>
    <col min="264" max="264" width="11.7109375" style="209" bestFit="1" customWidth="1"/>
    <col min="265" max="265" width="13.140625" style="209" bestFit="1" customWidth="1"/>
    <col min="266" max="267" width="12.140625" style="209" customWidth="1"/>
    <col min="268" max="512" width="11.42578125" style="209"/>
    <col min="513" max="513" width="3" style="209" customWidth="1"/>
    <col min="514" max="514" width="11.42578125" style="209"/>
    <col min="515" max="515" width="9.85546875" style="209" customWidth="1"/>
    <col min="516" max="516" width="11.28515625" style="209" customWidth="1"/>
    <col min="517" max="517" width="11.42578125" style="209" customWidth="1"/>
    <col min="518" max="518" width="46.28515625" style="209" customWidth="1"/>
    <col min="519" max="519" width="12.140625" style="209" customWidth="1"/>
    <col min="520" max="520" width="11.7109375" style="209" bestFit="1" customWidth="1"/>
    <col min="521" max="521" width="13.140625" style="209" bestFit="1" customWidth="1"/>
    <col min="522" max="523" width="12.140625" style="209" customWidth="1"/>
    <col min="524" max="768" width="11.42578125" style="209"/>
    <col min="769" max="769" width="3" style="209" customWidth="1"/>
    <col min="770" max="770" width="11.42578125" style="209"/>
    <col min="771" max="771" width="9.85546875" style="209" customWidth="1"/>
    <col min="772" max="772" width="11.28515625" style="209" customWidth="1"/>
    <col min="773" max="773" width="11.42578125" style="209" customWidth="1"/>
    <col min="774" max="774" width="46.28515625" style="209" customWidth="1"/>
    <col min="775" max="775" width="12.140625" style="209" customWidth="1"/>
    <col min="776" max="776" width="11.7109375" style="209" bestFit="1" customWidth="1"/>
    <col min="777" max="777" width="13.140625" style="209" bestFit="1" customWidth="1"/>
    <col min="778" max="779" width="12.140625" style="209" customWidth="1"/>
    <col min="780" max="1024" width="11.42578125" style="209"/>
    <col min="1025" max="1025" width="3" style="209" customWidth="1"/>
    <col min="1026" max="1026" width="11.42578125" style="209"/>
    <col min="1027" max="1027" width="9.85546875" style="209" customWidth="1"/>
    <col min="1028" max="1028" width="11.28515625" style="209" customWidth="1"/>
    <col min="1029" max="1029" width="11.42578125" style="209" customWidth="1"/>
    <col min="1030" max="1030" width="46.28515625" style="209" customWidth="1"/>
    <col min="1031" max="1031" width="12.140625" style="209" customWidth="1"/>
    <col min="1032" max="1032" width="11.7109375" style="209" bestFit="1" customWidth="1"/>
    <col min="1033" max="1033" width="13.140625" style="209" bestFit="1" customWidth="1"/>
    <col min="1034" max="1035" width="12.140625" style="209" customWidth="1"/>
    <col min="1036" max="1280" width="11.42578125" style="209"/>
    <col min="1281" max="1281" width="3" style="209" customWidth="1"/>
    <col min="1282" max="1282" width="11.42578125" style="209"/>
    <col min="1283" max="1283" width="9.85546875" style="209" customWidth="1"/>
    <col min="1284" max="1284" width="11.28515625" style="209" customWidth="1"/>
    <col min="1285" max="1285" width="11.42578125" style="209" customWidth="1"/>
    <col min="1286" max="1286" width="46.28515625" style="209" customWidth="1"/>
    <col min="1287" max="1287" width="12.140625" style="209" customWidth="1"/>
    <col min="1288" max="1288" width="11.7109375" style="209" bestFit="1" customWidth="1"/>
    <col min="1289" max="1289" width="13.140625" style="209" bestFit="1" customWidth="1"/>
    <col min="1290" max="1291" width="12.140625" style="209" customWidth="1"/>
    <col min="1292" max="1536" width="11.42578125" style="209"/>
    <col min="1537" max="1537" width="3" style="209" customWidth="1"/>
    <col min="1538" max="1538" width="11.42578125" style="209"/>
    <col min="1539" max="1539" width="9.85546875" style="209" customWidth="1"/>
    <col min="1540" max="1540" width="11.28515625" style="209" customWidth="1"/>
    <col min="1541" max="1541" width="11.42578125" style="209" customWidth="1"/>
    <col min="1542" max="1542" width="46.28515625" style="209" customWidth="1"/>
    <col min="1543" max="1543" width="12.140625" style="209" customWidth="1"/>
    <col min="1544" max="1544" width="11.7109375" style="209" bestFit="1" customWidth="1"/>
    <col min="1545" max="1545" width="13.140625" style="209" bestFit="1" customWidth="1"/>
    <col min="1546" max="1547" width="12.140625" style="209" customWidth="1"/>
    <col min="1548" max="1792" width="11.42578125" style="209"/>
    <col min="1793" max="1793" width="3" style="209" customWidth="1"/>
    <col min="1794" max="1794" width="11.42578125" style="209"/>
    <col min="1795" max="1795" width="9.85546875" style="209" customWidth="1"/>
    <col min="1796" max="1796" width="11.28515625" style="209" customWidth="1"/>
    <col min="1797" max="1797" width="11.42578125" style="209" customWidth="1"/>
    <col min="1798" max="1798" width="46.28515625" style="209" customWidth="1"/>
    <col min="1799" max="1799" width="12.140625" style="209" customWidth="1"/>
    <col min="1800" max="1800" width="11.7109375" style="209" bestFit="1" customWidth="1"/>
    <col min="1801" max="1801" width="13.140625" style="209" bestFit="1" customWidth="1"/>
    <col min="1802" max="1803" width="12.140625" style="209" customWidth="1"/>
    <col min="1804" max="2048" width="11.42578125" style="209"/>
    <col min="2049" max="2049" width="3" style="209" customWidth="1"/>
    <col min="2050" max="2050" width="11.42578125" style="209"/>
    <col min="2051" max="2051" width="9.85546875" style="209" customWidth="1"/>
    <col min="2052" max="2052" width="11.28515625" style="209" customWidth="1"/>
    <col min="2053" max="2053" width="11.42578125" style="209" customWidth="1"/>
    <col min="2054" max="2054" width="46.28515625" style="209" customWidth="1"/>
    <col min="2055" max="2055" width="12.140625" style="209" customWidth="1"/>
    <col min="2056" max="2056" width="11.7109375" style="209" bestFit="1" customWidth="1"/>
    <col min="2057" max="2057" width="13.140625" style="209" bestFit="1" customWidth="1"/>
    <col min="2058" max="2059" width="12.140625" style="209" customWidth="1"/>
    <col min="2060" max="2304" width="11.42578125" style="209"/>
    <col min="2305" max="2305" width="3" style="209" customWidth="1"/>
    <col min="2306" max="2306" width="11.42578125" style="209"/>
    <col min="2307" max="2307" width="9.85546875" style="209" customWidth="1"/>
    <col min="2308" max="2308" width="11.28515625" style="209" customWidth="1"/>
    <col min="2309" max="2309" width="11.42578125" style="209" customWidth="1"/>
    <col min="2310" max="2310" width="46.28515625" style="209" customWidth="1"/>
    <col min="2311" max="2311" width="12.140625" style="209" customWidth="1"/>
    <col min="2312" max="2312" width="11.7109375" style="209" bestFit="1" customWidth="1"/>
    <col min="2313" max="2313" width="13.140625" style="209" bestFit="1" customWidth="1"/>
    <col min="2314" max="2315" width="12.140625" style="209" customWidth="1"/>
    <col min="2316" max="2560" width="11.42578125" style="209"/>
    <col min="2561" max="2561" width="3" style="209" customWidth="1"/>
    <col min="2562" max="2562" width="11.42578125" style="209"/>
    <col min="2563" max="2563" width="9.85546875" style="209" customWidth="1"/>
    <col min="2564" max="2564" width="11.28515625" style="209" customWidth="1"/>
    <col min="2565" max="2565" width="11.42578125" style="209" customWidth="1"/>
    <col min="2566" max="2566" width="46.28515625" style="209" customWidth="1"/>
    <col min="2567" max="2567" width="12.140625" style="209" customWidth="1"/>
    <col min="2568" max="2568" width="11.7109375" style="209" bestFit="1" customWidth="1"/>
    <col min="2569" max="2569" width="13.140625" style="209" bestFit="1" customWidth="1"/>
    <col min="2570" max="2571" width="12.140625" style="209" customWidth="1"/>
    <col min="2572" max="2816" width="11.42578125" style="209"/>
    <col min="2817" max="2817" width="3" style="209" customWidth="1"/>
    <col min="2818" max="2818" width="11.42578125" style="209"/>
    <col min="2819" max="2819" width="9.85546875" style="209" customWidth="1"/>
    <col min="2820" max="2820" width="11.28515625" style="209" customWidth="1"/>
    <col min="2821" max="2821" width="11.42578125" style="209" customWidth="1"/>
    <col min="2822" max="2822" width="46.28515625" style="209" customWidth="1"/>
    <col min="2823" max="2823" width="12.140625" style="209" customWidth="1"/>
    <col min="2824" max="2824" width="11.7109375" style="209" bestFit="1" customWidth="1"/>
    <col min="2825" max="2825" width="13.140625" style="209" bestFit="1" customWidth="1"/>
    <col min="2826" max="2827" width="12.140625" style="209" customWidth="1"/>
    <col min="2828" max="3072" width="11.42578125" style="209"/>
    <col min="3073" max="3073" width="3" style="209" customWidth="1"/>
    <col min="3074" max="3074" width="11.42578125" style="209"/>
    <col min="3075" max="3075" width="9.85546875" style="209" customWidth="1"/>
    <col min="3076" max="3076" width="11.28515625" style="209" customWidth="1"/>
    <col min="3077" max="3077" width="11.42578125" style="209" customWidth="1"/>
    <col min="3078" max="3078" width="46.28515625" style="209" customWidth="1"/>
    <col min="3079" max="3079" width="12.140625" style="209" customWidth="1"/>
    <col min="3080" max="3080" width="11.7109375" style="209" bestFit="1" customWidth="1"/>
    <col min="3081" max="3081" width="13.140625" style="209" bestFit="1" customWidth="1"/>
    <col min="3082" max="3083" width="12.140625" style="209" customWidth="1"/>
    <col min="3084" max="3328" width="11.42578125" style="209"/>
    <col min="3329" max="3329" width="3" style="209" customWidth="1"/>
    <col min="3330" max="3330" width="11.42578125" style="209"/>
    <col min="3331" max="3331" width="9.85546875" style="209" customWidth="1"/>
    <col min="3332" max="3332" width="11.28515625" style="209" customWidth="1"/>
    <col min="3333" max="3333" width="11.42578125" style="209" customWidth="1"/>
    <col min="3334" max="3334" width="46.28515625" style="209" customWidth="1"/>
    <col min="3335" max="3335" width="12.140625" style="209" customWidth="1"/>
    <col min="3336" max="3336" width="11.7109375" style="209" bestFit="1" customWidth="1"/>
    <col min="3337" max="3337" width="13.140625" style="209" bestFit="1" customWidth="1"/>
    <col min="3338" max="3339" width="12.140625" style="209" customWidth="1"/>
    <col min="3340" max="3584" width="11.42578125" style="209"/>
    <col min="3585" max="3585" width="3" style="209" customWidth="1"/>
    <col min="3586" max="3586" width="11.42578125" style="209"/>
    <col min="3587" max="3587" width="9.85546875" style="209" customWidth="1"/>
    <col min="3588" max="3588" width="11.28515625" style="209" customWidth="1"/>
    <col min="3589" max="3589" width="11.42578125" style="209" customWidth="1"/>
    <col min="3590" max="3590" width="46.28515625" style="209" customWidth="1"/>
    <col min="3591" max="3591" width="12.140625" style="209" customWidth="1"/>
    <col min="3592" max="3592" width="11.7109375" style="209" bestFit="1" customWidth="1"/>
    <col min="3593" max="3593" width="13.140625" style="209" bestFit="1" customWidth="1"/>
    <col min="3594" max="3595" width="12.140625" style="209" customWidth="1"/>
    <col min="3596" max="3840" width="11.42578125" style="209"/>
    <col min="3841" max="3841" width="3" style="209" customWidth="1"/>
    <col min="3842" max="3842" width="11.42578125" style="209"/>
    <col min="3843" max="3843" width="9.85546875" style="209" customWidth="1"/>
    <col min="3844" max="3844" width="11.28515625" style="209" customWidth="1"/>
    <col min="3845" max="3845" width="11.42578125" style="209" customWidth="1"/>
    <col min="3846" max="3846" width="46.28515625" style="209" customWidth="1"/>
    <col min="3847" max="3847" width="12.140625" style="209" customWidth="1"/>
    <col min="3848" max="3848" width="11.7109375" style="209" bestFit="1" customWidth="1"/>
    <col min="3849" max="3849" width="13.140625" style="209" bestFit="1" customWidth="1"/>
    <col min="3850" max="3851" width="12.140625" style="209" customWidth="1"/>
    <col min="3852" max="4096" width="11.42578125" style="209"/>
    <col min="4097" max="4097" width="3" style="209" customWidth="1"/>
    <col min="4098" max="4098" width="11.42578125" style="209"/>
    <col min="4099" max="4099" width="9.85546875" style="209" customWidth="1"/>
    <col min="4100" max="4100" width="11.28515625" style="209" customWidth="1"/>
    <col min="4101" max="4101" width="11.42578125" style="209" customWidth="1"/>
    <col min="4102" max="4102" width="46.28515625" style="209" customWidth="1"/>
    <col min="4103" max="4103" width="12.140625" style="209" customWidth="1"/>
    <col min="4104" max="4104" width="11.7109375" style="209" bestFit="1" customWidth="1"/>
    <col min="4105" max="4105" width="13.140625" style="209" bestFit="1" customWidth="1"/>
    <col min="4106" max="4107" width="12.140625" style="209" customWidth="1"/>
    <col min="4108" max="4352" width="11.42578125" style="209"/>
    <col min="4353" max="4353" width="3" style="209" customWidth="1"/>
    <col min="4354" max="4354" width="11.42578125" style="209"/>
    <col min="4355" max="4355" width="9.85546875" style="209" customWidth="1"/>
    <col min="4356" max="4356" width="11.28515625" style="209" customWidth="1"/>
    <col min="4357" max="4357" width="11.42578125" style="209" customWidth="1"/>
    <col min="4358" max="4358" width="46.28515625" style="209" customWidth="1"/>
    <col min="4359" max="4359" width="12.140625" style="209" customWidth="1"/>
    <col min="4360" max="4360" width="11.7109375" style="209" bestFit="1" customWidth="1"/>
    <col min="4361" max="4361" width="13.140625" style="209" bestFit="1" customWidth="1"/>
    <col min="4362" max="4363" width="12.140625" style="209" customWidth="1"/>
    <col min="4364" max="4608" width="11.42578125" style="209"/>
    <col min="4609" max="4609" width="3" style="209" customWidth="1"/>
    <col min="4610" max="4610" width="11.42578125" style="209"/>
    <col min="4611" max="4611" width="9.85546875" style="209" customWidth="1"/>
    <col min="4612" max="4612" width="11.28515625" style="209" customWidth="1"/>
    <col min="4613" max="4613" width="11.42578125" style="209" customWidth="1"/>
    <col min="4614" max="4614" width="46.28515625" style="209" customWidth="1"/>
    <col min="4615" max="4615" width="12.140625" style="209" customWidth="1"/>
    <col min="4616" max="4616" width="11.7109375" style="209" bestFit="1" customWidth="1"/>
    <col min="4617" max="4617" width="13.140625" style="209" bestFit="1" customWidth="1"/>
    <col min="4618" max="4619" width="12.140625" style="209" customWidth="1"/>
    <col min="4620" max="4864" width="11.42578125" style="209"/>
    <col min="4865" max="4865" width="3" style="209" customWidth="1"/>
    <col min="4866" max="4866" width="11.42578125" style="209"/>
    <col min="4867" max="4867" width="9.85546875" style="209" customWidth="1"/>
    <col min="4868" max="4868" width="11.28515625" style="209" customWidth="1"/>
    <col min="4869" max="4869" width="11.42578125" style="209" customWidth="1"/>
    <col min="4870" max="4870" width="46.28515625" style="209" customWidth="1"/>
    <col min="4871" max="4871" width="12.140625" style="209" customWidth="1"/>
    <col min="4872" max="4872" width="11.7109375" style="209" bestFit="1" customWidth="1"/>
    <col min="4873" max="4873" width="13.140625" style="209" bestFit="1" customWidth="1"/>
    <col min="4874" max="4875" width="12.140625" style="209" customWidth="1"/>
    <col min="4876" max="5120" width="11.42578125" style="209"/>
    <col min="5121" max="5121" width="3" style="209" customWidth="1"/>
    <col min="5122" max="5122" width="11.42578125" style="209"/>
    <col min="5123" max="5123" width="9.85546875" style="209" customWidth="1"/>
    <col min="5124" max="5124" width="11.28515625" style="209" customWidth="1"/>
    <col min="5125" max="5125" width="11.42578125" style="209" customWidth="1"/>
    <col min="5126" max="5126" width="46.28515625" style="209" customWidth="1"/>
    <col min="5127" max="5127" width="12.140625" style="209" customWidth="1"/>
    <col min="5128" max="5128" width="11.7109375" style="209" bestFit="1" customWidth="1"/>
    <col min="5129" max="5129" width="13.140625" style="209" bestFit="1" customWidth="1"/>
    <col min="5130" max="5131" width="12.140625" style="209" customWidth="1"/>
    <col min="5132" max="5376" width="11.42578125" style="209"/>
    <col min="5377" max="5377" width="3" style="209" customWidth="1"/>
    <col min="5378" max="5378" width="11.42578125" style="209"/>
    <col min="5379" max="5379" width="9.85546875" style="209" customWidth="1"/>
    <col min="5380" max="5380" width="11.28515625" style="209" customWidth="1"/>
    <col min="5381" max="5381" width="11.42578125" style="209" customWidth="1"/>
    <col min="5382" max="5382" width="46.28515625" style="209" customWidth="1"/>
    <col min="5383" max="5383" width="12.140625" style="209" customWidth="1"/>
    <col min="5384" max="5384" width="11.7109375" style="209" bestFit="1" customWidth="1"/>
    <col min="5385" max="5385" width="13.140625" style="209" bestFit="1" customWidth="1"/>
    <col min="5386" max="5387" width="12.140625" style="209" customWidth="1"/>
    <col min="5388" max="5632" width="11.42578125" style="209"/>
    <col min="5633" max="5633" width="3" style="209" customWidth="1"/>
    <col min="5634" max="5634" width="11.42578125" style="209"/>
    <col min="5635" max="5635" width="9.85546875" style="209" customWidth="1"/>
    <col min="5636" max="5636" width="11.28515625" style="209" customWidth="1"/>
    <col min="5637" max="5637" width="11.42578125" style="209" customWidth="1"/>
    <col min="5638" max="5638" width="46.28515625" style="209" customWidth="1"/>
    <col min="5639" max="5639" width="12.140625" style="209" customWidth="1"/>
    <col min="5640" max="5640" width="11.7109375" style="209" bestFit="1" customWidth="1"/>
    <col min="5641" max="5641" width="13.140625" style="209" bestFit="1" customWidth="1"/>
    <col min="5642" max="5643" width="12.140625" style="209" customWidth="1"/>
    <col min="5644" max="5888" width="11.42578125" style="209"/>
    <col min="5889" max="5889" width="3" style="209" customWidth="1"/>
    <col min="5890" max="5890" width="11.42578125" style="209"/>
    <col min="5891" max="5891" width="9.85546875" style="209" customWidth="1"/>
    <col min="5892" max="5892" width="11.28515625" style="209" customWidth="1"/>
    <col min="5893" max="5893" width="11.42578125" style="209" customWidth="1"/>
    <col min="5894" max="5894" width="46.28515625" style="209" customWidth="1"/>
    <col min="5895" max="5895" width="12.140625" style="209" customWidth="1"/>
    <col min="5896" max="5896" width="11.7109375" style="209" bestFit="1" customWidth="1"/>
    <col min="5897" max="5897" width="13.140625" style="209" bestFit="1" customWidth="1"/>
    <col min="5898" max="5899" width="12.140625" style="209" customWidth="1"/>
    <col min="5900" max="6144" width="11.42578125" style="209"/>
    <col min="6145" max="6145" width="3" style="209" customWidth="1"/>
    <col min="6146" max="6146" width="11.42578125" style="209"/>
    <col min="6147" max="6147" width="9.85546875" style="209" customWidth="1"/>
    <col min="6148" max="6148" width="11.28515625" style="209" customWidth="1"/>
    <col min="6149" max="6149" width="11.42578125" style="209" customWidth="1"/>
    <col min="6150" max="6150" width="46.28515625" style="209" customWidth="1"/>
    <col min="6151" max="6151" width="12.140625" style="209" customWidth="1"/>
    <col min="6152" max="6152" width="11.7109375" style="209" bestFit="1" customWidth="1"/>
    <col min="6153" max="6153" width="13.140625" style="209" bestFit="1" customWidth="1"/>
    <col min="6154" max="6155" width="12.140625" style="209" customWidth="1"/>
    <col min="6156" max="6400" width="11.42578125" style="209"/>
    <col min="6401" max="6401" width="3" style="209" customWidth="1"/>
    <col min="6402" max="6402" width="11.42578125" style="209"/>
    <col min="6403" max="6403" width="9.85546875" style="209" customWidth="1"/>
    <col min="6404" max="6404" width="11.28515625" style="209" customWidth="1"/>
    <col min="6405" max="6405" width="11.42578125" style="209" customWidth="1"/>
    <col min="6406" max="6406" width="46.28515625" style="209" customWidth="1"/>
    <col min="6407" max="6407" width="12.140625" style="209" customWidth="1"/>
    <col min="6408" max="6408" width="11.7109375" style="209" bestFit="1" customWidth="1"/>
    <col min="6409" max="6409" width="13.140625" style="209" bestFit="1" customWidth="1"/>
    <col min="6410" max="6411" width="12.140625" style="209" customWidth="1"/>
    <col min="6412" max="6656" width="11.42578125" style="209"/>
    <col min="6657" max="6657" width="3" style="209" customWidth="1"/>
    <col min="6658" max="6658" width="11.42578125" style="209"/>
    <col min="6659" max="6659" width="9.85546875" style="209" customWidth="1"/>
    <col min="6660" max="6660" width="11.28515625" style="209" customWidth="1"/>
    <col min="6661" max="6661" width="11.42578125" style="209" customWidth="1"/>
    <col min="6662" max="6662" width="46.28515625" style="209" customWidth="1"/>
    <col min="6663" max="6663" width="12.140625" style="209" customWidth="1"/>
    <col min="6664" max="6664" width="11.7109375" style="209" bestFit="1" customWidth="1"/>
    <col min="6665" max="6665" width="13.140625" style="209" bestFit="1" customWidth="1"/>
    <col min="6666" max="6667" width="12.140625" style="209" customWidth="1"/>
    <col min="6668" max="6912" width="11.42578125" style="209"/>
    <col min="6913" max="6913" width="3" style="209" customWidth="1"/>
    <col min="6914" max="6914" width="11.42578125" style="209"/>
    <col min="6915" max="6915" width="9.85546875" style="209" customWidth="1"/>
    <col min="6916" max="6916" width="11.28515625" style="209" customWidth="1"/>
    <col min="6917" max="6917" width="11.42578125" style="209" customWidth="1"/>
    <col min="6918" max="6918" width="46.28515625" style="209" customWidth="1"/>
    <col min="6919" max="6919" width="12.140625" style="209" customWidth="1"/>
    <col min="6920" max="6920" width="11.7109375" style="209" bestFit="1" customWidth="1"/>
    <col min="6921" max="6921" width="13.140625" style="209" bestFit="1" customWidth="1"/>
    <col min="6922" max="6923" width="12.140625" style="209" customWidth="1"/>
    <col min="6924" max="7168" width="11.42578125" style="209"/>
    <col min="7169" max="7169" width="3" style="209" customWidth="1"/>
    <col min="7170" max="7170" width="11.42578125" style="209"/>
    <col min="7171" max="7171" width="9.85546875" style="209" customWidth="1"/>
    <col min="7172" max="7172" width="11.28515625" style="209" customWidth="1"/>
    <col min="7173" max="7173" width="11.42578125" style="209" customWidth="1"/>
    <col min="7174" max="7174" width="46.28515625" style="209" customWidth="1"/>
    <col min="7175" max="7175" width="12.140625" style="209" customWidth="1"/>
    <col min="7176" max="7176" width="11.7109375" style="209" bestFit="1" customWidth="1"/>
    <col min="7177" max="7177" width="13.140625" style="209" bestFit="1" customWidth="1"/>
    <col min="7178" max="7179" width="12.140625" style="209" customWidth="1"/>
    <col min="7180" max="7424" width="11.42578125" style="209"/>
    <col min="7425" max="7425" width="3" style="209" customWidth="1"/>
    <col min="7426" max="7426" width="11.42578125" style="209"/>
    <col min="7427" max="7427" width="9.85546875" style="209" customWidth="1"/>
    <col min="7428" max="7428" width="11.28515625" style="209" customWidth="1"/>
    <col min="7429" max="7429" width="11.42578125" style="209" customWidth="1"/>
    <col min="7430" max="7430" width="46.28515625" style="209" customWidth="1"/>
    <col min="7431" max="7431" width="12.140625" style="209" customWidth="1"/>
    <col min="7432" max="7432" width="11.7109375" style="209" bestFit="1" customWidth="1"/>
    <col min="7433" max="7433" width="13.140625" style="209" bestFit="1" customWidth="1"/>
    <col min="7434" max="7435" width="12.140625" style="209" customWidth="1"/>
    <col min="7436" max="7680" width="11.42578125" style="209"/>
    <col min="7681" max="7681" width="3" style="209" customWidth="1"/>
    <col min="7682" max="7682" width="11.42578125" style="209"/>
    <col min="7683" max="7683" width="9.85546875" style="209" customWidth="1"/>
    <col min="7684" max="7684" width="11.28515625" style="209" customWidth="1"/>
    <col min="7685" max="7685" width="11.42578125" style="209" customWidth="1"/>
    <col min="7686" max="7686" width="46.28515625" style="209" customWidth="1"/>
    <col min="7687" max="7687" width="12.140625" style="209" customWidth="1"/>
    <col min="7688" max="7688" width="11.7109375" style="209" bestFit="1" customWidth="1"/>
    <col min="7689" max="7689" width="13.140625" style="209" bestFit="1" customWidth="1"/>
    <col min="7690" max="7691" width="12.140625" style="209" customWidth="1"/>
    <col min="7692" max="7936" width="11.42578125" style="209"/>
    <col min="7937" max="7937" width="3" style="209" customWidth="1"/>
    <col min="7938" max="7938" width="11.42578125" style="209"/>
    <col min="7939" max="7939" width="9.85546875" style="209" customWidth="1"/>
    <col min="7940" max="7940" width="11.28515625" style="209" customWidth="1"/>
    <col min="7941" max="7941" width="11.42578125" style="209" customWidth="1"/>
    <col min="7942" max="7942" width="46.28515625" style="209" customWidth="1"/>
    <col min="7943" max="7943" width="12.140625" style="209" customWidth="1"/>
    <col min="7944" max="7944" width="11.7109375" style="209" bestFit="1" customWidth="1"/>
    <col min="7945" max="7945" width="13.140625" style="209" bestFit="1" customWidth="1"/>
    <col min="7946" max="7947" width="12.140625" style="209" customWidth="1"/>
    <col min="7948" max="8192" width="11.42578125" style="209"/>
    <col min="8193" max="8193" width="3" style="209" customWidth="1"/>
    <col min="8194" max="8194" width="11.42578125" style="209"/>
    <col min="8195" max="8195" width="9.85546875" style="209" customWidth="1"/>
    <col min="8196" max="8196" width="11.28515625" style="209" customWidth="1"/>
    <col min="8197" max="8197" width="11.42578125" style="209" customWidth="1"/>
    <col min="8198" max="8198" width="46.28515625" style="209" customWidth="1"/>
    <col min="8199" max="8199" width="12.140625" style="209" customWidth="1"/>
    <col min="8200" max="8200" width="11.7109375" style="209" bestFit="1" customWidth="1"/>
    <col min="8201" max="8201" width="13.140625" style="209" bestFit="1" customWidth="1"/>
    <col min="8202" max="8203" width="12.140625" style="209" customWidth="1"/>
    <col min="8204" max="8448" width="11.42578125" style="209"/>
    <col min="8449" max="8449" width="3" style="209" customWidth="1"/>
    <col min="8450" max="8450" width="11.42578125" style="209"/>
    <col min="8451" max="8451" width="9.85546875" style="209" customWidth="1"/>
    <col min="8452" max="8452" width="11.28515625" style="209" customWidth="1"/>
    <col min="8453" max="8453" width="11.42578125" style="209" customWidth="1"/>
    <col min="8454" max="8454" width="46.28515625" style="209" customWidth="1"/>
    <col min="8455" max="8455" width="12.140625" style="209" customWidth="1"/>
    <col min="8456" max="8456" width="11.7109375" style="209" bestFit="1" customWidth="1"/>
    <col min="8457" max="8457" width="13.140625" style="209" bestFit="1" customWidth="1"/>
    <col min="8458" max="8459" width="12.140625" style="209" customWidth="1"/>
    <col min="8460" max="8704" width="11.42578125" style="209"/>
    <col min="8705" max="8705" width="3" style="209" customWidth="1"/>
    <col min="8706" max="8706" width="11.42578125" style="209"/>
    <col min="8707" max="8707" width="9.85546875" style="209" customWidth="1"/>
    <col min="8708" max="8708" width="11.28515625" style="209" customWidth="1"/>
    <col min="8709" max="8709" width="11.42578125" style="209" customWidth="1"/>
    <col min="8710" max="8710" width="46.28515625" style="209" customWidth="1"/>
    <col min="8711" max="8711" width="12.140625" style="209" customWidth="1"/>
    <col min="8712" max="8712" width="11.7109375" style="209" bestFit="1" customWidth="1"/>
    <col min="8713" max="8713" width="13.140625" style="209" bestFit="1" customWidth="1"/>
    <col min="8714" max="8715" width="12.140625" style="209" customWidth="1"/>
    <col min="8716" max="8960" width="11.42578125" style="209"/>
    <col min="8961" max="8961" width="3" style="209" customWidth="1"/>
    <col min="8962" max="8962" width="11.42578125" style="209"/>
    <col min="8963" max="8963" width="9.85546875" style="209" customWidth="1"/>
    <col min="8964" max="8964" width="11.28515625" style="209" customWidth="1"/>
    <col min="8965" max="8965" width="11.42578125" style="209" customWidth="1"/>
    <col min="8966" max="8966" width="46.28515625" style="209" customWidth="1"/>
    <col min="8967" max="8967" width="12.140625" style="209" customWidth="1"/>
    <col min="8968" max="8968" width="11.7109375" style="209" bestFit="1" customWidth="1"/>
    <col min="8969" max="8969" width="13.140625" style="209" bestFit="1" customWidth="1"/>
    <col min="8970" max="8971" width="12.140625" style="209" customWidth="1"/>
    <col min="8972" max="9216" width="11.42578125" style="209"/>
    <col min="9217" max="9217" width="3" style="209" customWidth="1"/>
    <col min="9218" max="9218" width="11.42578125" style="209"/>
    <col min="9219" max="9219" width="9.85546875" style="209" customWidth="1"/>
    <col min="9220" max="9220" width="11.28515625" style="209" customWidth="1"/>
    <col min="9221" max="9221" width="11.42578125" style="209" customWidth="1"/>
    <col min="9222" max="9222" width="46.28515625" style="209" customWidth="1"/>
    <col min="9223" max="9223" width="12.140625" style="209" customWidth="1"/>
    <col min="9224" max="9224" width="11.7109375" style="209" bestFit="1" customWidth="1"/>
    <col min="9225" max="9225" width="13.140625" style="209" bestFit="1" customWidth="1"/>
    <col min="9226" max="9227" width="12.140625" style="209" customWidth="1"/>
    <col min="9228" max="9472" width="11.42578125" style="209"/>
    <col min="9473" max="9473" width="3" style="209" customWidth="1"/>
    <col min="9474" max="9474" width="11.42578125" style="209"/>
    <col min="9475" max="9475" width="9.85546875" style="209" customWidth="1"/>
    <col min="9476" max="9476" width="11.28515625" style="209" customWidth="1"/>
    <col min="9477" max="9477" width="11.42578125" style="209" customWidth="1"/>
    <col min="9478" max="9478" width="46.28515625" style="209" customWidth="1"/>
    <col min="9479" max="9479" width="12.140625" style="209" customWidth="1"/>
    <col min="9480" max="9480" width="11.7109375" style="209" bestFit="1" customWidth="1"/>
    <col min="9481" max="9481" width="13.140625" style="209" bestFit="1" customWidth="1"/>
    <col min="9482" max="9483" width="12.140625" style="209" customWidth="1"/>
    <col min="9484" max="9728" width="11.42578125" style="209"/>
    <col min="9729" max="9729" width="3" style="209" customWidth="1"/>
    <col min="9730" max="9730" width="11.42578125" style="209"/>
    <col min="9731" max="9731" width="9.85546875" style="209" customWidth="1"/>
    <col min="9732" max="9732" width="11.28515625" style="209" customWidth="1"/>
    <col min="9733" max="9733" width="11.42578125" style="209" customWidth="1"/>
    <col min="9734" max="9734" width="46.28515625" style="209" customWidth="1"/>
    <col min="9735" max="9735" width="12.140625" style="209" customWidth="1"/>
    <col min="9736" max="9736" width="11.7109375" style="209" bestFit="1" customWidth="1"/>
    <col min="9737" max="9737" width="13.140625" style="209" bestFit="1" customWidth="1"/>
    <col min="9738" max="9739" width="12.140625" style="209" customWidth="1"/>
    <col min="9740" max="9984" width="11.42578125" style="209"/>
    <col min="9985" max="9985" width="3" style="209" customWidth="1"/>
    <col min="9986" max="9986" width="11.42578125" style="209"/>
    <col min="9987" max="9987" width="9.85546875" style="209" customWidth="1"/>
    <col min="9988" max="9988" width="11.28515625" style="209" customWidth="1"/>
    <col min="9989" max="9989" width="11.42578125" style="209" customWidth="1"/>
    <col min="9990" max="9990" width="46.28515625" style="209" customWidth="1"/>
    <col min="9991" max="9991" width="12.140625" style="209" customWidth="1"/>
    <col min="9992" max="9992" width="11.7109375" style="209" bestFit="1" customWidth="1"/>
    <col min="9993" max="9993" width="13.140625" style="209" bestFit="1" customWidth="1"/>
    <col min="9994" max="9995" width="12.140625" style="209" customWidth="1"/>
    <col min="9996" max="10240" width="11.42578125" style="209"/>
    <col min="10241" max="10241" width="3" style="209" customWidth="1"/>
    <col min="10242" max="10242" width="11.42578125" style="209"/>
    <col min="10243" max="10243" width="9.85546875" style="209" customWidth="1"/>
    <col min="10244" max="10244" width="11.28515625" style="209" customWidth="1"/>
    <col min="10245" max="10245" width="11.42578125" style="209" customWidth="1"/>
    <col min="10246" max="10246" width="46.28515625" style="209" customWidth="1"/>
    <col min="10247" max="10247" width="12.140625" style="209" customWidth="1"/>
    <col min="10248" max="10248" width="11.7109375" style="209" bestFit="1" customWidth="1"/>
    <col min="10249" max="10249" width="13.140625" style="209" bestFit="1" customWidth="1"/>
    <col min="10250" max="10251" width="12.140625" style="209" customWidth="1"/>
    <col min="10252" max="10496" width="11.42578125" style="209"/>
    <col min="10497" max="10497" width="3" style="209" customWidth="1"/>
    <col min="10498" max="10498" width="11.42578125" style="209"/>
    <col min="10499" max="10499" width="9.85546875" style="209" customWidth="1"/>
    <col min="10500" max="10500" width="11.28515625" style="209" customWidth="1"/>
    <col min="10501" max="10501" width="11.42578125" style="209" customWidth="1"/>
    <col min="10502" max="10502" width="46.28515625" style="209" customWidth="1"/>
    <col min="10503" max="10503" width="12.140625" style="209" customWidth="1"/>
    <col min="10504" max="10504" width="11.7109375" style="209" bestFit="1" customWidth="1"/>
    <col min="10505" max="10505" width="13.140625" style="209" bestFit="1" customWidth="1"/>
    <col min="10506" max="10507" width="12.140625" style="209" customWidth="1"/>
    <col min="10508" max="10752" width="11.42578125" style="209"/>
    <col min="10753" max="10753" width="3" style="209" customWidth="1"/>
    <col min="10754" max="10754" width="11.42578125" style="209"/>
    <col min="10755" max="10755" width="9.85546875" style="209" customWidth="1"/>
    <col min="10756" max="10756" width="11.28515625" style="209" customWidth="1"/>
    <col min="10757" max="10757" width="11.42578125" style="209" customWidth="1"/>
    <col min="10758" max="10758" width="46.28515625" style="209" customWidth="1"/>
    <col min="10759" max="10759" width="12.140625" style="209" customWidth="1"/>
    <col min="10760" max="10760" width="11.7109375" style="209" bestFit="1" customWidth="1"/>
    <col min="10761" max="10761" width="13.140625" style="209" bestFit="1" customWidth="1"/>
    <col min="10762" max="10763" width="12.140625" style="209" customWidth="1"/>
    <col min="10764" max="11008" width="11.42578125" style="209"/>
    <col min="11009" max="11009" width="3" style="209" customWidth="1"/>
    <col min="11010" max="11010" width="11.42578125" style="209"/>
    <col min="11011" max="11011" width="9.85546875" style="209" customWidth="1"/>
    <col min="11012" max="11012" width="11.28515625" style="209" customWidth="1"/>
    <col min="11013" max="11013" width="11.42578125" style="209" customWidth="1"/>
    <col min="11014" max="11014" width="46.28515625" style="209" customWidth="1"/>
    <col min="11015" max="11015" width="12.140625" style="209" customWidth="1"/>
    <col min="11016" max="11016" width="11.7109375" style="209" bestFit="1" customWidth="1"/>
    <col min="11017" max="11017" width="13.140625" style="209" bestFit="1" customWidth="1"/>
    <col min="11018" max="11019" width="12.140625" style="209" customWidth="1"/>
    <col min="11020" max="11264" width="11.42578125" style="209"/>
    <col min="11265" max="11265" width="3" style="209" customWidth="1"/>
    <col min="11266" max="11266" width="11.42578125" style="209"/>
    <col min="11267" max="11267" width="9.85546875" style="209" customWidth="1"/>
    <col min="11268" max="11268" width="11.28515625" style="209" customWidth="1"/>
    <col min="11269" max="11269" width="11.42578125" style="209" customWidth="1"/>
    <col min="11270" max="11270" width="46.28515625" style="209" customWidth="1"/>
    <col min="11271" max="11271" width="12.140625" style="209" customWidth="1"/>
    <col min="11272" max="11272" width="11.7109375" style="209" bestFit="1" customWidth="1"/>
    <col min="11273" max="11273" width="13.140625" style="209" bestFit="1" customWidth="1"/>
    <col min="11274" max="11275" width="12.140625" style="209" customWidth="1"/>
    <col min="11276" max="11520" width="11.42578125" style="209"/>
    <col min="11521" max="11521" width="3" style="209" customWidth="1"/>
    <col min="11522" max="11522" width="11.42578125" style="209"/>
    <col min="11523" max="11523" width="9.85546875" style="209" customWidth="1"/>
    <col min="11524" max="11524" width="11.28515625" style="209" customWidth="1"/>
    <col min="11525" max="11525" width="11.42578125" style="209" customWidth="1"/>
    <col min="11526" max="11526" width="46.28515625" style="209" customWidth="1"/>
    <col min="11527" max="11527" width="12.140625" style="209" customWidth="1"/>
    <col min="11528" max="11528" width="11.7109375" style="209" bestFit="1" customWidth="1"/>
    <col min="11529" max="11529" width="13.140625" style="209" bestFit="1" customWidth="1"/>
    <col min="11530" max="11531" width="12.140625" style="209" customWidth="1"/>
    <col min="11532" max="11776" width="11.42578125" style="209"/>
    <col min="11777" max="11777" width="3" style="209" customWidth="1"/>
    <col min="11778" max="11778" width="11.42578125" style="209"/>
    <col min="11779" max="11779" width="9.85546875" style="209" customWidth="1"/>
    <col min="11780" max="11780" width="11.28515625" style="209" customWidth="1"/>
    <col min="11781" max="11781" width="11.42578125" style="209" customWidth="1"/>
    <col min="11782" max="11782" width="46.28515625" style="209" customWidth="1"/>
    <col min="11783" max="11783" width="12.140625" style="209" customWidth="1"/>
    <col min="11784" max="11784" width="11.7109375" style="209" bestFit="1" customWidth="1"/>
    <col min="11785" max="11785" width="13.140625" style="209" bestFit="1" customWidth="1"/>
    <col min="11786" max="11787" width="12.140625" style="209" customWidth="1"/>
    <col min="11788" max="12032" width="11.42578125" style="209"/>
    <col min="12033" max="12033" width="3" style="209" customWidth="1"/>
    <col min="12034" max="12034" width="11.42578125" style="209"/>
    <col min="12035" max="12035" width="9.85546875" style="209" customWidth="1"/>
    <col min="12036" max="12036" width="11.28515625" style="209" customWidth="1"/>
    <col min="12037" max="12037" width="11.42578125" style="209" customWidth="1"/>
    <col min="12038" max="12038" width="46.28515625" style="209" customWidth="1"/>
    <col min="12039" max="12039" width="12.140625" style="209" customWidth="1"/>
    <col min="12040" max="12040" width="11.7109375" style="209" bestFit="1" customWidth="1"/>
    <col min="12041" max="12041" width="13.140625" style="209" bestFit="1" customWidth="1"/>
    <col min="12042" max="12043" width="12.140625" style="209" customWidth="1"/>
    <col min="12044" max="12288" width="11.42578125" style="209"/>
    <col min="12289" max="12289" width="3" style="209" customWidth="1"/>
    <col min="12290" max="12290" width="11.42578125" style="209"/>
    <col min="12291" max="12291" width="9.85546875" style="209" customWidth="1"/>
    <col min="12292" max="12292" width="11.28515625" style="209" customWidth="1"/>
    <col min="12293" max="12293" width="11.42578125" style="209" customWidth="1"/>
    <col min="12294" max="12294" width="46.28515625" style="209" customWidth="1"/>
    <col min="12295" max="12295" width="12.140625" style="209" customWidth="1"/>
    <col min="12296" max="12296" width="11.7109375" style="209" bestFit="1" customWidth="1"/>
    <col min="12297" max="12297" width="13.140625" style="209" bestFit="1" customWidth="1"/>
    <col min="12298" max="12299" width="12.140625" style="209" customWidth="1"/>
    <col min="12300" max="12544" width="11.42578125" style="209"/>
    <col min="12545" max="12545" width="3" style="209" customWidth="1"/>
    <col min="12546" max="12546" width="11.42578125" style="209"/>
    <col min="12547" max="12547" width="9.85546875" style="209" customWidth="1"/>
    <col min="12548" max="12548" width="11.28515625" style="209" customWidth="1"/>
    <col min="12549" max="12549" width="11.42578125" style="209" customWidth="1"/>
    <col min="12550" max="12550" width="46.28515625" style="209" customWidth="1"/>
    <col min="12551" max="12551" width="12.140625" style="209" customWidth="1"/>
    <col min="12552" max="12552" width="11.7109375" style="209" bestFit="1" customWidth="1"/>
    <col min="12553" max="12553" width="13.140625" style="209" bestFit="1" customWidth="1"/>
    <col min="12554" max="12555" width="12.140625" style="209" customWidth="1"/>
    <col min="12556" max="12800" width="11.42578125" style="209"/>
    <col min="12801" max="12801" width="3" style="209" customWidth="1"/>
    <col min="12802" max="12802" width="11.42578125" style="209"/>
    <col min="12803" max="12803" width="9.85546875" style="209" customWidth="1"/>
    <col min="12804" max="12804" width="11.28515625" style="209" customWidth="1"/>
    <col min="12805" max="12805" width="11.42578125" style="209" customWidth="1"/>
    <col min="12806" max="12806" width="46.28515625" style="209" customWidth="1"/>
    <col min="12807" max="12807" width="12.140625" style="209" customWidth="1"/>
    <col min="12808" max="12808" width="11.7109375" style="209" bestFit="1" customWidth="1"/>
    <col min="12809" max="12809" width="13.140625" style="209" bestFit="1" customWidth="1"/>
    <col min="12810" max="12811" width="12.140625" style="209" customWidth="1"/>
    <col min="12812" max="13056" width="11.42578125" style="209"/>
    <col min="13057" max="13057" width="3" style="209" customWidth="1"/>
    <col min="13058" max="13058" width="11.42578125" style="209"/>
    <col min="13059" max="13059" width="9.85546875" style="209" customWidth="1"/>
    <col min="13060" max="13060" width="11.28515625" style="209" customWidth="1"/>
    <col min="13061" max="13061" width="11.42578125" style="209" customWidth="1"/>
    <col min="13062" max="13062" width="46.28515625" style="209" customWidth="1"/>
    <col min="13063" max="13063" width="12.140625" style="209" customWidth="1"/>
    <col min="13064" max="13064" width="11.7109375" style="209" bestFit="1" customWidth="1"/>
    <col min="13065" max="13065" width="13.140625" style="209" bestFit="1" customWidth="1"/>
    <col min="13066" max="13067" width="12.140625" style="209" customWidth="1"/>
    <col min="13068" max="13312" width="11.42578125" style="209"/>
    <col min="13313" max="13313" width="3" style="209" customWidth="1"/>
    <col min="13314" max="13314" width="11.42578125" style="209"/>
    <col min="13315" max="13315" width="9.85546875" style="209" customWidth="1"/>
    <col min="13316" max="13316" width="11.28515625" style="209" customWidth="1"/>
    <col min="13317" max="13317" width="11.42578125" style="209" customWidth="1"/>
    <col min="13318" max="13318" width="46.28515625" style="209" customWidth="1"/>
    <col min="13319" max="13319" width="12.140625" style="209" customWidth="1"/>
    <col min="13320" max="13320" width="11.7109375" style="209" bestFit="1" customWidth="1"/>
    <col min="13321" max="13321" width="13.140625" style="209" bestFit="1" customWidth="1"/>
    <col min="13322" max="13323" width="12.140625" style="209" customWidth="1"/>
    <col min="13324" max="13568" width="11.42578125" style="209"/>
    <col min="13569" max="13569" width="3" style="209" customWidth="1"/>
    <col min="13570" max="13570" width="11.42578125" style="209"/>
    <col min="13571" max="13571" width="9.85546875" style="209" customWidth="1"/>
    <col min="13572" max="13572" width="11.28515625" style="209" customWidth="1"/>
    <col min="13573" max="13573" width="11.42578125" style="209" customWidth="1"/>
    <col min="13574" max="13574" width="46.28515625" style="209" customWidth="1"/>
    <col min="13575" max="13575" width="12.140625" style="209" customWidth="1"/>
    <col min="13576" max="13576" width="11.7109375" style="209" bestFit="1" customWidth="1"/>
    <col min="13577" max="13577" width="13.140625" style="209" bestFit="1" customWidth="1"/>
    <col min="13578" max="13579" width="12.140625" style="209" customWidth="1"/>
    <col min="13580" max="13824" width="11.42578125" style="209"/>
    <col min="13825" max="13825" width="3" style="209" customWidth="1"/>
    <col min="13826" max="13826" width="11.42578125" style="209"/>
    <col min="13827" max="13827" width="9.85546875" style="209" customWidth="1"/>
    <col min="13828" max="13828" width="11.28515625" style="209" customWidth="1"/>
    <col min="13829" max="13829" width="11.42578125" style="209" customWidth="1"/>
    <col min="13830" max="13830" width="46.28515625" style="209" customWidth="1"/>
    <col min="13831" max="13831" width="12.140625" style="209" customWidth="1"/>
    <col min="13832" max="13832" width="11.7109375" style="209" bestFit="1" customWidth="1"/>
    <col min="13833" max="13833" width="13.140625" style="209" bestFit="1" customWidth="1"/>
    <col min="13834" max="13835" width="12.140625" style="209" customWidth="1"/>
    <col min="13836" max="14080" width="11.42578125" style="209"/>
    <col min="14081" max="14081" width="3" style="209" customWidth="1"/>
    <col min="14082" max="14082" width="11.42578125" style="209"/>
    <col min="14083" max="14083" width="9.85546875" style="209" customWidth="1"/>
    <col min="14084" max="14084" width="11.28515625" style="209" customWidth="1"/>
    <col min="14085" max="14085" width="11.42578125" style="209" customWidth="1"/>
    <col min="14086" max="14086" width="46.28515625" style="209" customWidth="1"/>
    <col min="14087" max="14087" width="12.140625" style="209" customWidth="1"/>
    <col min="14088" max="14088" width="11.7109375" style="209" bestFit="1" customWidth="1"/>
    <col min="14089" max="14089" width="13.140625" style="209" bestFit="1" customWidth="1"/>
    <col min="14090" max="14091" width="12.140625" style="209" customWidth="1"/>
    <col min="14092" max="14336" width="11.42578125" style="209"/>
    <col min="14337" max="14337" width="3" style="209" customWidth="1"/>
    <col min="14338" max="14338" width="11.42578125" style="209"/>
    <col min="14339" max="14339" width="9.85546875" style="209" customWidth="1"/>
    <col min="14340" max="14340" width="11.28515625" style="209" customWidth="1"/>
    <col min="14341" max="14341" width="11.42578125" style="209" customWidth="1"/>
    <col min="14342" max="14342" width="46.28515625" style="209" customWidth="1"/>
    <col min="14343" max="14343" width="12.140625" style="209" customWidth="1"/>
    <col min="14344" max="14344" width="11.7109375" style="209" bestFit="1" customWidth="1"/>
    <col min="14345" max="14345" width="13.140625" style="209" bestFit="1" customWidth="1"/>
    <col min="14346" max="14347" width="12.140625" style="209" customWidth="1"/>
    <col min="14348" max="14592" width="11.42578125" style="209"/>
    <col min="14593" max="14593" width="3" style="209" customWidth="1"/>
    <col min="14594" max="14594" width="11.42578125" style="209"/>
    <col min="14595" max="14595" width="9.85546875" style="209" customWidth="1"/>
    <col min="14596" max="14596" width="11.28515625" style="209" customWidth="1"/>
    <col min="14597" max="14597" width="11.42578125" style="209" customWidth="1"/>
    <col min="14598" max="14598" width="46.28515625" style="209" customWidth="1"/>
    <col min="14599" max="14599" width="12.140625" style="209" customWidth="1"/>
    <col min="14600" max="14600" width="11.7109375" style="209" bestFit="1" customWidth="1"/>
    <col min="14601" max="14601" width="13.140625" style="209" bestFit="1" customWidth="1"/>
    <col min="14602" max="14603" width="12.140625" style="209" customWidth="1"/>
    <col min="14604" max="14848" width="11.42578125" style="209"/>
    <col min="14849" max="14849" width="3" style="209" customWidth="1"/>
    <col min="14850" max="14850" width="11.42578125" style="209"/>
    <col min="14851" max="14851" width="9.85546875" style="209" customWidth="1"/>
    <col min="14852" max="14852" width="11.28515625" style="209" customWidth="1"/>
    <col min="14853" max="14853" width="11.42578125" style="209" customWidth="1"/>
    <col min="14854" max="14854" width="46.28515625" style="209" customWidth="1"/>
    <col min="14855" max="14855" width="12.140625" style="209" customWidth="1"/>
    <col min="14856" max="14856" width="11.7109375" style="209" bestFit="1" customWidth="1"/>
    <col min="14857" max="14857" width="13.140625" style="209" bestFit="1" customWidth="1"/>
    <col min="14858" max="14859" width="12.140625" style="209" customWidth="1"/>
    <col min="14860" max="15104" width="11.42578125" style="209"/>
    <col min="15105" max="15105" width="3" style="209" customWidth="1"/>
    <col min="15106" max="15106" width="11.42578125" style="209"/>
    <col min="15107" max="15107" width="9.85546875" style="209" customWidth="1"/>
    <col min="15108" max="15108" width="11.28515625" style="209" customWidth="1"/>
    <col min="15109" max="15109" width="11.42578125" style="209" customWidth="1"/>
    <col min="15110" max="15110" width="46.28515625" style="209" customWidth="1"/>
    <col min="15111" max="15111" width="12.140625" style="209" customWidth="1"/>
    <col min="15112" max="15112" width="11.7109375" style="209" bestFit="1" customWidth="1"/>
    <col min="15113" max="15113" width="13.140625" style="209" bestFit="1" customWidth="1"/>
    <col min="15114" max="15115" width="12.140625" style="209" customWidth="1"/>
    <col min="15116" max="15360" width="11.42578125" style="209"/>
    <col min="15361" max="15361" width="3" style="209" customWidth="1"/>
    <col min="15362" max="15362" width="11.42578125" style="209"/>
    <col min="15363" max="15363" width="9.85546875" style="209" customWidth="1"/>
    <col min="15364" max="15364" width="11.28515625" style="209" customWidth="1"/>
    <col min="15365" max="15365" width="11.42578125" style="209" customWidth="1"/>
    <col min="15366" max="15366" width="46.28515625" style="209" customWidth="1"/>
    <col min="15367" max="15367" width="12.140625" style="209" customWidth="1"/>
    <col min="15368" max="15368" width="11.7109375" style="209" bestFit="1" customWidth="1"/>
    <col min="15369" max="15369" width="13.140625" style="209" bestFit="1" customWidth="1"/>
    <col min="15370" max="15371" width="12.140625" style="209" customWidth="1"/>
    <col min="15372" max="15616" width="11.42578125" style="209"/>
    <col min="15617" max="15617" width="3" style="209" customWidth="1"/>
    <col min="15618" max="15618" width="11.42578125" style="209"/>
    <col min="15619" max="15619" width="9.85546875" style="209" customWidth="1"/>
    <col min="15620" max="15620" width="11.28515625" style="209" customWidth="1"/>
    <col min="15621" max="15621" width="11.42578125" style="209" customWidth="1"/>
    <col min="15622" max="15622" width="46.28515625" style="209" customWidth="1"/>
    <col min="15623" max="15623" width="12.140625" style="209" customWidth="1"/>
    <col min="15624" max="15624" width="11.7109375" style="209" bestFit="1" customWidth="1"/>
    <col min="15625" max="15625" width="13.140625" style="209" bestFit="1" customWidth="1"/>
    <col min="15626" max="15627" width="12.140625" style="209" customWidth="1"/>
    <col min="15628" max="15872" width="11.42578125" style="209"/>
    <col min="15873" max="15873" width="3" style="209" customWidth="1"/>
    <col min="15874" max="15874" width="11.42578125" style="209"/>
    <col min="15875" max="15875" width="9.85546875" style="209" customWidth="1"/>
    <col min="15876" max="15876" width="11.28515625" style="209" customWidth="1"/>
    <col min="15877" max="15877" width="11.42578125" style="209" customWidth="1"/>
    <col min="15878" max="15878" width="46.28515625" style="209" customWidth="1"/>
    <col min="15879" max="15879" width="12.140625" style="209" customWidth="1"/>
    <col min="15880" max="15880" width="11.7109375" style="209" bestFit="1" customWidth="1"/>
    <col min="15881" max="15881" width="13.140625" style="209" bestFit="1" customWidth="1"/>
    <col min="15882" max="15883" width="12.140625" style="209" customWidth="1"/>
    <col min="15884" max="16128" width="11.42578125" style="209"/>
    <col min="16129" max="16129" width="3" style="209" customWidth="1"/>
    <col min="16130" max="16130" width="11.42578125" style="209"/>
    <col min="16131" max="16131" width="9.85546875" style="209" customWidth="1"/>
    <col min="16132" max="16132" width="11.28515625" style="209" customWidth="1"/>
    <col min="16133" max="16133" width="11.42578125" style="209" customWidth="1"/>
    <col min="16134" max="16134" width="46.28515625" style="209" customWidth="1"/>
    <col min="16135" max="16135" width="12.140625" style="209" customWidth="1"/>
    <col min="16136" max="16136" width="11.7109375" style="209" bestFit="1" customWidth="1"/>
    <col min="16137" max="16137" width="13.140625" style="209" bestFit="1" customWidth="1"/>
    <col min="16138" max="16139" width="12.140625" style="209" customWidth="1"/>
    <col min="16140" max="16384" width="11.42578125" style="209"/>
  </cols>
  <sheetData>
    <row r="1" spans="1:21" s="208" customFormat="1">
      <c r="A1" s="17"/>
      <c r="B1" s="17"/>
      <c r="C1" s="17"/>
      <c r="D1" s="17"/>
      <c r="E1" s="17"/>
      <c r="F1" s="17"/>
      <c r="G1" s="17"/>
      <c r="H1" s="17"/>
      <c r="I1" s="17"/>
      <c r="J1" s="17"/>
      <c r="K1" s="37"/>
      <c r="L1" s="17"/>
      <c r="M1" s="17"/>
      <c r="N1" s="17"/>
      <c r="O1" s="17"/>
      <c r="Q1" s="17"/>
      <c r="R1" s="17"/>
      <c r="S1" s="17"/>
    </row>
    <row r="2" spans="1:21" s="208" customFormat="1" ht="15.75">
      <c r="A2" s="600" t="s">
        <v>0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339"/>
      <c r="Q2" s="35"/>
      <c r="R2" s="17"/>
      <c r="S2" s="17"/>
    </row>
    <row r="3" spans="1:21" s="208" customFormat="1" ht="15.75">
      <c r="A3" s="600" t="s">
        <v>1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339"/>
      <c r="Q3" s="35"/>
      <c r="R3" s="17"/>
      <c r="S3" s="17"/>
    </row>
    <row r="4" spans="1:21" s="208" customFormat="1" ht="15.75">
      <c r="A4" s="600" t="s">
        <v>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339"/>
      <c r="Q4" s="35"/>
      <c r="R4" s="17"/>
      <c r="S4" s="17"/>
    </row>
    <row r="5" spans="1:21" s="208" customFormat="1" ht="15.75">
      <c r="A5" s="600" t="s">
        <v>1266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339"/>
      <c r="Q5" s="35"/>
      <c r="R5" s="17"/>
      <c r="S5" s="17"/>
    </row>
    <row r="6" spans="1:21" s="208" customFormat="1" ht="15.75">
      <c r="A6" s="600" t="s">
        <v>1426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339"/>
      <c r="Q6" s="35"/>
      <c r="R6" s="17"/>
      <c r="S6" s="17"/>
    </row>
    <row r="7" spans="1:21" s="208" customFormat="1" ht="15.7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39"/>
      <c r="Q7" s="35"/>
      <c r="R7" s="17"/>
      <c r="S7" s="17"/>
    </row>
    <row r="8" spans="1:21" s="208" customFormat="1" ht="15.7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39"/>
      <c r="Q8" s="35"/>
      <c r="R8" s="17"/>
      <c r="S8" s="17"/>
    </row>
    <row r="9" spans="1:21">
      <c r="A9" s="538"/>
      <c r="B9" s="95"/>
      <c r="C9" s="539"/>
      <c r="D9" s="539"/>
      <c r="E9" s="539"/>
      <c r="F9" s="539"/>
      <c r="G9" s="95"/>
      <c r="H9" s="95"/>
      <c r="I9" s="95"/>
      <c r="J9" s="95"/>
      <c r="K9" s="95"/>
      <c r="L9" s="95"/>
      <c r="M9" s="95"/>
      <c r="N9" s="95"/>
      <c r="O9" s="95"/>
      <c r="P9" s="81"/>
      <c r="Q9" s="95"/>
    </row>
    <row r="10" spans="1:21" s="210" customFormat="1" ht="38.25">
      <c r="A10" s="82"/>
      <c r="B10" s="540" t="s">
        <v>19</v>
      </c>
      <c r="C10" s="540" t="s">
        <v>3</v>
      </c>
      <c r="D10" s="540" t="s">
        <v>4</v>
      </c>
      <c r="E10" s="540" t="s">
        <v>5</v>
      </c>
      <c r="F10" s="540" t="s">
        <v>6</v>
      </c>
      <c r="G10" s="540" t="s">
        <v>7</v>
      </c>
      <c r="H10" s="540" t="s">
        <v>1411</v>
      </c>
      <c r="I10" s="540" t="s">
        <v>1409</v>
      </c>
      <c r="J10" s="541" t="s">
        <v>1227</v>
      </c>
      <c r="K10" s="540" t="s">
        <v>8</v>
      </c>
      <c r="L10" s="540" t="s">
        <v>9</v>
      </c>
      <c r="M10" s="540" t="s">
        <v>1095</v>
      </c>
      <c r="N10" s="540" t="s">
        <v>963</v>
      </c>
      <c r="O10" s="540" t="s">
        <v>1412</v>
      </c>
      <c r="P10" s="275" t="s">
        <v>1326</v>
      </c>
      <c r="Q10" s="551" t="s">
        <v>1410</v>
      </c>
      <c r="R10" s="540" t="s">
        <v>1216</v>
      </c>
      <c r="S10" s="276" t="s">
        <v>10</v>
      </c>
    </row>
    <row r="11" spans="1:21" s="210" customFormat="1" ht="45" customHeight="1">
      <c r="A11" s="82"/>
      <c r="B11" s="542">
        <v>1</v>
      </c>
      <c r="C11" s="542">
        <v>44</v>
      </c>
      <c r="D11" s="543">
        <v>35380</v>
      </c>
      <c r="E11" s="542" t="s">
        <v>12</v>
      </c>
      <c r="F11" s="544" t="s">
        <v>13</v>
      </c>
      <c r="G11" s="554">
        <v>915486.28</v>
      </c>
      <c r="H11" s="554">
        <v>555615.81999999995</v>
      </c>
      <c r="I11" s="554">
        <v>0</v>
      </c>
      <c r="J11" s="554">
        <f>SUM(G11:H11)</f>
        <v>1471102.1</v>
      </c>
      <c r="K11" s="554">
        <f>SUM(J11*10%)</f>
        <v>147110.21000000002</v>
      </c>
      <c r="L11" s="554">
        <f>SUM(J11-K11)</f>
        <v>1323991.8900000001</v>
      </c>
      <c r="M11" s="554">
        <v>29099.17</v>
      </c>
      <c r="N11" s="273">
        <v>497979.29</v>
      </c>
      <c r="O11" s="273">
        <v>302227.55</v>
      </c>
      <c r="P11" s="273">
        <f>SUM(N11:O11)</f>
        <v>800206.84</v>
      </c>
      <c r="Q11" s="554">
        <v>29099.17</v>
      </c>
      <c r="R11" s="106">
        <f>SUM(Q11+O11+N11)</f>
        <v>829306.01</v>
      </c>
      <c r="S11" s="41">
        <f>SUM(J11-R11)</f>
        <v>641796.09000000008</v>
      </c>
      <c r="T11" s="356"/>
      <c r="U11" s="340"/>
    </row>
    <row r="12" spans="1:21" s="210" customFormat="1" ht="80.25" customHeight="1">
      <c r="A12" s="82"/>
      <c r="B12" s="542">
        <v>2</v>
      </c>
      <c r="C12" s="542"/>
      <c r="D12" s="543">
        <v>38870</v>
      </c>
      <c r="E12" s="542" t="s">
        <v>14</v>
      </c>
      <c r="F12" s="544" t="s">
        <v>1413</v>
      </c>
      <c r="G12" s="554">
        <v>508678.39</v>
      </c>
      <c r="H12" s="554">
        <v>533480.76</v>
      </c>
      <c r="I12" s="554">
        <v>55084.87</v>
      </c>
      <c r="J12" s="554">
        <f>SUM(G12:I12)</f>
        <v>1097244.02</v>
      </c>
      <c r="K12" s="554">
        <f>SUM(J12*10%)</f>
        <v>109724.402</v>
      </c>
      <c r="L12" s="554">
        <f>SUM(J12-K12)</f>
        <v>987519.61800000002</v>
      </c>
      <c r="M12" s="554">
        <v>20598.423660714285</v>
      </c>
      <c r="N12" s="273">
        <v>190947.06000000003</v>
      </c>
      <c r="O12" s="273">
        <v>200257.34438006225</v>
      </c>
      <c r="P12" s="273">
        <f>SUM(N12:O12)</f>
        <v>391204.40438006225</v>
      </c>
      <c r="Q12" s="554">
        <v>19559.36</v>
      </c>
      <c r="R12" s="106">
        <f>SUM(Q12+O12+N12)</f>
        <v>410763.76438006223</v>
      </c>
      <c r="S12" s="41">
        <f>SUM(J12-R12)</f>
        <v>686480.25561993779</v>
      </c>
      <c r="T12" s="356"/>
      <c r="U12" s="340"/>
    </row>
    <row r="13" spans="1:21" s="210" customFormat="1" ht="39" customHeight="1">
      <c r="A13" s="82"/>
      <c r="B13" s="598" t="s">
        <v>1427</v>
      </c>
      <c r="C13" s="599"/>
      <c r="D13" s="599"/>
      <c r="E13" s="599"/>
      <c r="F13" s="599"/>
      <c r="G13" s="558">
        <f>SUM(G11:G12)</f>
        <v>1424164.67</v>
      </c>
      <c r="H13" s="558">
        <f t="shared" ref="H13:I13" si="0">SUM(H11:H12)</f>
        <v>1089096.58</v>
      </c>
      <c r="I13" s="558">
        <f t="shared" si="0"/>
        <v>55084.87</v>
      </c>
      <c r="J13" s="545">
        <f t="shared" ref="J13:S13" si="1">SUM(J11:J12)</f>
        <v>2568346.12</v>
      </c>
      <c r="K13" s="545">
        <f t="shared" si="1"/>
        <v>256834.61200000002</v>
      </c>
      <c r="L13" s="545">
        <f t="shared" si="1"/>
        <v>2311511.5080000004</v>
      </c>
      <c r="M13" s="545">
        <f t="shared" si="1"/>
        <v>49697.593660714279</v>
      </c>
      <c r="N13" s="545">
        <f t="shared" si="1"/>
        <v>688926.35</v>
      </c>
      <c r="O13" s="545">
        <f t="shared" si="1"/>
        <v>502484.89438006224</v>
      </c>
      <c r="P13" s="537">
        <f t="shared" si="1"/>
        <v>1191411.2443800622</v>
      </c>
      <c r="Q13" s="545" t="s">
        <v>1416</v>
      </c>
      <c r="R13" s="545">
        <f t="shared" si="1"/>
        <v>1240069.7743800622</v>
      </c>
      <c r="S13" s="545">
        <f t="shared" si="1"/>
        <v>1328276.3456199379</v>
      </c>
    </row>
    <row r="14" spans="1:21" s="210" customFormat="1" ht="12.75">
      <c r="A14" s="82"/>
      <c r="B14" s="546"/>
      <c r="C14" s="546"/>
      <c r="D14" s="546"/>
      <c r="E14" s="546"/>
      <c r="F14" s="547"/>
      <c r="G14" s="547"/>
      <c r="H14" s="547"/>
      <c r="I14" s="547"/>
      <c r="J14" s="547"/>
      <c r="K14" s="547"/>
      <c r="L14" s="547"/>
      <c r="M14" s="547"/>
      <c r="N14" s="547"/>
      <c r="O14" s="547"/>
      <c r="P14" s="211"/>
      <c r="Q14" s="547"/>
      <c r="R14" s="82"/>
      <c r="S14" s="82"/>
    </row>
    <row r="15" spans="1:21" s="210" customFormat="1" ht="12.75">
      <c r="A15" s="82"/>
      <c r="B15" s="546"/>
      <c r="C15" s="546"/>
      <c r="D15" s="546"/>
      <c r="E15" s="546"/>
      <c r="F15" s="547"/>
      <c r="G15" s="547"/>
      <c r="H15" s="547"/>
      <c r="I15" s="547"/>
      <c r="J15" s="547"/>
      <c r="K15" s="547"/>
      <c r="L15" s="547"/>
      <c r="M15" s="547"/>
      <c r="N15" s="547"/>
      <c r="O15" s="547" t="s">
        <v>1422</v>
      </c>
      <c r="P15" s="211"/>
      <c r="Q15" s="547"/>
      <c r="R15" s="82"/>
      <c r="S15" s="82"/>
    </row>
    <row r="16" spans="1:21" s="210" customFormat="1" ht="12.75">
      <c r="A16" s="82"/>
      <c r="B16" s="546"/>
      <c r="C16" s="546"/>
      <c r="D16" s="546"/>
      <c r="E16" s="546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211"/>
      <c r="Q16" s="547"/>
      <c r="R16" s="82"/>
      <c r="S16" s="82"/>
    </row>
    <row r="17" spans="1:19" s="210" customFormat="1" ht="12.75">
      <c r="A17" s="82"/>
      <c r="B17" s="546"/>
      <c r="C17" s="546"/>
      <c r="D17" s="546"/>
      <c r="E17" s="546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211"/>
      <c r="Q17" s="547"/>
      <c r="R17" s="82"/>
      <c r="S17" s="82"/>
    </row>
    <row r="18" spans="1:19" s="210" customFormat="1" ht="12.75">
      <c r="A18" s="82"/>
      <c r="B18" s="546"/>
      <c r="C18" s="546"/>
      <c r="D18" s="546"/>
      <c r="E18" s="546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211"/>
      <c r="Q18" s="547"/>
      <c r="R18" s="82"/>
      <c r="S18" s="82"/>
    </row>
    <row r="19" spans="1:19" s="210" customFormat="1" ht="12.7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548"/>
      <c r="O19" s="82"/>
      <c r="P19" s="340"/>
      <c r="Q19" s="82"/>
      <c r="R19" s="82"/>
      <c r="S19" s="82"/>
    </row>
    <row r="20" spans="1:19">
      <c r="A20" s="538"/>
      <c r="B20" s="538"/>
      <c r="C20" s="538"/>
      <c r="D20" s="538"/>
      <c r="E20" s="538"/>
      <c r="F20" s="549"/>
      <c r="G20" s="4"/>
      <c r="H20" s="4"/>
      <c r="I20" s="550"/>
      <c r="J20" s="550"/>
      <c r="K20" s="550"/>
      <c r="L20" s="538"/>
      <c r="M20" s="538"/>
      <c r="N20" s="548"/>
      <c r="O20" s="538"/>
      <c r="Q20" s="552"/>
      <c r="R20" s="552"/>
    </row>
    <row r="21" spans="1:19">
      <c r="A21" s="538"/>
      <c r="B21" s="538"/>
      <c r="C21" s="538"/>
      <c r="D21" s="538"/>
      <c r="E21" s="538"/>
      <c r="F21" s="538"/>
      <c r="G21" s="538"/>
      <c r="H21" s="538"/>
      <c r="I21" s="538"/>
      <c r="J21" s="82" t="s">
        <v>15</v>
      </c>
      <c r="K21" s="538"/>
      <c r="L21" s="538"/>
      <c r="M21" s="538"/>
      <c r="N21" s="538"/>
      <c r="O21" s="538"/>
      <c r="Q21" s="553"/>
      <c r="R21" s="552"/>
    </row>
    <row r="22" spans="1:19" s="212" customFormat="1">
      <c r="G22" s="536"/>
      <c r="O22" s="209"/>
      <c r="P22" s="209"/>
      <c r="Q22" s="553"/>
      <c r="R22" s="552"/>
      <c r="S22" s="538"/>
    </row>
    <row r="23" spans="1:19" s="212" customFormat="1">
      <c r="O23" s="209"/>
      <c r="P23" s="209"/>
      <c r="Q23" s="553"/>
      <c r="R23" s="538"/>
      <c r="S23" s="538"/>
    </row>
    <row r="24" spans="1:19" s="212" customFormat="1">
      <c r="O24" s="209"/>
      <c r="P24" s="209"/>
      <c r="Q24" s="553"/>
      <c r="R24" s="538"/>
      <c r="S24" s="538"/>
    </row>
    <row r="25" spans="1:19" s="212" customFormat="1">
      <c r="O25" s="209"/>
      <c r="P25" s="209"/>
      <c r="Q25" s="553"/>
      <c r="R25" s="538"/>
      <c r="S25" s="538"/>
    </row>
    <row r="26" spans="1:19" s="212" customFormat="1">
      <c r="O26" s="209"/>
      <c r="P26" s="209"/>
      <c r="Q26" s="553"/>
      <c r="R26" s="538"/>
      <c r="S26" s="538"/>
    </row>
    <row r="27" spans="1:19" s="212" customFormat="1">
      <c r="O27" s="209"/>
      <c r="P27" s="209"/>
      <c r="Q27" s="553"/>
      <c r="R27" s="538"/>
      <c r="S27" s="538"/>
    </row>
    <row r="28" spans="1:19">
      <c r="Q28" s="553"/>
    </row>
    <row r="29" spans="1:19">
      <c r="Q29" s="553"/>
    </row>
    <row r="30" spans="1:19">
      <c r="Q30" s="553"/>
    </row>
    <row r="31" spans="1:19">
      <c r="Q31" s="553"/>
    </row>
    <row r="32" spans="1:19">
      <c r="Q32" s="553"/>
    </row>
    <row r="33" spans="18:18">
      <c r="R33" s="552"/>
    </row>
  </sheetData>
  <mergeCells count="6">
    <mergeCell ref="B13:F13"/>
    <mergeCell ref="A2:O2"/>
    <mergeCell ref="A3:O3"/>
    <mergeCell ref="A4:O4"/>
    <mergeCell ref="A5:O5"/>
    <mergeCell ref="A6:O6"/>
  </mergeCells>
  <conditionalFormatting sqref="L4">
    <cfRule type="duplicateValues" dxfId="28" priority="1"/>
  </conditionalFormatting>
  <conditionalFormatting sqref="L5:L8 L2:L3">
    <cfRule type="duplicateValues" dxfId="27" priority="100"/>
  </conditionalFormatting>
  <pageMargins left="0.23622047244094491" right="0.23622047244094491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U192"/>
  <sheetViews>
    <sheetView showGridLines="0" topLeftCell="C4" zoomScale="85" zoomScaleNormal="85" zoomScaleSheetLayoutView="93" workbookViewId="0">
      <selection activeCell="D13" sqref="D13"/>
    </sheetView>
  </sheetViews>
  <sheetFormatPr baseColWidth="10" defaultColWidth="9.140625" defaultRowHeight="14.25" customHeight="1" outlineLevelCol="1"/>
  <cols>
    <col min="1" max="1" width="8" style="37" hidden="1" customWidth="1" outlineLevel="1"/>
    <col min="2" max="2" width="9.140625" style="2" hidden="1" customWidth="1" outlineLevel="1"/>
    <col min="3" max="3" width="3.5703125" style="2" customWidth="1" outlineLevel="1"/>
    <col min="4" max="4" width="7.28515625" style="37" customWidth="1" outlineLevel="1"/>
    <col min="5" max="5" width="15.85546875" style="38" customWidth="1"/>
    <col min="6" max="6" width="14" style="37" customWidth="1"/>
    <col min="7" max="7" width="23.42578125" style="18" customWidth="1"/>
    <col min="8" max="8" width="8.7109375" style="17" customWidth="1"/>
    <col min="9" max="9" width="20.7109375" style="17" customWidth="1"/>
    <col min="10" max="10" width="10.7109375" style="17" customWidth="1"/>
    <col min="11" max="11" width="28.42578125" style="17" customWidth="1"/>
    <col min="12" max="12" width="13.140625" style="17" customWidth="1"/>
    <col min="13" max="14" width="11.140625" style="17" customWidth="1"/>
    <col min="15" max="15" width="14" style="17" hidden="1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39" width="13.85546875" style="17" hidden="1" customWidth="1"/>
    <col min="40" max="41" width="13.85546875" style="17" customWidth="1"/>
    <col min="42" max="42" width="14.28515625" style="17" customWidth="1"/>
    <col min="43" max="43" width="11.42578125" style="17" customWidth="1"/>
    <col min="44" max="46" width="9.140625" style="17" hidden="1" customWidth="1"/>
    <col min="47" max="47" width="9.85546875" style="17" hidden="1" customWidth="1"/>
    <col min="48" max="48" width="9.140625" style="17" hidden="1" customWidth="1"/>
    <col min="49" max="49" width="16.140625" style="17" customWidth="1"/>
    <col min="50" max="16384" width="9.140625" style="17"/>
  </cols>
  <sheetData>
    <row r="1" spans="1:73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3" ht="14.25" customHeight="1">
      <c r="B2" s="3"/>
      <c r="C2" s="3"/>
      <c r="D2" s="600" t="s">
        <v>0</v>
      </c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25" customHeight="1"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25" customHeight="1">
      <c r="B5" s="3"/>
      <c r="C5" s="3"/>
      <c r="D5" s="600" t="s">
        <v>16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B6" s="3"/>
      <c r="C6" s="3"/>
      <c r="D6" s="600" t="s">
        <v>1428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73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3" s="2" customFormat="1" ht="57.75" customHeight="1" thickBot="1">
      <c r="A9" s="287" t="s">
        <v>17</v>
      </c>
      <c r="B9" s="288" t="s">
        <v>18</v>
      </c>
      <c r="C9" s="48"/>
      <c r="D9" s="289" t="s">
        <v>19</v>
      </c>
      <c r="E9" s="289" t="s">
        <v>20</v>
      </c>
      <c r="F9" s="289" t="s">
        <v>21</v>
      </c>
      <c r="G9" s="289" t="s">
        <v>22</v>
      </c>
      <c r="H9" s="289" t="s">
        <v>23</v>
      </c>
      <c r="I9" s="290" t="s">
        <v>24</v>
      </c>
      <c r="J9" s="289" t="s">
        <v>25</v>
      </c>
      <c r="K9" s="289" t="s">
        <v>26</v>
      </c>
      <c r="L9" s="291" t="s">
        <v>27</v>
      </c>
      <c r="M9" s="291" t="s">
        <v>28</v>
      </c>
      <c r="N9" s="291" t="s">
        <v>29</v>
      </c>
      <c r="O9" s="291" t="s">
        <v>30</v>
      </c>
      <c r="P9" s="292" t="s">
        <v>31</v>
      </c>
      <c r="Q9" s="291" t="s">
        <v>32</v>
      </c>
      <c r="R9" s="291" t="s">
        <v>10</v>
      </c>
      <c r="S9" s="292" t="s">
        <v>33</v>
      </c>
      <c r="T9" s="291" t="s">
        <v>34</v>
      </c>
      <c r="U9" s="291" t="s">
        <v>10</v>
      </c>
      <c r="V9" s="292" t="s">
        <v>35</v>
      </c>
      <c r="W9" s="291" t="s">
        <v>36</v>
      </c>
      <c r="X9" s="291" t="s">
        <v>10</v>
      </c>
      <c r="Y9" s="292" t="s">
        <v>37</v>
      </c>
      <c r="Z9" s="291" t="s">
        <v>38</v>
      </c>
      <c r="AA9" s="291" t="s">
        <v>10</v>
      </c>
      <c r="AB9" s="292" t="s">
        <v>39</v>
      </c>
      <c r="AC9" s="291" t="s">
        <v>40</v>
      </c>
      <c r="AD9" s="291" t="s">
        <v>10</v>
      </c>
      <c r="AE9" s="292" t="s">
        <v>41</v>
      </c>
      <c r="AF9" s="291" t="s">
        <v>42</v>
      </c>
      <c r="AG9" s="291" t="s">
        <v>10</v>
      </c>
      <c r="AH9" s="291" t="s">
        <v>43</v>
      </c>
      <c r="AI9" s="291" t="s">
        <v>44</v>
      </c>
      <c r="AJ9" s="291" t="s">
        <v>10</v>
      </c>
      <c r="AK9" s="291" t="s">
        <v>45</v>
      </c>
      <c r="AL9" s="291" t="s">
        <v>46</v>
      </c>
      <c r="AM9" s="291" t="s">
        <v>962</v>
      </c>
      <c r="AN9" s="291" t="s">
        <v>1326</v>
      </c>
      <c r="AO9" s="291" t="s">
        <v>1324</v>
      </c>
      <c r="AP9" s="291" t="s">
        <v>1216</v>
      </c>
      <c r="AQ9" s="291" t="s">
        <v>10</v>
      </c>
    </row>
    <row r="10" spans="1:73" s="18" customFormat="1" ht="51" customHeight="1">
      <c r="A10" s="53">
        <v>1</v>
      </c>
      <c r="B10" s="54">
        <v>3896</v>
      </c>
      <c r="C10" s="2"/>
      <c r="D10" s="34">
        <v>1</v>
      </c>
      <c r="E10" s="85" t="s">
        <v>47</v>
      </c>
      <c r="F10" s="10">
        <v>41696</v>
      </c>
      <c r="G10" s="28" t="s">
        <v>48</v>
      </c>
      <c r="H10" s="16" t="s">
        <v>49</v>
      </c>
      <c r="I10" s="27" t="s">
        <v>50</v>
      </c>
      <c r="J10" s="27" t="s">
        <v>51</v>
      </c>
      <c r="K10" s="27" t="s">
        <v>52</v>
      </c>
      <c r="L10" s="274">
        <v>16344.32</v>
      </c>
      <c r="M10" s="41">
        <f>L10*10%</f>
        <v>1634.432</v>
      </c>
      <c r="N10" s="41">
        <f>L10-M10</f>
        <v>14709.887999999999</v>
      </c>
      <c r="O10" s="41">
        <f>N10/10</f>
        <v>1470.9887999999999</v>
      </c>
      <c r="P10" s="41">
        <v>1245.3</v>
      </c>
      <c r="Q10" s="207">
        <f>+P10</f>
        <v>1245.3</v>
      </c>
      <c r="R10" s="207">
        <f>L10-Q10</f>
        <v>15099.02</v>
      </c>
      <c r="S10" s="41">
        <v>1470.99</v>
      </c>
      <c r="T10" s="207">
        <f>Q10+S10</f>
        <v>2716.29</v>
      </c>
      <c r="U10" s="207">
        <f>L10-T10</f>
        <v>13628.029999999999</v>
      </c>
      <c r="V10" s="41">
        <v>1470.99</v>
      </c>
      <c r="W10" s="207">
        <f>T10+V10</f>
        <v>4187.28</v>
      </c>
      <c r="X10" s="207">
        <f>L10-W10</f>
        <v>12157.04</v>
      </c>
      <c r="Y10" s="41">
        <v>1470.99</v>
      </c>
      <c r="Z10" s="207">
        <f>W10+Y10</f>
        <v>5658.2699999999995</v>
      </c>
      <c r="AA10" s="207">
        <f>L10-Z10</f>
        <v>10686.05</v>
      </c>
      <c r="AB10" s="41">
        <v>1470.99</v>
      </c>
      <c r="AC10" s="207">
        <f>Z10+AB10</f>
        <v>7129.2599999999993</v>
      </c>
      <c r="AD10" s="207">
        <f>L10-AC10</f>
        <v>9215.0600000000013</v>
      </c>
      <c r="AE10" s="41">
        <v>1470.99</v>
      </c>
      <c r="AF10" s="207">
        <f>AC10+AE10</f>
        <v>8600.25</v>
      </c>
      <c r="AG10" s="207">
        <f>L10-AF10</f>
        <v>7744.07</v>
      </c>
      <c r="AH10" s="41">
        <v>1470.99</v>
      </c>
      <c r="AI10" s="207">
        <f>AF10+AH10</f>
        <v>10071.24</v>
      </c>
      <c r="AJ10" s="207">
        <f>L10-AI10</f>
        <v>6273.08</v>
      </c>
      <c r="AK10" s="41">
        <v>1470.99</v>
      </c>
      <c r="AL10" s="41">
        <f>AI10+AK10</f>
        <v>11542.23</v>
      </c>
      <c r="AM10" s="41">
        <f>SUM(1470.99+8.05)</f>
        <v>1479.04</v>
      </c>
      <c r="AN10" s="41">
        <f>SUM(AL10:AM10)</f>
        <v>13021.27</v>
      </c>
      <c r="AO10" s="41">
        <f>SUM(O10/12)*12</f>
        <v>1470.9887999999999</v>
      </c>
      <c r="AP10" s="41">
        <f>SUM(AL10+AM10+AO10)</f>
        <v>14492.2588</v>
      </c>
      <c r="AQ10" s="41">
        <f>L10-AP10</f>
        <v>1852.0612000000001</v>
      </c>
      <c r="AR10" s="264">
        <v>44561</v>
      </c>
      <c r="AS10" s="18">
        <f>SUM(AR10-F10)+1</f>
        <v>2866</v>
      </c>
      <c r="AT10" s="128">
        <f>SUM(O10/365)</f>
        <v>4.0301063013698624</v>
      </c>
      <c r="AU10" s="128">
        <f>SUM(AS10*AT10)</f>
        <v>11550.284659726025</v>
      </c>
      <c r="AV10" s="128">
        <f>SUM(AU10-AL10)</f>
        <v>8.0546597260254202</v>
      </c>
      <c r="AW10" s="128"/>
    </row>
    <row r="11" spans="1:73" s="18" customFormat="1" ht="51" customHeight="1" thickBot="1">
      <c r="A11" s="53">
        <v>1</v>
      </c>
      <c r="B11" s="54">
        <v>3896</v>
      </c>
      <c r="C11" s="2"/>
      <c r="D11" s="34">
        <v>2</v>
      </c>
      <c r="E11" s="85" t="s">
        <v>1099</v>
      </c>
      <c r="F11" s="10">
        <v>44879</v>
      </c>
      <c r="G11" s="26" t="s">
        <v>1070</v>
      </c>
      <c r="H11" s="16" t="s">
        <v>49</v>
      </c>
      <c r="I11" s="299" t="s">
        <v>1347</v>
      </c>
      <c r="J11" s="27" t="s">
        <v>1348</v>
      </c>
      <c r="K11" s="27" t="s">
        <v>52</v>
      </c>
      <c r="L11" s="274">
        <v>22000</v>
      </c>
      <c r="M11" s="41">
        <f>L11*10%</f>
        <v>2200</v>
      </c>
      <c r="N11" s="41">
        <f>L11-M11</f>
        <v>19800</v>
      </c>
      <c r="O11" s="41">
        <f>N11/10</f>
        <v>1980</v>
      </c>
      <c r="P11" s="41">
        <v>0</v>
      </c>
      <c r="Q11" s="207">
        <f>+P11</f>
        <v>0</v>
      </c>
      <c r="R11" s="207">
        <f>L11-Q11</f>
        <v>22000</v>
      </c>
      <c r="S11" s="41">
        <v>0</v>
      </c>
      <c r="T11" s="207">
        <f>Q11+S11</f>
        <v>0</v>
      </c>
      <c r="U11" s="207">
        <f>L11-T11</f>
        <v>22000</v>
      </c>
      <c r="V11" s="41"/>
      <c r="W11" s="207">
        <f>T11+V11</f>
        <v>0</v>
      </c>
      <c r="X11" s="207">
        <f>L11-W11</f>
        <v>22000</v>
      </c>
      <c r="Y11" s="41"/>
      <c r="Z11" s="207">
        <f>W11+Y11</f>
        <v>0</v>
      </c>
      <c r="AA11" s="207">
        <f>L11-Z11</f>
        <v>22000</v>
      </c>
      <c r="AB11" s="41"/>
      <c r="AC11" s="207">
        <f>Z11+AB11</f>
        <v>0</v>
      </c>
      <c r="AD11" s="207">
        <f>L11-AC11</f>
        <v>22000</v>
      </c>
      <c r="AE11" s="41">
        <v>0</v>
      </c>
      <c r="AF11" s="207">
        <f>AC11+AE11</f>
        <v>0</v>
      </c>
      <c r="AG11" s="207">
        <f>L11-AF11</f>
        <v>22000</v>
      </c>
      <c r="AH11" s="41">
        <v>0</v>
      </c>
      <c r="AI11" s="207">
        <f>AF11+AH11</f>
        <v>0</v>
      </c>
      <c r="AJ11" s="207">
        <f>L11-AI11</f>
        <v>22000</v>
      </c>
      <c r="AK11" s="41"/>
      <c r="AL11" s="41">
        <f>AI11+AK11</f>
        <v>0</v>
      </c>
      <c r="AM11" s="41">
        <v>260.38</v>
      </c>
      <c r="AN11" s="41">
        <f>SUM(AL11:AM11)</f>
        <v>260.38</v>
      </c>
      <c r="AO11" s="41">
        <f>SUM(O11/12)*12</f>
        <v>1980</v>
      </c>
      <c r="AP11" s="41">
        <f>SUM(AL11+AM11+AO11)</f>
        <v>2240.38</v>
      </c>
      <c r="AQ11" s="41">
        <f>L11-AP11</f>
        <v>19759.62</v>
      </c>
      <c r="AR11" s="264"/>
      <c r="AT11" s="128"/>
      <c r="AU11" s="128"/>
      <c r="AW11" s="128"/>
    </row>
    <row r="12" spans="1:73" s="13" customFormat="1" ht="25.5" customHeight="1" thickBot="1">
      <c r="A12" s="286"/>
      <c r="B12" s="47"/>
      <c r="C12" s="49"/>
      <c r="D12" s="602" t="s">
        <v>1429</v>
      </c>
      <c r="E12" s="602"/>
      <c r="F12" s="602"/>
      <c r="G12" s="602"/>
      <c r="H12" s="602"/>
      <c r="I12" s="602"/>
      <c r="J12" s="602"/>
      <c r="K12" s="602"/>
      <c r="L12" s="285">
        <f>SUM(L10:L11)</f>
        <v>38344.32</v>
      </c>
      <c r="M12" s="285">
        <f t="shared" ref="M12:AL12" si="0">SUM(M10:M10)</f>
        <v>1634.432</v>
      </c>
      <c r="N12" s="285">
        <f t="shared" si="0"/>
        <v>14709.887999999999</v>
      </c>
      <c r="O12" s="285">
        <f>SUM(O10:O11)</f>
        <v>3450.9888000000001</v>
      </c>
      <c r="P12" s="285">
        <f t="shared" si="0"/>
        <v>1245.3</v>
      </c>
      <c r="Q12" s="285">
        <f t="shared" si="0"/>
        <v>1245.3</v>
      </c>
      <c r="R12" s="285">
        <f t="shared" si="0"/>
        <v>15099.02</v>
      </c>
      <c r="S12" s="285">
        <f t="shared" si="0"/>
        <v>1470.99</v>
      </c>
      <c r="T12" s="285">
        <f t="shared" si="0"/>
        <v>2716.29</v>
      </c>
      <c r="U12" s="285">
        <f t="shared" si="0"/>
        <v>13628.029999999999</v>
      </c>
      <c r="V12" s="285">
        <f t="shared" si="0"/>
        <v>1470.99</v>
      </c>
      <c r="W12" s="285">
        <f t="shared" si="0"/>
        <v>4187.28</v>
      </c>
      <c r="X12" s="285">
        <f t="shared" si="0"/>
        <v>12157.04</v>
      </c>
      <c r="Y12" s="285">
        <f t="shared" si="0"/>
        <v>1470.99</v>
      </c>
      <c r="Z12" s="285">
        <f t="shared" si="0"/>
        <v>5658.2699999999995</v>
      </c>
      <c r="AA12" s="285">
        <f t="shared" si="0"/>
        <v>10686.05</v>
      </c>
      <c r="AB12" s="285">
        <f t="shared" si="0"/>
        <v>1470.99</v>
      </c>
      <c r="AC12" s="285">
        <f t="shared" si="0"/>
        <v>7129.2599999999993</v>
      </c>
      <c r="AD12" s="285">
        <f t="shared" si="0"/>
        <v>9215.0600000000013</v>
      </c>
      <c r="AE12" s="285">
        <f t="shared" si="0"/>
        <v>1470.99</v>
      </c>
      <c r="AF12" s="285">
        <f t="shared" si="0"/>
        <v>8600.25</v>
      </c>
      <c r="AG12" s="285">
        <f t="shared" si="0"/>
        <v>7744.07</v>
      </c>
      <c r="AH12" s="285">
        <f t="shared" si="0"/>
        <v>1470.99</v>
      </c>
      <c r="AI12" s="285">
        <f t="shared" si="0"/>
        <v>10071.24</v>
      </c>
      <c r="AJ12" s="285">
        <f t="shared" si="0"/>
        <v>6273.08</v>
      </c>
      <c r="AK12" s="285">
        <f t="shared" si="0"/>
        <v>1470.99</v>
      </c>
      <c r="AL12" s="285">
        <f t="shared" si="0"/>
        <v>11542.23</v>
      </c>
      <c r="AM12" s="285">
        <f>SUM(AM10:AM11)</f>
        <v>1739.42</v>
      </c>
      <c r="AN12" s="285">
        <f>SUM(AN10:AN11)</f>
        <v>13281.65</v>
      </c>
      <c r="AO12" s="285">
        <f>SUM(AO10:AO11)</f>
        <v>3450.9888000000001</v>
      </c>
      <c r="AP12" s="285">
        <f>SUM(AP10:AP11)</f>
        <v>16732.638800000001</v>
      </c>
      <c r="AQ12" s="285">
        <f>SUM(AQ10:AQ11)</f>
        <v>21611.681199999999</v>
      </c>
    </row>
    <row r="13" spans="1:73" s="18" customFormat="1" ht="18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  <c r="M13" s="265"/>
      <c r="N13" s="603" t="s">
        <v>1097</v>
      </c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  <c r="AC13" s="603"/>
      <c r="AD13" s="603"/>
      <c r="AE13" s="603"/>
      <c r="AF13" s="603"/>
      <c r="AG13" s="603"/>
      <c r="AH13" s="603"/>
      <c r="AI13" s="603"/>
      <c r="AJ13" s="603"/>
      <c r="AK13" s="603"/>
      <c r="AL13" s="603"/>
      <c r="AM13" s="266"/>
      <c r="AN13" s="266"/>
      <c r="AO13" s="266"/>
    </row>
    <row r="14" spans="1:73" s="18" customFormat="1" ht="18" customHeight="1">
      <c r="A14" s="37"/>
      <c r="B14" s="2"/>
      <c r="C14" s="2"/>
      <c r="D14" s="37"/>
      <c r="E14" s="38"/>
      <c r="F14" s="37"/>
      <c r="H14" s="17"/>
      <c r="I14" s="17"/>
      <c r="J14" s="17"/>
      <c r="K14" s="17" t="s">
        <v>1415</v>
      </c>
      <c r="L14" s="17"/>
      <c r="M14" s="265"/>
      <c r="N14" s="603" t="s">
        <v>1098</v>
      </c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603"/>
      <c r="AJ14" s="603"/>
      <c r="AK14" s="603"/>
      <c r="AL14" s="603"/>
      <c r="AM14" s="267">
        <f>SUM(AM13+AM12)</f>
        <v>1739.42</v>
      </c>
      <c r="AN14" s="267"/>
      <c r="AO14" s="267"/>
    </row>
    <row r="15" spans="1:73" s="18" customFormat="1" ht="18" customHeight="1">
      <c r="A15" s="37"/>
      <c r="B15" s="2"/>
      <c r="C15" s="2"/>
      <c r="D15" s="37"/>
      <c r="E15" s="38"/>
      <c r="F15" s="37"/>
      <c r="H15" s="17"/>
      <c r="I15" s="17"/>
      <c r="J15" s="17"/>
      <c r="K15" s="17"/>
      <c r="L15" s="17"/>
      <c r="P15" s="128">
        <f>SUM(O10/365)</f>
        <v>4.0301063013698624</v>
      </c>
    </row>
    <row r="16" spans="1:73" s="18" customFormat="1" ht="18" customHeight="1">
      <c r="A16" s="37"/>
      <c r="B16" s="2"/>
      <c r="C16" s="2"/>
      <c r="D16" s="37"/>
      <c r="E16" s="38"/>
      <c r="F16" s="37"/>
      <c r="H16" s="17"/>
      <c r="I16" s="17"/>
      <c r="J16" s="17"/>
      <c r="K16" s="17"/>
      <c r="L16" s="17"/>
      <c r="O16" s="264"/>
      <c r="P16" s="18">
        <f>SUM(O16-F10)</f>
        <v>-41696</v>
      </c>
    </row>
    <row r="17" spans="1:35" s="18" customFormat="1" ht="18" customHeight="1">
      <c r="A17" s="37"/>
      <c r="B17" s="2"/>
      <c r="C17" s="2"/>
      <c r="D17" s="37"/>
      <c r="E17" s="38"/>
      <c r="F17" s="37"/>
      <c r="H17" s="17"/>
      <c r="I17" s="17"/>
      <c r="J17" s="17"/>
      <c r="K17" s="17"/>
      <c r="L17" s="17"/>
      <c r="P17" s="128">
        <f>SUM(P15*P16)</f>
        <v>-168039.31234191777</v>
      </c>
    </row>
    <row r="18" spans="1:35" s="18" customFormat="1" ht="18" customHeight="1">
      <c r="A18" s="37"/>
      <c r="B18" s="2"/>
      <c r="C18" s="2"/>
      <c r="D18" s="37"/>
      <c r="E18" s="38"/>
      <c r="F18" s="37"/>
      <c r="H18" s="17"/>
      <c r="I18" s="17"/>
      <c r="J18" s="17"/>
      <c r="K18" s="17"/>
      <c r="L18" s="17"/>
    </row>
    <row r="19" spans="1:35" s="18" customFormat="1" ht="18" customHeight="1">
      <c r="A19" s="37"/>
      <c r="B19" s="2"/>
      <c r="C19" s="2"/>
      <c r="D19" s="37"/>
      <c r="E19" s="38"/>
      <c r="F19" s="37"/>
      <c r="H19" s="17"/>
      <c r="I19" s="17"/>
      <c r="L19" s="17"/>
    </row>
    <row r="20" spans="1:35" s="18" customFormat="1" ht="18" customHeight="1" thickBot="1">
      <c r="A20" s="37"/>
      <c r="B20" s="2"/>
      <c r="C20" s="2"/>
      <c r="D20" s="37"/>
      <c r="E20" s="38"/>
      <c r="F20" s="37"/>
      <c r="H20" s="17"/>
      <c r="I20" s="17"/>
      <c r="J20" s="17"/>
      <c r="K20" s="39"/>
      <c r="L20" s="17"/>
      <c r="M20" s="17"/>
      <c r="N20" s="17"/>
      <c r="O20" s="17"/>
      <c r="P20" s="17"/>
    </row>
    <row r="21" spans="1:35" s="18" customFormat="1" ht="18" customHeight="1">
      <c r="A21" s="37"/>
      <c r="B21" s="2"/>
      <c r="C21" s="2"/>
      <c r="D21" s="37"/>
      <c r="E21" s="38"/>
      <c r="F21" s="37"/>
      <c r="G21" s="210"/>
      <c r="H21" s="17"/>
      <c r="I21" s="17"/>
      <c r="J21" s="17"/>
      <c r="K21" s="55" t="s">
        <v>1425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8" customFormat="1" ht="14.25" customHeight="1">
      <c r="A22" s="37"/>
      <c r="B22" s="2"/>
      <c r="C22" s="2"/>
      <c r="D22" s="37"/>
      <c r="E22" s="38"/>
      <c r="F22" s="37"/>
      <c r="H22" s="17"/>
      <c r="I22" s="17"/>
      <c r="J22" s="17"/>
      <c r="K22" s="17"/>
      <c r="L22" s="17"/>
      <c r="M22" s="17"/>
      <c r="N22" s="17"/>
      <c r="O22" s="601"/>
      <c r="P22" s="601"/>
      <c r="Q22" s="601"/>
      <c r="R22" s="601"/>
      <c r="S22" s="601"/>
      <c r="T22" s="601"/>
      <c r="U22" s="601"/>
      <c r="V22" s="601"/>
      <c r="W22" s="601"/>
      <c r="X22" s="601"/>
      <c r="Y22" s="601"/>
      <c r="Z22" s="601"/>
      <c r="AA22" s="601"/>
      <c r="AB22" s="601"/>
      <c r="AC22" s="601"/>
      <c r="AD22" s="601"/>
      <c r="AE22" s="601"/>
      <c r="AF22" s="601"/>
      <c r="AG22" s="601"/>
      <c r="AH22" s="601"/>
      <c r="AI22" s="601"/>
    </row>
    <row r="23" spans="1:35" s="18" customFormat="1" ht="14.25" customHeight="1">
      <c r="A23" s="37"/>
      <c r="B23" s="2"/>
      <c r="C23" s="2"/>
      <c r="D23" s="37"/>
      <c r="E23" s="38"/>
      <c r="F23" s="37"/>
      <c r="H23" s="17"/>
      <c r="I23" s="17"/>
      <c r="J23" s="17"/>
      <c r="K23" s="17"/>
      <c r="L23" s="17"/>
      <c r="M23" s="17"/>
    </row>
    <row r="24" spans="1:35" s="18" customFormat="1" ht="14.25" customHeight="1">
      <c r="A24" s="37"/>
      <c r="B24" s="2"/>
      <c r="C24" s="2"/>
      <c r="D24" s="37"/>
      <c r="E24" s="38"/>
      <c r="F24" s="37"/>
      <c r="H24" s="17"/>
      <c r="I24" s="17"/>
      <c r="J24" s="17"/>
      <c r="K24" s="17"/>
      <c r="L24" s="17"/>
    </row>
    <row r="25" spans="1:35" s="18" customFormat="1" ht="14.25" customHeight="1">
      <c r="A25" s="37"/>
      <c r="B25" s="2"/>
      <c r="C25" s="2"/>
      <c r="D25" s="37"/>
      <c r="E25" s="38"/>
      <c r="F25" s="37"/>
      <c r="H25" s="17"/>
      <c r="I25" s="17"/>
      <c r="J25" s="17"/>
      <c r="K25" s="17"/>
      <c r="L25" s="17"/>
    </row>
    <row r="26" spans="1:35" s="18" customFormat="1" ht="14.25" customHeight="1">
      <c r="A26" s="37"/>
      <c r="B26" s="2"/>
      <c r="C26" s="2"/>
      <c r="D26" s="37"/>
      <c r="E26" s="38"/>
      <c r="F26" s="37"/>
      <c r="H26" s="17"/>
      <c r="I26" s="17"/>
      <c r="J26" s="17"/>
      <c r="K26" s="17"/>
      <c r="L26" s="17"/>
    </row>
    <row r="27" spans="1:35" s="18" customFormat="1" ht="14.25" customHeight="1">
      <c r="A27" s="37"/>
      <c r="B27" s="2"/>
      <c r="C27" s="2"/>
      <c r="D27" s="37"/>
      <c r="E27" s="38"/>
      <c r="F27" s="37"/>
      <c r="H27" s="17"/>
      <c r="I27" s="17"/>
      <c r="J27" s="17"/>
      <c r="K27" s="17"/>
      <c r="L27" s="17"/>
    </row>
    <row r="28" spans="1:35" s="18" customFormat="1" ht="14.25" customHeight="1">
      <c r="A28" s="37"/>
      <c r="B28" s="2"/>
      <c r="C28" s="2"/>
      <c r="D28" s="37"/>
      <c r="E28" s="38"/>
      <c r="F28" s="37"/>
      <c r="H28" s="17"/>
      <c r="I28" s="17"/>
      <c r="J28" s="17"/>
      <c r="K28" s="17"/>
      <c r="L28" s="17"/>
    </row>
    <row r="29" spans="1:35" s="18" customFormat="1" ht="14.25" customHeight="1">
      <c r="A29" s="37"/>
      <c r="B29" s="2"/>
      <c r="C29" s="2"/>
      <c r="D29" s="37"/>
      <c r="E29" s="38"/>
      <c r="F29" s="37"/>
      <c r="H29" s="17"/>
      <c r="I29" s="17"/>
      <c r="J29" s="17"/>
      <c r="K29" s="17"/>
      <c r="L29" s="17"/>
    </row>
    <row r="30" spans="1:35" s="18" customFormat="1" ht="14.25" customHeight="1">
      <c r="A30" s="37"/>
      <c r="B30" s="2"/>
      <c r="C30" s="2"/>
      <c r="D30" s="37"/>
      <c r="E30" s="38"/>
      <c r="F30" s="37"/>
      <c r="H30" s="17"/>
      <c r="I30" s="17"/>
      <c r="J30" s="17"/>
      <c r="K30" s="17"/>
      <c r="L30" s="17"/>
    </row>
    <row r="31" spans="1:35" s="18" customFormat="1" ht="14.25" customHeight="1">
      <c r="A31" s="37"/>
      <c r="B31" s="2"/>
      <c r="C31" s="2"/>
      <c r="D31" s="37"/>
      <c r="E31" s="38"/>
      <c r="F31" s="37"/>
      <c r="H31" s="17"/>
      <c r="I31" s="17"/>
      <c r="J31" s="17"/>
      <c r="K31" s="17"/>
      <c r="L31" s="17"/>
    </row>
    <row r="32" spans="1:35" s="18" customFormat="1" ht="14.25" customHeight="1">
      <c r="A32" s="37"/>
      <c r="B32" s="2"/>
      <c r="C32" s="2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37"/>
      <c r="B33" s="2"/>
      <c r="C33" s="2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37"/>
      <c r="B34" s="2"/>
      <c r="C34" s="2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37"/>
      <c r="B35" s="2"/>
      <c r="C35" s="2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37"/>
      <c r="B36" s="2"/>
      <c r="C36" s="2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37"/>
      <c r="B37" s="2"/>
      <c r="C37" s="2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37"/>
      <c r="B38" s="2"/>
      <c r="C38" s="2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37"/>
      <c r="B39" s="2"/>
      <c r="C39" s="2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37"/>
      <c r="B40" s="2"/>
      <c r="C40" s="2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37"/>
      <c r="B41" s="2"/>
      <c r="C41" s="2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37"/>
      <c r="B42" s="2"/>
      <c r="C42" s="2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37"/>
      <c r="B43" s="2"/>
      <c r="C43" s="2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37"/>
      <c r="B44" s="2"/>
      <c r="C44" s="2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37"/>
      <c r="B45" s="2"/>
      <c r="C45" s="2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37"/>
      <c r="B46" s="2"/>
      <c r="C46" s="2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37"/>
      <c r="B47" s="2"/>
      <c r="C47" s="2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37"/>
      <c r="B48" s="2"/>
      <c r="C48" s="2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37"/>
      <c r="B49" s="2"/>
      <c r="C49" s="2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37"/>
      <c r="B50" s="2"/>
      <c r="C50" s="2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37"/>
      <c r="B51" s="2"/>
      <c r="C51" s="2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37"/>
      <c r="B52" s="2"/>
      <c r="C52" s="2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37"/>
      <c r="B53" s="2"/>
      <c r="C53" s="2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37"/>
      <c r="B54" s="2"/>
      <c r="C54" s="2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37"/>
      <c r="B55" s="2"/>
      <c r="C55" s="2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37"/>
      <c r="B56" s="2"/>
      <c r="C56" s="2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37"/>
      <c r="B57" s="2"/>
      <c r="C57" s="2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37"/>
      <c r="B58" s="2"/>
      <c r="C58" s="2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37"/>
      <c r="B59" s="2"/>
      <c r="C59" s="2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37"/>
      <c r="B60" s="2"/>
      <c r="C60" s="2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37"/>
      <c r="B61" s="2"/>
      <c r="C61" s="2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37"/>
      <c r="B62" s="2"/>
      <c r="C62" s="2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37"/>
      <c r="B63" s="2"/>
      <c r="C63" s="2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37"/>
      <c r="B64" s="2"/>
      <c r="C64" s="2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37"/>
      <c r="B65" s="2"/>
      <c r="C65" s="2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37"/>
      <c r="B66" s="2"/>
      <c r="C66" s="2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37"/>
      <c r="B67" s="2"/>
      <c r="C67" s="2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37"/>
      <c r="B68" s="2"/>
      <c r="C68" s="2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37"/>
      <c r="B69" s="2"/>
      <c r="C69" s="2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37"/>
      <c r="B70" s="2"/>
      <c r="C70" s="2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37"/>
      <c r="B71" s="2"/>
      <c r="C71" s="2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37"/>
      <c r="B72" s="2"/>
      <c r="C72" s="2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37"/>
      <c r="B73" s="2"/>
      <c r="C73" s="2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37"/>
      <c r="B74" s="2"/>
      <c r="C74" s="2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37"/>
      <c r="B75" s="2"/>
      <c r="C75" s="2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37"/>
      <c r="B76" s="2"/>
      <c r="C76" s="2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37"/>
      <c r="B77" s="2"/>
      <c r="C77" s="2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37"/>
      <c r="B78" s="2"/>
      <c r="C78" s="2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37"/>
      <c r="B79" s="2"/>
      <c r="C79" s="2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37"/>
      <c r="B80" s="2"/>
      <c r="C80" s="2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37"/>
      <c r="B81" s="2"/>
      <c r="C81" s="2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37"/>
      <c r="B82" s="2"/>
      <c r="C82" s="2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37"/>
      <c r="B83" s="2"/>
      <c r="C83" s="2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37"/>
      <c r="B84" s="2"/>
      <c r="C84" s="2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37"/>
      <c r="B85" s="2"/>
      <c r="C85" s="2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37"/>
      <c r="B86" s="2"/>
      <c r="C86" s="2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37"/>
      <c r="B87" s="2"/>
      <c r="C87" s="2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37"/>
      <c r="B88" s="2"/>
      <c r="C88" s="2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37"/>
      <c r="B89" s="2"/>
      <c r="C89" s="2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37"/>
      <c r="B90" s="2"/>
      <c r="C90" s="2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37"/>
      <c r="B91" s="2"/>
      <c r="C91" s="2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37"/>
      <c r="B92" s="2"/>
      <c r="C92" s="2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37"/>
      <c r="B93" s="2"/>
      <c r="C93" s="2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37"/>
      <c r="B94" s="2"/>
      <c r="C94" s="2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37"/>
      <c r="B95" s="2"/>
      <c r="C95" s="2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37"/>
      <c r="B96" s="2"/>
      <c r="C96" s="2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37"/>
      <c r="B97" s="2"/>
      <c r="C97" s="2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37"/>
      <c r="B98" s="2"/>
      <c r="C98" s="2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37"/>
      <c r="B99" s="2"/>
      <c r="C99" s="2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37"/>
      <c r="B100" s="2"/>
      <c r="C100" s="2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37"/>
      <c r="B101" s="2"/>
      <c r="C101" s="2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37"/>
      <c r="B102" s="2"/>
      <c r="C102" s="2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37"/>
      <c r="B103" s="2"/>
      <c r="C103" s="2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37"/>
      <c r="B104" s="2"/>
      <c r="C104" s="2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37"/>
      <c r="B105" s="2"/>
      <c r="C105" s="2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37"/>
      <c r="B106" s="2"/>
      <c r="C106" s="2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37"/>
      <c r="B107" s="2"/>
      <c r="C107" s="2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37"/>
      <c r="B108" s="2"/>
      <c r="C108" s="2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37"/>
      <c r="B109" s="2"/>
      <c r="C109" s="2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37"/>
      <c r="B110" s="2"/>
      <c r="C110" s="2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37"/>
      <c r="B111" s="2"/>
      <c r="C111" s="2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37"/>
      <c r="B112" s="2"/>
      <c r="C112" s="2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37"/>
      <c r="B113" s="2"/>
      <c r="C113" s="2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37"/>
      <c r="B114" s="2"/>
      <c r="C114" s="2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37"/>
      <c r="B115" s="2"/>
      <c r="C115" s="2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37"/>
      <c r="B116" s="2"/>
      <c r="C116" s="2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37"/>
      <c r="B117" s="2"/>
      <c r="C117" s="2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37"/>
      <c r="B118" s="2"/>
      <c r="C118" s="2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37"/>
      <c r="B119" s="2"/>
      <c r="C119" s="2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37"/>
      <c r="B120" s="2"/>
      <c r="C120" s="2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37"/>
      <c r="B121" s="2"/>
      <c r="C121" s="2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37"/>
      <c r="B122" s="2"/>
      <c r="C122" s="2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37"/>
      <c r="B123" s="2"/>
      <c r="C123" s="2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37"/>
      <c r="B124" s="2"/>
      <c r="C124" s="2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37"/>
      <c r="B125" s="2"/>
      <c r="C125" s="2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37"/>
      <c r="B126" s="2"/>
      <c r="C126" s="2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37"/>
      <c r="B127" s="2"/>
      <c r="C127" s="2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37"/>
      <c r="B128" s="2"/>
      <c r="C128" s="2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37"/>
      <c r="B129" s="2"/>
      <c r="C129" s="2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37"/>
      <c r="B130" s="2"/>
      <c r="C130" s="2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37"/>
      <c r="B131" s="2"/>
      <c r="C131" s="2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37"/>
      <c r="B132" s="2"/>
      <c r="C132" s="2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37"/>
      <c r="B133" s="2"/>
      <c r="C133" s="2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37"/>
      <c r="B134" s="2"/>
      <c r="C134" s="2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37"/>
      <c r="B135" s="2"/>
      <c r="C135" s="2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37"/>
      <c r="B136" s="2"/>
      <c r="C136" s="2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37"/>
      <c r="B137" s="2"/>
      <c r="C137" s="2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37"/>
      <c r="B138" s="2"/>
      <c r="C138" s="2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37"/>
      <c r="B139" s="2"/>
      <c r="C139" s="2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37"/>
      <c r="B140" s="2"/>
      <c r="C140" s="2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37"/>
      <c r="B141" s="2"/>
      <c r="C141" s="2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37"/>
      <c r="B142" s="2"/>
      <c r="C142" s="2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37"/>
      <c r="B143" s="2"/>
      <c r="C143" s="2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37"/>
      <c r="B144" s="2"/>
      <c r="C144" s="2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37"/>
      <c r="B145" s="2"/>
      <c r="C145" s="2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37"/>
      <c r="B146" s="2"/>
      <c r="C146" s="2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37"/>
      <c r="B147" s="2"/>
      <c r="C147" s="2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37"/>
      <c r="B148" s="2"/>
      <c r="C148" s="2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37"/>
      <c r="B149" s="2"/>
      <c r="C149" s="2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37"/>
      <c r="B150" s="2"/>
      <c r="C150" s="2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37"/>
      <c r="B151" s="2"/>
      <c r="C151" s="2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37"/>
      <c r="B152" s="2"/>
      <c r="C152" s="2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37"/>
      <c r="B153" s="2"/>
      <c r="C153" s="2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37"/>
      <c r="B154" s="2"/>
      <c r="C154" s="2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37"/>
      <c r="B155" s="2"/>
      <c r="C155" s="2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37"/>
      <c r="B156" s="2"/>
      <c r="C156" s="2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37"/>
      <c r="B157" s="2"/>
      <c r="C157" s="2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37"/>
      <c r="B158" s="2"/>
      <c r="C158" s="2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37"/>
      <c r="B159" s="2"/>
      <c r="C159" s="2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37"/>
      <c r="B160" s="2"/>
      <c r="C160" s="2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37"/>
      <c r="B161" s="2"/>
      <c r="C161" s="2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37"/>
      <c r="B162" s="2"/>
      <c r="C162" s="2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37"/>
      <c r="B163" s="2"/>
      <c r="C163" s="2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37"/>
      <c r="B164" s="2"/>
      <c r="C164" s="2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37"/>
      <c r="B165" s="2"/>
      <c r="C165" s="2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37"/>
      <c r="B166" s="2"/>
      <c r="C166" s="2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37"/>
      <c r="B167" s="2"/>
      <c r="C167" s="2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37"/>
      <c r="B168" s="2"/>
      <c r="C168" s="2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37"/>
      <c r="B169" s="2"/>
      <c r="C169" s="2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37"/>
      <c r="B170" s="2"/>
      <c r="C170" s="2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37"/>
      <c r="B171" s="2"/>
      <c r="C171" s="2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37"/>
      <c r="B172" s="2"/>
      <c r="C172" s="2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37"/>
      <c r="B173" s="2"/>
      <c r="C173" s="2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37"/>
      <c r="B174" s="2"/>
      <c r="C174" s="2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37"/>
      <c r="B175" s="2"/>
      <c r="C175" s="2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37"/>
      <c r="B176" s="2"/>
      <c r="C176" s="2"/>
      <c r="D176" s="37"/>
      <c r="E176" s="38"/>
      <c r="F176" s="37"/>
      <c r="H176" s="17"/>
      <c r="I176" s="17"/>
      <c r="J176" s="17"/>
      <c r="K176" s="17"/>
      <c r="L176" s="17"/>
    </row>
    <row r="177" spans="1:12" s="18" customFormat="1" ht="14.25" customHeight="1">
      <c r="A177" s="37"/>
      <c r="B177" s="2"/>
      <c r="C177" s="2"/>
      <c r="D177" s="37"/>
      <c r="E177" s="38"/>
      <c r="F177" s="37"/>
      <c r="H177" s="17"/>
      <c r="I177" s="17"/>
      <c r="J177" s="17"/>
      <c r="K177" s="17"/>
      <c r="L177" s="17"/>
    </row>
    <row r="178" spans="1:12" s="18" customFormat="1" ht="14.25" customHeight="1">
      <c r="A178" s="37"/>
      <c r="B178" s="2"/>
      <c r="C178" s="2"/>
      <c r="D178" s="37"/>
      <c r="E178" s="38"/>
      <c r="F178" s="37"/>
      <c r="H178" s="17"/>
      <c r="I178" s="17"/>
      <c r="J178" s="17"/>
      <c r="K178" s="17"/>
      <c r="L178" s="17"/>
    </row>
    <row r="179" spans="1:12" s="18" customFormat="1" ht="14.25" customHeight="1">
      <c r="A179" s="37"/>
      <c r="B179" s="2"/>
      <c r="C179" s="2"/>
      <c r="D179" s="37"/>
      <c r="E179" s="38"/>
      <c r="F179" s="37"/>
      <c r="H179" s="17"/>
      <c r="I179" s="17"/>
      <c r="J179" s="17"/>
      <c r="K179" s="17"/>
      <c r="L179" s="17"/>
    </row>
    <row r="180" spans="1:12" s="18" customFormat="1" ht="14.25" customHeight="1">
      <c r="A180" s="37"/>
      <c r="B180" s="2"/>
      <c r="C180" s="2"/>
      <c r="D180" s="37"/>
      <c r="E180" s="38"/>
      <c r="F180" s="37"/>
      <c r="H180" s="17"/>
      <c r="I180" s="17"/>
      <c r="J180" s="17"/>
      <c r="K180" s="17"/>
      <c r="L180" s="17"/>
    </row>
    <row r="181" spans="1:12" s="18" customFormat="1" ht="14.25" customHeight="1">
      <c r="A181" s="37"/>
      <c r="B181" s="2"/>
      <c r="C181" s="2"/>
      <c r="D181" s="37"/>
      <c r="E181" s="38"/>
      <c r="F181" s="37"/>
      <c r="H181" s="17"/>
      <c r="I181" s="17"/>
      <c r="J181" s="17"/>
      <c r="K181" s="17"/>
      <c r="L181" s="17"/>
    </row>
    <row r="182" spans="1:12" s="18" customFormat="1" ht="14.25" customHeight="1">
      <c r="A182" s="37"/>
      <c r="B182" s="2"/>
      <c r="C182" s="2"/>
      <c r="D182" s="37"/>
      <c r="E182" s="38"/>
      <c r="F182" s="37"/>
      <c r="H182" s="17"/>
      <c r="I182" s="17"/>
      <c r="J182" s="17"/>
      <c r="K182" s="17"/>
      <c r="L182" s="17"/>
    </row>
    <row r="183" spans="1:12" s="18" customFormat="1" ht="14.25" customHeight="1">
      <c r="A183" s="37"/>
      <c r="B183" s="2"/>
      <c r="C183" s="2"/>
      <c r="D183" s="37"/>
      <c r="E183" s="38"/>
      <c r="F183" s="37"/>
      <c r="H183" s="17"/>
      <c r="I183" s="17"/>
      <c r="J183" s="17"/>
      <c r="K183" s="17"/>
      <c r="L183" s="17"/>
    </row>
    <row r="184" spans="1:12" s="18" customFormat="1" ht="14.25" customHeight="1">
      <c r="A184" s="37"/>
      <c r="B184" s="2"/>
      <c r="C184" s="2"/>
      <c r="D184" s="37"/>
      <c r="E184" s="38"/>
      <c r="F184" s="37"/>
      <c r="H184" s="17"/>
      <c r="I184" s="17"/>
      <c r="J184" s="17"/>
      <c r="K184" s="17"/>
      <c r="L184" s="17"/>
    </row>
    <row r="185" spans="1:12" s="18" customFormat="1" ht="14.25" customHeight="1">
      <c r="A185" s="37"/>
      <c r="B185" s="2"/>
      <c r="C185" s="2"/>
      <c r="D185" s="37"/>
      <c r="E185" s="38"/>
      <c r="F185" s="37"/>
      <c r="H185" s="17"/>
      <c r="I185" s="17"/>
      <c r="J185" s="17"/>
      <c r="K185" s="17"/>
      <c r="L185" s="17"/>
    </row>
    <row r="186" spans="1:12" s="18" customFormat="1" ht="14.25" customHeight="1">
      <c r="A186" s="37"/>
      <c r="B186" s="2"/>
      <c r="C186" s="2"/>
      <c r="D186" s="37"/>
      <c r="E186" s="38"/>
      <c r="F186" s="37"/>
      <c r="H186" s="17"/>
      <c r="I186" s="17"/>
      <c r="J186" s="17"/>
      <c r="K186" s="17"/>
      <c r="L186" s="17"/>
    </row>
    <row r="187" spans="1:12" s="18" customFormat="1" ht="14.25" customHeight="1">
      <c r="A187" s="37"/>
      <c r="B187" s="2"/>
      <c r="C187" s="2"/>
      <c r="D187" s="37"/>
      <c r="E187" s="38"/>
      <c r="F187" s="37"/>
      <c r="H187" s="17"/>
      <c r="I187" s="17"/>
      <c r="J187" s="17"/>
      <c r="K187" s="17"/>
      <c r="L187" s="17"/>
    </row>
    <row r="188" spans="1:12" s="18" customFormat="1" ht="14.25" customHeight="1">
      <c r="A188" s="37"/>
      <c r="B188" s="2"/>
      <c r="C188" s="2"/>
      <c r="D188" s="37"/>
      <c r="E188" s="38"/>
      <c r="F188" s="37"/>
      <c r="H188" s="17"/>
      <c r="I188" s="17"/>
      <c r="J188" s="17"/>
      <c r="K188" s="17"/>
      <c r="L188" s="17"/>
    </row>
    <row r="189" spans="1:12" s="18" customFormat="1" ht="14.25" customHeight="1">
      <c r="A189" s="37"/>
      <c r="B189" s="2"/>
      <c r="C189" s="2"/>
      <c r="D189" s="37"/>
      <c r="E189" s="38"/>
      <c r="F189" s="37"/>
      <c r="H189" s="17"/>
      <c r="I189" s="17"/>
      <c r="J189" s="17"/>
      <c r="K189" s="17"/>
      <c r="L189" s="17"/>
    </row>
    <row r="190" spans="1:12" s="18" customFormat="1" ht="14.25" customHeight="1">
      <c r="A190" s="37"/>
      <c r="B190" s="2"/>
      <c r="C190" s="2"/>
      <c r="D190" s="37"/>
      <c r="E190" s="38"/>
      <c r="F190" s="37"/>
      <c r="H190" s="17"/>
      <c r="I190" s="17"/>
      <c r="J190" s="17"/>
      <c r="K190" s="17"/>
      <c r="L190" s="17"/>
    </row>
    <row r="191" spans="1:12" s="18" customFormat="1" ht="14.25" customHeight="1">
      <c r="A191" s="37"/>
      <c r="B191" s="2"/>
      <c r="C191" s="2"/>
      <c r="D191" s="37"/>
      <c r="E191" s="38"/>
      <c r="F191" s="37"/>
      <c r="H191" s="17"/>
      <c r="I191" s="17"/>
      <c r="J191" s="17"/>
      <c r="K191" s="17"/>
      <c r="L191" s="17"/>
    </row>
    <row r="192" spans="1:12" s="18" customFormat="1" ht="14.25" customHeight="1">
      <c r="A192" s="37"/>
      <c r="B192" s="2"/>
      <c r="C192" s="2"/>
      <c r="D192" s="37"/>
      <c r="E192" s="38"/>
      <c r="F192" s="37"/>
      <c r="H192" s="17"/>
      <c r="I192" s="17"/>
      <c r="J192" s="17"/>
      <c r="K192" s="17"/>
      <c r="L192" s="17"/>
    </row>
  </sheetData>
  <mergeCells count="9">
    <mergeCell ref="O22:AI22"/>
    <mergeCell ref="D12:K12"/>
    <mergeCell ref="D2:AL2"/>
    <mergeCell ref="D3:AL3"/>
    <mergeCell ref="D4:AL4"/>
    <mergeCell ref="D5:AL5"/>
    <mergeCell ref="D6:AL6"/>
    <mergeCell ref="N13:AL13"/>
    <mergeCell ref="N14:AL14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197"/>
  <sheetViews>
    <sheetView showGridLines="0" topLeftCell="C5" zoomScaleNormal="100" zoomScaleSheetLayoutView="100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8" width="25.5703125" style="18" customWidth="1"/>
    <col min="9" max="11" width="11.85546875" style="17" customWidth="1"/>
    <col min="12" max="12" width="13" style="17" bestFit="1" customWidth="1"/>
    <col min="13" max="13" width="13.42578125" style="17" hidden="1" customWidth="1"/>
    <col min="14" max="14" width="13.28515625" style="17" hidden="1" customWidth="1"/>
    <col min="15" max="15" width="15.28515625" style="17" customWidth="1"/>
    <col min="16" max="16" width="13.5703125" style="17" customWidth="1"/>
    <col min="17" max="17" width="13.7109375" style="17" customWidth="1"/>
    <col min="18" max="16384" width="9.140625" style="17"/>
  </cols>
  <sheetData>
    <row r="1" spans="1:17" ht="14.25" customHeight="1">
      <c r="B1" s="1"/>
      <c r="C1" s="1"/>
      <c r="D1" s="1"/>
      <c r="E1" s="1"/>
      <c r="F1" s="1"/>
      <c r="G1" s="3"/>
      <c r="H1" s="3"/>
      <c r="I1" s="4"/>
    </row>
    <row r="2" spans="1:17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</row>
    <row r="3" spans="1:17" ht="14.25" customHeight="1">
      <c r="A3" s="3"/>
      <c r="B3" s="3"/>
      <c r="C3" s="3"/>
      <c r="D3" s="607" t="s">
        <v>1</v>
      </c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</row>
    <row r="4" spans="1:17" ht="14.25" customHeight="1">
      <c r="A4" s="3"/>
      <c r="B4" s="3"/>
      <c r="C4" s="3"/>
      <c r="D4" s="607" t="s">
        <v>2</v>
      </c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</row>
    <row r="5" spans="1:17" ht="14.25" customHeight="1">
      <c r="A5" s="3"/>
      <c r="B5" s="3"/>
      <c r="C5" s="3"/>
      <c r="D5" s="607" t="s">
        <v>1076</v>
      </c>
      <c r="E5" s="607" t="s">
        <v>169</v>
      </c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</row>
    <row r="6" spans="1:17" ht="14.25" customHeight="1">
      <c r="A6" s="3"/>
      <c r="B6" s="3"/>
      <c r="C6" s="3"/>
      <c r="D6" s="607" t="s">
        <v>1431</v>
      </c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</row>
    <row r="7" spans="1:17" ht="17.25" customHeight="1" thickBot="1">
      <c r="B7" s="2"/>
      <c r="C7" s="2"/>
      <c r="D7" s="2"/>
      <c r="E7" s="2"/>
      <c r="F7" s="2"/>
      <c r="G7" s="2"/>
      <c r="H7" s="2"/>
      <c r="I7" s="2"/>
    </row>
    <row r="8" spans="1:17" s="36" customFormat="1" ht="39.75" customHeight="1" thickBot="1">
      <c r="A8" s="50" t="s">
        <v>17</v>
      </c>
      <c r="B8" s="61" t="s">
        <v>18</v>
      </c>
      <c r="C8" s="35"/>
      <c r="D8" s="433" t="s">
        <v>19</v>
      </c>
      <c r="E8" s="433" t="s">
        <v>20</v>
      </c>
      <c r="F8" s="433" t="s">
        <v>21</v>
      </c>
      <c r="G8" s="433" t="s">
        <v>22</v>
      </c>
      <c r="H8" s="433" t="s">
        <v>1349</v>
      </c>
      <c r="I8" s="434" t="s">
        <v>27</v>
      </c>
      <c r="J8" s="434" t="s">
        <v>28</v>
      </c>
      <c r="K8" s="434" t="s">
        <v>29</v>
      </c>
      <c r="L8" s="434" t="s">
        <v>30</v>
      </c>
      <c r="M8" s="434" t="s">
        <v>1096</v>
      </c>
      <c r="N8" s="435" t="s">
        <v>69</v>
      </c>
      <c r="O8" s="434" t="s">
        <v>1327</v>
      </c>
      <c r="P8" s="434" t="s">
        <v>1267</v>
      </c>
      <c r="Q8" s="434" t="s">
        <v>10</v>
      </c>
    </row>
    <row r="9" spans="1:17" s="24" customFormat="1" ht="26.25" customHeight="1">
      <c r="A9" s="20" t="s">
        <v>286</v>
      </c>
      <c r="B9" s="25" t="s">
        <v>1078</v>
      </c>
      <c r="C9" s="60"/>
      <c r="D9" s="127">
        <v>1</v>
      </c>
      <c r="E9" s="21" t="s">
        <v>1228</v>
      </c>
      <c r="F9" s="8">
        <v>44904</v>
      </c>
      <c r="G9" s="22" t="s">
        <v>1084</v>
      </c>
      <c r="H9" s="479" t="s">
        <v>1350</v>
      </c>
      <c r="I9" s="9">
        <v>960.5</v>
      </c>
      <c r="J9" s="29">
        <f t="shared" ref="J9:J14" si="0">I9*10%</f>
        <v>96.050000000000011</v>
      </c>
      <c r="K9" s="40">
        <f t="shared" ref="K9:K14" si="1">I9-J9</f>
        <v>864.45</v>
      </c>
      <c r="L9" s="29">
        <f t="shared" ref="L9:L11" si="2">K9/5</f>
        <v>172.89000000000001</v>
      </c>
      <c r="M9" s="9">
        <v>10.894438356164384</v>
      </c>
      <c r="N9" s="9">
        <v>10.894438356164384</v>
      </c>
      <c r="O9" s="9">
        <v>172.89000000000001</v>
      </c>
      <c r="P9" s="9">
        <f t="shared" ref="P9:P13" si="3">SUM(N9+O9)</f>
        <v>183.7844383561644</v>
      </c>
      <c r="Q9" s="23">
        <f t="shared" ref="Q9:Q14" si="4">SUM(I9-P9)</f>
        <v>776.7155616438356</v>
      </c>
    </row>
    <row r="10" spans="1:17" s="24" customFormat="1" ht="26.25" customHeight="1">
      <c r="A10" s="20" t="s">
        <v>459</v>
      </c>
      <c r="B10" s="25" t="s">
        <v>1078</v>
      </c>
      <c r="C10" s="60"/>
      <c r="D10" s="127">
        <v>2</v>
      </c>
      <c r="E10" s="21" t="s">
        <v>1229</v>
      </c>
      <c r="F10" s="8">
        <v>44904</v>
      </c>
      <c r="G10" s="22" t="s">
        <v>1084</v>
      </c>
      <c r="H10" s="479" t="s">
        <v>1350</v>
      </c>
      <c r="I10" s="11">
        <v>960.5</v>
      </c>
      <c r="J10" s="29">
        <f t="shared" si="0"/>
        <v>96.050000000000011</v>
      </c>
      <c r="K10" s="40">
        <f t="shared" si="1"/>
        <v>864.45</v>
      </c>
      <c r="L10" s="41">
        <f t="shared" si="2"/>
        <v>172.89000000000001</v>
      </c>
      <c r="M10" s="9">
        <v>10.894438356164384</v>
      </c>
      <c r="N10" s="9">
        <v>10.894438356164384</v>
      </c>
      <c r="O10" s="9">
        <v>172.89000000000001</v>
      </c>
      <c r="P10" s="9">
        <f t="shared" si="3"/>
        <v>183.7844383561644</v>
      </c>
      <c r="Q10" s="23">
        <f t="shared" si="4"/>
        <v>776.7155616438356</v>
      </c>
    </row>
    <row r="11" spans="1:17" s="24" customFormat="1" ht="26.25" customHeight="1">
      <c r="A11" s="20" t="s">
        <v>194</v>
      </c>
      <c r="B11" s="25" t="s">
        <v>1079</v>
      </c>
      <c r="C11" s="60"/>
      <c r="D11" s="127">
        <v>3</v>
      </c>
      <c r="E11" s="21" t="s">
        <v>1232</v>
      </c>
      <c r="F11" s="8">
        <v>44904</v>
      </c>
      <c r="G11" s="28" t="s">
        <v>1086</v>
      </c>
      <c r="H11" s="479" t="s">
        <v>1350</v>
      </c>
      <c r="I11" s="125">
        <v>1017</v>
      </c>
      <c r="J11" s="29">
        <f t="shared" si="0"/>
        <v>101.7</v>
      </c>
      <c r="K11" s="40">
        <f t="shared" si="1"/>
        <v>915.3</v>
      </c>
      <c r="L11" s="41">
        <f t="shared" si="2"/>
        <v>183.06</v>
      </c>
      <c r="M11" s="9">
        <v>11.535287671232878</v>
      </c>
      <c r="N11" s="9">
        <v>11.535287671232878</v>
      </c>
      <c r="O11" s="9">
        <v>183.06</v>
      </c>
      <c r="P11" s="9">
        <f t="shared" si="3"/>
        <v>194.59528767123288</v>
      </c>
      <c r="Q11" s="23">
        <f t="shared" si="4"/>
        <v>822.40471232876712</v>
      </c>
    </row>
    <row r="12" spans="1:17" s="24" customFormat="1" ht="26.25" customHeight="1">
      <c r="A12" s="20" t="s">
        <v>202</v>
      </c>
      <c r="B12" s="25" t="s">
        <v>1079</v>
      </c>
      <c r="C12" s="60"/>
      <c r="D12" s="127">
        <v>4</v>
      </c>
      <c r="E12" s="21" t="s">
        <v>1233</v>
      </c>
      <c r="F12" s="8">
        <v>44904</v>
      </c>
      <c r="G12" s="28" t="s">
        <v>1085</v>
      </c>
      <c r="H12" s="479" t="s">
        <v>1350</v>
      </c>
      <c r="I12" s="12">
        <v>904</v>
      </c>
      <c r="J12" s="29">
        <f t="shared" si="0"/>
        <v>90.4</v>
      </c>
      <c r="K12" s="40">
        <f t="shared" si="1"/>
        <v>813.6</v>
      </c>
      <c r="L12" s="41">
        <v>162.72</v>
      </c>
      <c r="M12" s="9">
        <v>10.253589041095889</v>
      </c>
      <c r="N12" s="9">
        <v>10.253589041095889</v>
      </c>
      <c r="O12" s="9">
        <v>162.72</v>
      </c>
      <c r="P12" s="9">
        <f t="shared" si="3"/>
        <v>172.97358904109589</v>
      </c>
      <c r="Q12" s="23">
        <f t="shared" si="4"/>
        <v>731.02641095890408</v>
      </c>
    </row>
    <row r="13" spans="1:17" s="24" customFormat="1" ht="26.25" customHeight="1">
      <c r="A13" s="20" t="s">
        <v>206</v>
      </c>
      <c r="B13" s="25" t="s">
        <v>1080</v>
      </c>
      <c r="C13" s="60"/>
      <c r="D13" s="127">
        <v>5</v>
      </c>
      <c r="E13" s="21" t="s">
        <v>1230</v>
      </c>
      <c r="F13" s="8">
        <v>44904</v>
      </c>
      <c r="G13" s="28" t="s">
        <v>1083</v>
      </c>
      <c r="H13" s="479" t="s">
        <v>1350</v>
      </c>
      <c r="I13" s="12">
        <v>1921</v>
      </c>
      <c r="J13" s="29">
        <f t="shared" si="0"/>
        <v>192.10000000000002</v>
      </c>
      <c r="K13" s="40">
        <f t="shared" si="1"/>
        <v>1728.9</v>
      </c>
      <c r="L13" s="41">
        <v>345.78</v>
      </c>
      <c r="M13" s="9">
        <v>21.788876712328769</v>
      </c>
      <c r="N13" s="9">
        <v>21.788876712328769</v>
      </c>
      <c r="O13" s="9">
        <v>345.78</v>
      </c>
      <c r="P13" s="9">
        <f t="shared" si="3"/>
        <v>367.56887671232874</v>
      </c>
      <c r="Q13" s="23">
        <f t="shared" si="4"/>
        <v>1553.4311232876712</v>
      </c>
    </row>
    <row r="14" spans="1:17" s="24" customFormat="1" ht="26.25" customHeight="1" thickBot="1">
      <c r="A14" s="20" t="s">
        <v>1077</v>
      </c>
      <c r="B14" s="25" t="s">
        <v>1081</v>
      </c>
      <c r="C14" s="60"/>
      <c r="D14" s="127">
        <v>6</v>
      </c>
      <c r="E14" s="21" t="s">
        <v>1231</v>
      </c>
      <c r="F14" s="8">
        <v>44904</v>
      </c>
      <c r="G14" s="228" t="s">
        <v>1082</v>
      </c>
      <c r="H14" s="479" t="s">
        <v>1350</v>
      </c>
      <c r="I14" s="125">
        <v>4100</v>
      </c>
      <c r="J14" s="29">
        <f t="shared" si="0"/>
        <v>410</v>
      </c>
      <c r="K14" s="40">
        <f t="shared" si="1"/>
        <v>3690</v>
      </c>
      <c r="L14" s="41">
        <v>738</v>
      </c>
      <c r="M14" s="9">
        <v>46.504109589041093</v>
      </c>
      <c r="N14" s="9">
        <v>46.504109589041093</v>
      </c>
      <c r="O14" s="9">
        <v>738</v>
      </c>
      <c r="P14" s="9">
        <f>SUM(N14+O14)</f>
        <v>784.50410958904104</v>
      </c>
      <c r="Q14" s="23">
        <f t="shared" si="4"/>
        <v>3315.495890410959</v>
      </c>
    </row>
    <row r="15" spans="1:17" s="13" customFormat="1" ht="30" customHeight="1" thickBot="1">
      <c r="A15" s="51"/>
      <c r="B15" s="51"/>
      <c r="C15" s="49"/>
      <c r="D15" s="604" t="s">
        <v>1430</v>
      </c>
      <c r="E15" s="605"/>
      <c r="F15" s="605"/>
      <c r="G15" s="605"/>
      <c r="H15" s="606"/>
      <c r="I15" s="436">
        <f t="shared" ref="I15:Q15" si="5">SUM(I9:I14)</f>
        <v>9863</v>
      </c>
      <c r="J15" s="436">
        <f t="shared" si="5"/>
        <v>986.30000000000007</v>
      </c>
      <c r="K15" s="436">
        <f t="shared" si="5"/>
        <v>8876.7000000000007</v>
      </c>
      <c r="L15" s="436">
        <f>SUM(L9:L14)</f>
        <v>1775.3400000000001</v>
      </c>
      <c r="M15" s="436">
        <f t="shared" si="5"/>
        <v>111.8707397260274</v>
      </c>
      <c r="N15" s="436">
        <f>SUM(N9:N14)</f>
        <v>111.8707397260274</v>
      </c>
      <c r="O15" s="437">
        <f>SUM(O9:O14)</f>
        <v>1775.3400000000001</v>
      </c>
      <c r="P15" s="437">
        <f t="shared" si="5"/>
        <v>1887.2107397260274</v>
      </c>
      <c r="Q15" s="436">
        <f t="shared" si="5"/>
        <v>7975.7892602739721</v>
      </c>
    </row>
    <row r="16" spans="1:17" s="18" customFormat="1" ht="29.25" customHeight="1">
      <c r="A16" s="2"/>
      <c r="B16" s="37"/>
      <c r="C16" s="37"/>
      <c r="D16" s="37"/>
      <c r="E16" s="38"/>
      <c r="F16" s="37"/>
      <c r="I16" s="17"/>
      <c r="N16" s="270"/>
      <c r="O16" s="270"/>
    </row>
    <row r="17" spans="1:15" s="18" customFormat="1" ht="29.25" customHeight="1">
      <c r="A17" s="2"/>
      <c r="B17" s="37"/>
      <c r="C17" s="37"/>
      <c r="D17" s="37"/>
      <c r="E17" s="38"/>
      <c r="F17" s="37"/>
      <c r="I17" s="17"/>
      <c r="N17" s="270"/>
      <c r="O17" s="270"/>
    </row>
    <row r="18" spans="1:15" s="18" customFormat="1" ht="29.25" customHeight="1">
      <c r="A18" s="2"/>
      <c r="B18" s="37"/>
      <c r="C18" s="37"/>
      <c r="D18" s="37"/>
      <c r="E18" s="38"/>
      <c r="F18" s="37"/>
      <c r="I18" s="17"/>
      <c r="N18" s="270"/>
      <c r="O18" s="270"/>
    </row>
    <row r="19" spans="1:15" s="18" customFormat="1" ht="14.25" customHeight="1">
      <c r="A19" s="2"/>
      <c r="B19" s="37"/>
      <c r="C19" s="37"/>
      <c r="D19" s="37"/>
      <c r="E19" s="38"/>
      <c r="F19" s="37"/>
      <c r="H19" s="55" t="s">
        <v>1</v>
      </c>
      <c r="I19" s="17"/>
    </row>
    <row r="20" spans="1:15" s="18" customFormat="1" ht="14.25" customHeight="1">
      <c r="A20" s="2"/>
      <c r="B20" s="37"/>
      <c r="C20" s="37"/>
      <c r="D20" s="37"/>
      <c r="E20" s="38"/>
      <c r="F20" s="37"/>
      <c r="I20" s="17"/>
    </row>
    <row r="21" spans="1:15" s="18" customFormat="1" ht="14.25" customHeight="1">
      <c r="A21" s="2"/>
      <c r="B21" s="37"/>
      <c r="C21" s="37"/>
      <c r="D21" s="37"/>
      <c r="E21" s="38"/>
      <c r="F21" s="37"/>
      <c r="I21" s="17"/>
    </row>
    <row r="22" spans="1:15" s="18" customFormat="1" ht="17.25" customHeight="1">
      <c r="A22" s="2"/>
      <c r="B22" s="37"/>
      <c r="C22" s="37"/>
      <c r="D22" s="37"/>
      <c r="E22" s="38"/>
      <c r="F22" s="37"/>
      <c r="I22" s="17"/>
    </row>
    <row r="23" spans="1:15" s="18" customFormat="1" ht="17.25" customHeight="1">
      <c r="A23" s="2"/>
      <c r="B23" s="37"/>
      <c r="C23" s="37"/>
      <c r="D23" s="37"/>
      <c r="E23" s="38"/>
      <c r="F23" s="37"/>
      <c r="I23" s="17"/>
    </row>
    <row r="24" spans="1:15" s="18" customFormat="1" ht="14.25" customHeight="1">
      <c r="A24" s="2"/>
      <c r="B24" s="37"/>
      <c r="C24" s="37"/>
      <c r="D24" s="37"/>
      <c r="E24" s="38"/>
      <c r="F24" s="37"/>
      <c r="I24" s="17"/>
    </row>
    <row r="25" spans="1:15" s="18" customFormat="1" ht="14.25" customHeight="1">
      <c r="A25" s="2"/>
      <c r="B25" s="37"/>
      <c r="C25" s="37"/>
      <c r="D25" s="37"/>
      <c r="E25" s="38"/>
      <c r="F25" s="37"/>
      <c r="I25" s="17"/>
    </row>
    <row r="26" spans="1:15" s="18" customFormat="1" ht="14.25" customHeight="1">
      <c r="A26" s="2"/>
      <c r="B26" s="37"/>
      <c r="C26" s="37"/>
      <c r="D26" s="37"/>
      <c r="E26" s="38"/>
      <c r="F26" s="37"/>
      <c r="I26" s="17"/>
    </row>
    <row r="27" spans="1:15" s="18" customFormat="1" ht="14.25" customHeight="1">
      <c r="A27" s="2"/>
      <c r="B27" s="37"/>
      <c r="C27" s="37"/>
      <c r="D27" s="37"/>
      <c r="E27" s="38"/>
      <c r="F27" s="37"/>
      <c r="I27" s="17"/>
    </row>
    <row r="28" spans="1:15" s="18" customFormat="1" ht="14.25" customHeight="1">
      <c r="A28" s="2"/>
      <c r="B28" s="37"/>
      <c r="C28" s="37"/>
      <c r="D28" s="37"/>
      <c r="E28" s="38"/>
      <c r="F28" s="37"/>
      <c r="I28" s="17"/>
    </row>
    <row r="29" spans="1:15" s="18" customFormat="1" ht="14.25" customHeight="1">
      <c r="A29" s="2"/>
      <c r="B29" s="37"/>
      <c r="C29" s="37"/>
      <c r="D29" s="37"/>
      <c r="E29" s="38"/>
      <c r="F29" s="37"/>
      <c r="I29" s="17"/>
    </row>
    <row r="30" spans="1:15" s="18" customFormat="1" ht="14.25" customHeight="1">
      <c r="A30" s="2"/>
      <c r="B30" s="37"/>
      <c r="C30" s="37"/>
      <c r="D30" s="37"/>
      <c r="E30" s="38"/>
      <c r="F30" s="37"/>
      <c r="I30" s="17"/>
    </row>
    <row r="31" spans="1:15" s="18" customFormat="1" ht="14.25" customHeight="1">
      <c r="A31" s="2"/>
      <c r="B31" s="37"/>
      <c r="C31" s="37"/>
      <c r="D31" s="37"/>
      <c r="E31" s="38"/>
      <c r="F31" s="37"/>
      <c r="I31" s="17"/>
    </row>
    <row r="32" spans="1:15" s="18" customFormat="1" ht="14.25" customHeight="1">
      <c r="A32" s="2"/>
      <c r="B32" s="37"/>
      <c r="C32" s="37"/>
      <c r="D32" s="37"/>
      <c r="E32" s="38"/>
      <c r="F32" s="37"/>
      <c r="I32" s="17"/>
    </row>
    <row r="33" spans="1:9" s="18" customFormat="1" ht="14.25" customHeight="1">
      <c r="A33" s="2"/>
      <c r="B33" s="37"/>
      <c r="C33" s="37"/>
      <c r="D33" s="37"/>
      <c r="E33" s="38"/>
      <c r="F33" s="37"/>
      <c r="I33" s="17"/>
    </row>
    <row r="34" spans="1:9" s="18" customFormat="1" ht="14.25" customHeight="1">
      <c r="A34" s="2"/>
      <c r="B34" s="37"/>
      <c r="C34" s="37"/>
      <c r="D34" s="37"/>
      <c r="E34" s="38"/>
      <c r="F34" s="37"/>
      <c r="I34" s="17"/>
    </row>
    <row r="35" spans="1:9" s="18" customFormat="1" ht="14.25" customHeight="1">
      <c r="A35" s="2"/>
      <c r="B35" s="37"/>
      <c r="C35" s="37"/>
      <c r="D35" s="37"/>
      <c r="E35" s="38"/>
      <c r="F35" s="37"/>
      <c r="I35" s="17"/>
    </row>
    <row r="36" spans="1:9" s="18" customFormat="1" ht="14.25" customHeight="1">
      <c r="A36" s="2"/>
      <c r="B36" s="37"/>
      <c r="C36" s="37"/>
      <c r="D36" s="37"/>
      <c r="E36" s="38"/>
      <c r="F36" s="37"/>
      <c r="I36" s="17"/>
    </row>
    <row r="37" spans="1:9" s="18" customFormat="1" ht="14.25" customHeight="1">
      <c r="A37" s="2"/>
      <c r="B37" s="37"/>
      <c r="C37" s="37"/>
      <c r="D37" s="37"/>
      <c r="E37" s="38"/>
      <c r="F37" s="37"/>
      <c r="I37" s="17"/>
    </row>
    <row r="38" spans="1:9" s="18" customFormat="1" ht="14.25" customHeight="1">
      <c r="A38" s="2"/>
      <c r="B38" s="37"/>
      <c r="C38" s="37"/>
      <c r="D38" s="37"/>
      <c r="E38" s="38"/>
      <c r="F38" s="37"/>
      <c r="I38" s="17"/>
    </row>
    <row r="39" spans="1:9" s="18" customFormat="1" ht="14.25" customHeight="1">
      <c r="A39" s="2"/>
      <c r="B39" s="37"/>
      <c r="C39" s="37"/>
      <c r="D39" s="37"/>
      <c r="E39" s="38"/>
      <c r="F39" s="37"/>
      <c r="I39" s="17"/>
    </row>
    <row r="40" spans="1:9" s="18" customFormat="1" ht="14.25" customHeight="1">
      <c r="A40" s="2"/>
      <c r="B40" s="37"/>
      <c r="C40" s="37"/>
      <c r="D40" s="37"/>
      <c r="E40" s="38"/>
      <c r="F40" s="37"/>
      <c r="I40" s="17"/>
    </row>
    <row r="41" spans="1:9" s="18" customFormat="1" ht="14.25" customHeight="1">
      <c r="A41" s="2"/>
      <c r="B41" s="37"/>
      <c r="C41" s="37"/>
      <c r="D41" s="37"/>
      <c r="E41" s="38"/>
      <c r="F41" s="37"/>
      <c r="I41" s="17"/>
    </row>
    <row r="42" spans="1:9" s="18" customFormat="1" ht="14.25" customHeight="1">
      <c r="A42" s="2"/>
      <c r="B42" s="37"/>
      <c r="C42" s="37"/>
      <c r="D42" s="37"/>
      <c r="E42" s="38"/>
      <c r="F42" s="37"/>
      <c r="I42" s="17"/>
    </row>
    <row r="43" spans="1:9" s="18" customFormat="1" ht="14.25" customHeight="1">
      <c r="A43" s="2"/>
      <c r="B43" s="37"/>
      <c r="C43" s="37"/>
      <c r="D43" s="37"/>
      <c r="E43" s="38"/>
      <c r="F43" s="37"/>
      <c r="I43" s="17"/>
    </row>
    <row r="44" spans="1:9" s="18" customFormat="1" ht="14.25" customHeight="1">
      <c r="A44" s="2"/>
      <c r="B44" s="37"/>
      <c r="C44" s="37"/>
      <c r="D44" s="37"/>
      <c r="E44" s="38"/>
      <c r="F44" s="37"/>
      <c r="I44" s="17"/>
    </row>
    <row r="45" spans="1:9" s="18" customFormat="1" ht="14.25" customHeight="1">
      <c r="A45" s="2"/>
      <c r="B45" s="37"/>
      <c r="C45" s="37"/>
      <c r="D45" s="37"/>
      <c r="E45" s="38"/>
      <c r="F45" s="37"/>
      <c r="I45" s="17"/>
    </row>
    <row r="46" spans="1:9" s="18" customFormat="1" ht="14.25" customHeight="1">
      <c r="A46" s="2"/>
      <c r="B46" s="37"/>
      <c r="C46" s="37"/>
      <c r="D46" s="37"/>
      <c r="E46" s="38"/>
      <c r="F46" s="37"/>
      <c r="I46" s="17"/>
    </row>
    <row r="47" spans="1:9" s="18" customFormat="1" ht="14.25" customHeight="1">
      <c r="A47" s="2"/>
      <c r="B47" s="37"/>
      <c r="C47" s="37"/>
      <c r="D47" s="37"/>
      <c r="E47" s="38"/>
      <c r="F47" s="37"/>
      <c r="I47" s="17"/>
    </row>
    <row r="48" spans="1:9" s="18" customFormat="1" ht="14.25" customHeight="1">
      <c r="A48" s="2"/>
      <c r="B48" s="37"/>
      <c r="C48" s="37"/>
      <c r="D48" s="37"/>
      <c r="E48" s="38"/>
      <c r="F48" s="37"/>
      <c r="I48" s="17"/>
    </row>
    <row r="49" spans="1:9" s="18" customFormat="1" ht="14.25" customHeight="1">
      <c r="A49" s="2"/>
      <c r="B49" s="37"/>
      <c r="C49" s="37"/>
      <c r="D49" s="37"/>
      <c r="E49" s="38"/>
      <c r="F49" s="37"/>
      <c r="I49" s="17"/>
    </row>
    <row r="50" spans="1:9" s="18" customFormat="1" ht="14.25" customHeight="1">
      <c r="A50" s="2"/>
      <c r="B50" s="37"/>
      <c r="C50" s="37"/>
      <c r="D50" s="37"/>
      <c r="E50" s="38"/>
      <c r="F50" s="37"/>
      <c r="I50" s="17"/>
    </row>
    <row r="51" spans="1:9" s="18" customFormat="1" ht="14.25" customHeight="1">
      <c r="A51" s="2"/>
      <c r="B51" s="37"/>
      <c r="C51" s="37"/>
      <c r="D51" s="37"/>
      <c r="E51" s="38"/>
      <c r="F51" s="37"/>
      <c r="I51" s="17"/>
    </row>
    <row r="52" spans="1:9" s="18" customFormat="1" ht="14.25" customHeight="1">
      <c r="A52" s="2"/>
      <c r="B52" s="37"/>
      <c r="C52" s="37"/>
      <c r="D52" s="37"/>
      <c r="E52" s="38"/>
      <c r="F52" s="37"/>
      <c r="I52" s="17"/>
    </row>
    <row r="53" spans="1:9" s="18" customFormat="1" ht="14.25" customHeight="1">
      <c r="A53" s="2"/>
      <c r="B53" s="37"/>
      <c r="C53" s="37"/>
      <c r="D53" s="37"/>
      <c r="E53" s="38"/>
      <c r="F53" s="37"/>
      <c r="I53" s="17"/>
    </row>
    <row r="54" spans="1:9" s="18" customFormat="1" ht="14.25" customHeight="1">
      <c r="A54" s="2"/>
      <c r="B54" s="37"/>
      <c r="C54" s="37"/>
      <c r="D54" s="37"/>
      <c r="E54" s="38"/>
      <c r="F54" s="37"/>
      <c r="I54" s="17"/>
    </row>
    <row r="55" spans="1:9" s="18" customFormat="1" ht="14.25" customHeight="1">
      <c r="A55" s="2"/>
      <c r="B55" s="37"/>
      <c r="C55" s="37"/>
      <c r="D55" s="37"/>
      <c r="E55" s="38"/>
      <c r="F55" s="37"/>
      <c r="I55" s="17"/>
    </row>
    <row r="56" spans="1:9" s="18" customFormat="1" ht="14.25" customHeight="1">
      <c r="A56" s="2"/>
      <c r="B56" s="37"/>
      <c r="C56" s="37"/>
      <c r="D56" s="37"/>
      <c r="E56" s="38"/>
      <c r="F56" s="37"/>
      <c r="I56" s="17"/>
    </row>
    <row r="57" spans="1:9" s="18" customFormat="1" ht="14.25" customHeight="1">
      <c r="A57" s="2"/>
      <c r="B57" s="37"/>
      <c r="C57" s="37"/>
      <c r="D57" s="37"/>
      <c r="E57" s="38"/>
      <c r="F57" s="37"/>
      <c r="I57" s="17"/>
    </row>
    <row r="58" spans="1:9" s="18" customFormat="1" ht="14.25" customHeight="1">
      <c r="A58" s="2"/>
      <c r="B58" s="37"/>
      <c r="C58" s="37"/>
      <c r="D58" s="37"/>
      <c r="E58" s="38"/>
      <c r="F58" s="37"/>
      <c r="I58" s="17"/>
    </row>
    <row r="59" spans="1:9" s="18" customFormat="1" ht="14.25" customHeight="1">
      <c r="A59" s="2"/>
      <c r="B59" s="37"/>
      <c r="C59" s="37"/>
      <c r="D59" s="37"/>
      <c r="E59" s="38"/>
      <c r="F59" s="37"/>
      <c r="I59" s="17"/>
    </row>
    <row r="60" spans="1:9" s="18" customFormat="1" ht="14.25" customHeight="1">
      <c r="A60" s="2"/>
      <c r="B60" s="37"/>
      <c r="C60" s="37"/>
      <c r="D60" s="37"/>
      <c r="E60" s="38"/>
      <c r="F60" s="37"/>
      <c r="I60" s="17"/>
    </row>
    <row r="61" spans="1:9" s="18" customFormat="1" ht="14.25" customHeight="1">
      <c r="A61" s="2"/>
      <c r="B61" s="37"/>
      <c r="C61" s="37"/>
      <c r="D61" s="37"/>
      <c r="E61" s="38"/>
      <c r="F61" s="37"/>
      <c r="I61" s="17"/>
    </row>
    <row r="62" spans="1:9" s="18" customFormat="1" ht="14.25" customHeight="1">
      <c r="A62" s="2"/>
      <c r="B62" s="37"/>
      <c r="C62" s="37"/>
      <c r="D62" s="37"/>
      <c r="E62" s="38"/>
      <c r="F62" s="37"/>
      <c r="I62" s="17"/>
    </row>
    <row r="63" spans="1:9" s="18" customFormat="1" ht="14.25" customHeight="1">
      <c r="A63" s="2"/>
      <c r="B63" s="37"/>
      <c r="C63" s="37"/>
      <c r="D63" s="37"/>
      <c r="E63" s="38"/>
      <c r="F63" s="37"/>
      <c r="I63" s="17"/>
    </row>
    <row r="64" spans="1:9" s="18" customFormat="1" ht="14.25" customHeight="1">
      <c r="A64" s="2"/>
      <c r="B64" s="37"/>
      <c r="C64" s="37"/>
      <c r="D64" s="37"/>
      <c r="E64" s="38"/>
      <c r="F64" s="37"/>
      <c r="I64" s="17"/>
    </row>
    <row r="65" spans="1:9" s="18" customFormat="1" ht="14.25" customHeight="1">
      <c r="A65" s="2"/>
      <c r="B65" s="37"/>
      <c r="C65" s="37"/>
      <c r="D65" s="37"/>
      <c r="E65" s="38"/>
      <c r="F65" s="37"/>
      <c r="I65" s="17"/>
    </row>
    <row r="66" spans="1:9" s="18" customFormat="1" ht="14.25" customHeight="1">
      <c r="A66" s="2"/>
      <c r="B66" s="37"/>
      <c r="C66" s="37"/>
      <c r="D66" s="37"/>
      <c r="E66" s="38"/>
      <c r="F66" s="37"/>
      <c r="I66" s="17"/>
    </row>
    <row r="67" spans="1:9" s="18" customFormat="1" ht="14.25" customHeight="1">
      <c r="A67" s="2"/>
      <c r="B67" s="37"/>
      <c r="C67" s="37"/>
      <c r="D67" s="37"/>
      <c r="E67" s="38"/>
      <c r="F67" s="37"/>
      <c r="I67" s="17"/>
    </row>
    <row r="68" spans="1:9" s="18" customFormat="1" ht="14.25" customHeight="1">
      <c r="A68" s="2"/>
      <c r="B68" s="37"/>
      <c r="C68" s="37"/>
      <c r="D68" s="37"/>
      <c r="E68" s="38"/>
      <c r="F68" s="37"/>
      <c r="I68" s="17"/>
    </row>
    <row r="69" spans="1:9" s="18" customFormat="1" ht="14.25" customHeight="1">
      <c r="A69" s="2"/>
      <c r="B69" s="37"/>
      <c r="C69" s="37"/>
      <c r="D69" s="37"/>
      <c r="E69" s="38"/>
      <c r="F69" s="37"/>
      <c r="I69" s="17"/>
    </row>
    <row r="70" spans="1:9" s="18" customFormat="1" ht="14.25" customHeight="1">
      <c r="A70" s="2"/>
      <c r="B70" s="37"/>
      <c r="C70" s="37"/>
      <c r="D70" s="37"/>
      <c r="E70" s="38"/>
      <c r="F70" s="37"/>
      <c r="I70" s="17"/>
    </row>
    <row r="71" spans="1:9" s="18" customFormat="1" ht="14.25" customHeight="1">
      <c r="A71" s="2"/>
      <c r="B71" s="37"/>
      <c r="C71" s="37"/>
      <c r="D71" s="37"/>
      <c r="E71" s="38"/>
      <c r="F71" s="37"/>
      <c r="I71" s="17"/>
    </row>
    <row r="72" spans="1:9" s="18" customFormat="1" ht="14.25" customHeight="1">
      <c r="A72" s="2"/>
      <c r="B72" s="37"/>
      <c r="C72" s="37"/>
      <c r="D72" s="37"/>
      <c r="E72" s="38"/>
      <c r="F72" s="37"/>
      <c r="I72" s="17"/>
    </row>
    <row r="73" spans="1:9" s="18" customFormat="1" ht="14.25" customHeight="1">
      <c r="A73" s="2"/>
      <c r="B73" s="37"/>
      <c r="C73" s="37"/>
      <c r="D73" s="37"/>
      <c r="E73" s="38"/>
      <c r="F73" s="37"/>
      <c r="I73" s="17"/>
    </row>
    <row r="74" spans="1:9" s="18" customFormat="1" ht="14.25" customHeight="1">
      <c r="A74" s="2"/>
      <c r="B74" s="37"/>
      <c r="C74" s="37"/>
      <c r="D74" s="37"/>
      <c r="E74" s="38"/>
      <c r="F74" s="37"/>
      <c r="I74" s="17"/>
    </row>
    <row r="75" spans="1:9" s="18" customFormat="1" ht="14.25" customHeight="1">
      <c r="A75" s="2"/>
      <c r="B75" s="37"/>
      <c r="C75" s="37"/>
      <c r="D75" s="37"/>
      <c r="E75" s="38"/>
      <c r="F75" s="37"/>
      <c r="I75" s="17"/>
    </row>
    <row r="76" spans="1:9" s="18" customFormat="1" ht="14.25" customHeight="1">
      <c r="A76" s="2"/>
      <c r="B76" s="37"/>
      <c r="C76" s="37"/>
      <c r="D76" s="37"/>
      <c r="E76" s="38"/>
      <c r="F76" s="37"/>
      <c r="I76" s="17"/>
    </row>
    <row r="77" spans="1:9" s="18" customFormat="1" ht="14.25" customHeight="1">
      <c r="A77" s="2"/>
      <c r="B77" s="37"/>
      <c r="C77" s="37"/>
      <c r="D77" s="37"/>
      <c r="E77" s="38"/>
      <c r="F77" s="37"/>
      <c r="I77" s="17"/>
    </row>
    <row r="78" spans="1:9" s="18" customFormat="1" ht="14.25" customHeight="1">
      <c r="A78" s="2"/>
      <c r="B78" s="37"/>
      <c r="C78" s="37"/>
      <c r="D78" s="37"/>
      <c r="E78" s="38"/>
      <c r="F78" s="37"/>
      <c r="I78" s="17"/>
    </row>
    <row r="79" spans="1:9" s="18" customFormat="1" ht="14.25" customHeight="1">
      <c r="A79" s="2"/>
      <c r="B79" s="37"/>
      <c r="C79" s="37"/>
      <c r="D79" s="37"/>
      <c r="E79" s="38"/>
      <c r="F79" s="37"/>
      <c r="I79" s="17"/>
    </row>
    <row r="80" spans="1:9" s="18" customFormat="1" ht="14.25" customHeight="1">
      <c r="A80" s="2"/>
      <c r="B80" s="37"/>
      <c r="C80" s="37"/>
      <c r="D80" s="37"/>
      <c r="E80" s="38"/>
      <c r="F80" s="37"/>
      <c r="I80" s="17"/>
    </row>
    <row r="81" spans="1:9" s="18" customFormat="1" ht="14.25" customHeight="1">
      <c r="A81" s="2"/>
      <c r="B81" s="37"/>
      <c r="C81" s="37"/>
      <c r="D81" s="37"/>
      <c r="E81" s="38"/>
      <c r="F81" s="37"/>
      <c r="I81" s="17"/>
    </row>
    <row r="82" spans="1:9" s="18" customFormat="1" ht="14.25" customHeight="1">
      <c r="A82" s="2"/>
      <c r="B82" s="37"/>
      <c r="C82" s="37"/>
      <c r="D82" s="37"/>
      <c r="E82" s="38"/>
      <c r="F82" s="37"/>
      <c r="I82" s="17"/>
    </row>
    <row r="83" spans="1:9" s="18" customFormat="1" ht="14.25" customHeight="1">
      <c r="A83" s="2"/>
      <c r="B83" s="37"/>
      <c r="C83" s="37"/>
      <c r="D83" s="37"/>
      <c r="E83" s="38"/>
      <c r="F83" s="37"/>
      <c r="I83" s="17"/>
    </row>
    <row r="84" spans="1:9" s="18" customFormat="1" ht="14.25" customHeight="1">
      <c r="A84" s="2"/>
      <c r="B84" s="37"/>
      <c r="C84" s="37"/>
      <c r="D84" s="37"/>
      <c r="E84" s="38"/>
      <c r="F84" s="37"/>
      <c r="I84" s="17"/>
    </row>
    <row r="85" spans="1:9" s="18" customFormat="1" ht="14.25" customHeight="1">
      <c r="A85" s="2"/>
      <c r="B85" s="37"/>
      <c r="C85" s="37"/>
      <c r="D85" s="37"/>
      <c r="E85" s="38"/>
      <c r="F85" s="37"/>
      <c r="I85" s="17"/>
    </row>
    <row r="86" spans="1:9" s="18" customFormat="1" ht="14.25" customHeight="1">
      <c r="A86" s="2"/>
      <c r="B86" s="37"/>
      <c r="C86" s="37"/>
      <c r="D86" s="37"/>
      <c r="E86" s="38"/>
      <c r="F86" s="37"/>
      <c r="I86" s="17"/>
    </row>
    <row r="87" spans="1:9" s="18" customFormat="1" ht="14.25" customHeight="1">
      <c r="A87" s="2"/>
      <c r="B87" s="37"/>
      <c r="C87" s="37"/>
      <c r="D87" s="37"/>
      <c r="E87" s="38"/>
      <c r="F87" s="37"/>
      <c r="I87" s="17"/>
    </row>
    <row r="88" spans="1:9" s="18" customFormat="1" ht="14.25" customHeight="1">
      <c r="A88" s="2"/>
      <c r="B88" s="37"/>
      <c r="C88" s="37"/>
      <c r="D88" s="37"/>
      <c r="E88" s="38"/>
      <c r="F88" s="37"/>
      <c r="I88" s="17"/>
    </row>
    <row r="89" spans="1:9" s="18" customFormat="1" ht="14.25" customHeight="1">
      <c r="A89" s="2"/>
      <c r="B89" s="37"/>
      <c r="C89" s="37"/>
      <c r="D89" s="37"/>
      <c r="E89" s="38"/>
      <c r="F89" s="37"/>
      <c r="I89" s="17"/>
    </row>
    <row r="90" spans="1:9" s="18" customFormat="1" ht="14.25" customHeight="1">
      <c r="A90" s="2"/>
      <c r="B90" s="37"/>
      <c r="C90" s="37"/>
      <c r="D90" s="37"/>
      <c r="E90" s="38"/>
      <c r="F90" s="37"/>
      <c r="I90" s="17"/>
    </row>
    <row r="91" spans="1:9" s="18" customFormat="1" ht="14.25" customHeight="1">
      <c r="A91" s="2"/>
      <c r="B91" s="37"/>
      <c r="C91" s="37"/>
      <c r="D91" s="37"/>
      <c r="E91" s="38"/>
      <c r="F91" s="37"/>
      <c r="I91" s="17"/>
    </row>
    <row r="92" spans="1:9" s="18" customFormat="1" ht="14.25" customHeight="1">
      <c r="A92" s="2"/>
      <c r="B92" s="37"/>
      <c r="C92" s="37"/>
      <c r="D92" s="37"/>
      <c r="E92" s="38"/>
      <c r="F92" s="37"/>
      <c r="I92" s="17"/>
    </row>
    <row r="93" spans="1:9" s="18" customFormat="1" ht="14.25" customHeight="1">
      <c r="A93" s="2"/>
      <c r="B93" s="37"/>
      <c r="C93" s="37"/>
      <c r="D93" s="37"/>
      <c r="E93" s="38"/>
      <c r="F93" s="37"/>
      <c r="I93" s="17"/>
    </row>
    <row r="94" spans="1:9" s="18" customFormat="1" ht="14.25" customHeight="1">
      <c r="A94" s="2"/>
      <c r="B94" s="37"/>
      <c r="C94" s="37"/>
      <c r="D94" s="37"/>
      <c r="E94" s="38"/>
      <c r="F94" s="37"/>
      <c r="I94" s="17"/>
    </row>
    <row r="95" spans="1:9" s="18" customFormat="1" ht="14.25" customHeight="1">
      <c r="A95" s="2"/>
      <c r="B95" s="37"/>
      <c r="C95" s="37"/>
      <c r="D95" s="37"/>
      <c r="E95" s="38"/>
      <c r="F95" s="37"/>
      <c r="I95" s="17"/>
    </row>
    <row r="96" spans="1:9" s="18" customFormat="1" ht="14.25" customHeight="1">
      <c r="A96" s="2"/>
      <c r="B96" s="37"/>
      <c r="C96" s="37"/>
      <c r="D96" s="37"/>
      <c r="E96" s="38"/>
      <c r="F96" s="37"/>
      <c r="I96" s="17"/>
    </row>
    <row r="97" spans="1:9" s="18" customFormat="1" ht="14.25" customHeight="1">
      <c r="A97" s="2"/>
      <c r="B97" s="37"/>
      <c r="C97" s="37"/>
      <c r="D97" s="37"/>
      <c r="E97" s="38"/>
      <c r="F97" s="37"/>
      <c r="I97" s="17"/>
    </row>
    <row r="98" spans="1:9" s="18" customFormat="1" ht="14.25" customHeight="1">
      <c r="A98" s="2"/>
      <c r="B98" s="37"/>
      <c r="C98" s="37"/>
      <c r="D98" s="37"/>
      <c r="E98" s="38"/>
      <c r="F98" s="37"/>
      <c r="I98" s="17"/>
    </row>
    <row r="99" spans="1:9" s="18" customFormat="1" ht="14.25" customHeight="1">
      <c r="A99" s="2"/>
      <c r="B99" s="37"/>
      <c r="C99" s="37"/>
      <c r="D99" s="37"/>
      <c r="E99" s="38"/>
      <c r="F99" s="37"/>
      <c r="I99" s="17"/>
    </row>
    <row r="100" spans="1:9" s="18" customFormat="1" ht="14.25" customHeight="1">
      <c r="A100" s="2"/>
      <c r="B100" s="37"/>
      <c r="C100" s="37"/>
      <c r="D100" s="37"/>
      <c r="E100" s="38"/>
      <c r="F100" s="37"/>
      <c r="I100" s="17"/>
    </row>
    <row r="101" spans="1:9" s="18" customFormat="1" ht="14.25" customHeight="1">
      <c r="A101" s="2"/>
      <c r="B101" s="37"/>
      <c r="C101" s="37"/>
      <c r="D101" s="37"/>
      <c r="E101" s="38"/>
      <c r="F101" s="37"/>
      <c r="I101" s="17"/>
    </row>
    <row r="102" spans="1:9" s="18" customFormat="1" ht="14.25" customHeight="1">
      <c r="A102" s="2"/>
      <c r="B102" s="37"/>
      <c r="C102" s="37"/>
      <c r="D102" s="37"/>
      <c r="E102" s="38"/>
      <c r="F102" s="37"/>
      <c r="I102" s="17"/>
    </row>
    <row r="103" spans="1:9" s="18" customFormat="1" ht="14.25" customHeight="1">
      <c r="A103" s="2"/>
      <c r="B103" s="37"/>
      <c r="C103" s="37"/>
      <c r="D103" s="37"/>
      <c r="E103" s="38"/>
      <c r="F103" s="37"/>
      <c r="I103" s="17"/>
    </row>
    <row r="104" spans="1:9" s="18" customFormat="1" ht="14.25" customHeight="1">
      <c r="A104" s="2"/>
      <c r="B104" s="37"/>
      <c r="C104" s="37"/>
      <c r="D104" s="37"/>
      <c r="E104" s="38"/>
      <c r="F104" s="37"/>
      <c r="I104" s="17"/>
    </row>
    <row r="105" spans="1:9" s="18" customFormat="1" ht="14.25" customHeight="1">
      <c r="A105" s="2"/>
      <c r="B105" s="37"/>
      <c r="C105" s="37"/>
      <c r="D105" s="37"/>
      <c r="E105" s="38"/>
      <c r="F105" s="37"/>
      <c r="I105" s="17"/>
    </row>
    <row r="106" spans="1:9" s="18" customFormat="1" ht="14.25" customHeight="1">
      <c r="A106" s="2"/>
      <c r="B106" s="37"/>
      <c r="C106" s="37"/>
      <c r="D106" s="37"/>
      <c r="E106" s="38"/>
      <c r="F106" s="37"/>
      <c r="I106" s="17"/>
    </row>
    <row r="107" spans="1:9" s="18" customFormat="1" ht="14.25" customHeight="1">
      <c r="A107" s="2"/>
      <c r="B107" s="37"/>
      <c r="C107" s="37"/>
      <c r="D107" s="37"/>
      <c r="E107" s="38"/>
      <c r="F107" s="37"/>
      <c r="I107" s="17"/>
    </row>
    <row r="108" spans="1:9" s="18" customFormat="1" ht="14.25" customHeight="1">
      <c r="A108" s="2"/>
      <c r="B108" s="37"/>
      <c r="C108" s="37"/>
      <c r="D108" s="37"/>
      <c r="E108" s="38"/>
      <c r="F108" s="37"/>
      <c r="I108" s="17"/>
    </row>
    <row r="109" spans="1:9" s="18" customFormat="1" ht="14.25" customHeight="1">
      <c r="A109" s="2"/>
      <c r="B109" s="37"/>
      <c r="C109" s="37"/>
      <c r="D109" s="37"/>
      <c r="E109" s="38"/>
      <c r="F109" s="37"/>
      <c r="I109" s="17"/>
    </row>
    <row r="110" spans="1:9" s="18" customFormat="1" ht="14.25" customHeight="1">
      <c r="A110" s="2"/>
      <c r="B110" s="37"/>
      <c r="C110" s="37"/>
      <c r="D110" s="37"/>
      <c r="E110" s="38"/>
      <c r="F110" s="37"/>
      <c r="I110" s="17"/>
    </row>
    <row r="111" spans="1:9" s="18" customFormat="1" ht="14.25" customHeight="1">
      <c r="A111" s="2"/>
      <c r="B111" s="37"/>
      <c r="C111" s="37"/>
      <c r="D111" s="37"/>
      <c r="E111" s="38"/>
      <c r="F111" s="37"/>
      <c r="I111" s="17"/>
    </row>
    <row r="112" spans="1:9" s="18" customFormat="1" ht="14.25" customHeight="1">
      <c r="A112" s="2"/>
      <c r="B112" s="37"/>
      <c r="C112" s="37"/>
      <c r="D112" s="37"/>
      <c r="E112" s="38"/>
      <c r="F112" s="37"/>
      <c r="I112" s="17"/>
    </row>
    <row r="113" spans="1:9" s="18" customFormat="1" ht="14.25" customHeight="1">
      <c r="A113" s="2"/>
      <c r="B113" s="37"/>
      <c r="C113" s="37"/>
      <c r="D113" s="37"/>
      <c r="E113" s="38"/>
      <c r="F113" s="37"/>
      <c r="I113" s="17"/>
    </row>
    <row r="114" spans="1:9" s="18" customFormat="1" ht="14.25" customHeight="1">
      <c r="A114" s="2"/>
      <c r="B114" s="37"/>
      <c r="C114" s="37"/>
      <c r="D114" s="37"/>
      <c r="E114" s="38"/>
      <c r="F114" s="37"/>
      <c r="I114" s="17"/>
    </row>
    <row r="115" spans="1:9" s="18" customFormat="1" ht="14.25" customHeight="1">
      <c r="A115" s="2"/>
      <c r="B115" s="37"/>
      <c r="C115" s="37"/>
      <c r="D115" s="37"/>
      <c r="E115" s="38"/>
      <c r="F115" s="37"/>
      <c r="I115" s="17"/>
    </row>
    <row r="116" spans="1:9" s="18" customFormat="1" ht="14.25" customHeight="1">
      <c r="A116" s="2"/>
      <c r="B116" s="37"/>
      <c r="C116" s="37"/>
      <c r="D116" s="37"/>
      <c r="E116" s="38"/>
      <c r="F116" s="37"/>
      <c r="I116" s="17"/>
    </row>
    <row r="117" spans="1:9" s="18" customFormat="1" ht="14.25" customHeight="1">
      <c r="A117" s="2"/>
      <c r="B117" s="37"/>
      <c r="C117" s="37"/>
      <c r="D117" s="37"/>
      <c r="E117" s="38"/>
      <c r="F117" s="37"/>
      <c r="I117" s="17"/>
    </row>
    <row r="118" spans="1:9" s="18" customFormat="1" ht="14.25" customHeight="1">
      <c r="A118" s="2"/>
      <c r="B118" s="37"/>
      <c r="C118" s="37"/>
      <c r="D118" s="37"/>
      <c r="E118" s="38"/>
      <c r="F118" s="37"/>
      <c r="I118" s="17"/>
    </row>
    <row r="119" spans="1:9" s="18" customFormat="1" ht="14.25" customHeight="1">
      <c r="A119" s="2"/>
      <c r="B119" s="37"/>
      <c r="C119" s="37"/>
      <c r="D119" s="37"/>
      <c r="E119" s="38"/>
      <c r="F119" s="37"/>
      <c r="I119" s="17"/>
    </row>
    <row r="120" spans="1:9" s="18" customFormat="1" ht="14.25" customHeight="1">
      <c r="A120" s="2"/>
      <c r="B120" s="37"/>
      <c r="C120" s="37"/>
      <c r="D120" s="37"/>
      <c r="E120" s="38"/>
      <c r="F120" s="37"/>
      <c r="I120" s="17"/>
    </row>
    <row r="121" spans="1:9" s="18" customFormat="1" ht="14.25" customHeight="1">
      <c r="A121" s="2"/>
      <c r="B121" s="37"/>
      <c r="C121" s="37"/>
      <c r="D121" s="37"/>
      <c r="E121" s="38"/>
      <c r="F121" s="37"/>
      <c r="I121" s="17"/>
    </row>
    <row r="122" spans="1:9" s="18" customFormat="1" ht="14.25" customHeight="1">
      <c r="A122" s="2"/>
      <c r="B122" s="37"/>
      <c r="C122" s="37"/>
      <c r="D122" s="37"/>
      <c r="E122" s="38"/>
      <c r="F122" s="37"/>
      <c r="I122" s="17"/>
    </row>
    <row r="123" spans="1:9" s="18" customFormat="1" ht="14.25" customHeight="1">
      <c r="A123" s="2"/>
      <c r="B123" s="37"/>
      <c r="C123" s="37"/>
      <c r="D123" s="37"/>
      <c r="E123" s="38"/>
      <c r="F123" s="37"/>
      <c r="I123" s="17"/>
    </row>
    <row r="124" spans="1:9" s="18" customFormat="1" ht="14.25" customHeight="1">
      <c r="A124" s="2"/>
      <c r="B124" s="37"/>
      <c r="C124" s="37"/>
      <c r="D124" s="37"/>
      <c r="E124" s="38"/>
      <c r="F124" s="37"/>
      <c r="I124" s="17"/>
    </row>
    <row r="125" spans="1:9" s="18" customFormat="1" ht="14.25" customHeight="1">
      <c r="A125" s="2"/>
      <c r="B125" s="37"/>
      <c r="C125" s="37"/>
      <c r="D125" s="37"/>
      <c r="E125" s="38"/>
      <c r="F125" s="37"/>
      <c r="I125" s="17"/>
    </row>
    <row r="126" spans="1:9" s="18" customFormat="1" ht="14.25" customHeight="1">
      <c r="A126" s="2"/>
      <c r="B126" s="37"/>
      <c r="C126" s="37"/>
      <c r="D126" s="37"/>
      <c r="E126" s="38"/>
      <c r="F126" s="37"/>
      <c r="I126" s="17"/>
    </row>
    <row r="127" spans="1:9" s="18" customFormat="1" ht="14.25" customHeight="1">
      <c r="A127" s="2"/>
      <c r="B127" s="37"/>
      <c r="C127" s="37"/>
      <c r="D127" s="37"/>
      <c r="E127" s="38"/>
      <c r="F127" s="37"/>
      <c r="I127" s="17"/>
    </row>
    <row r="128" spans="1:9" s="18" customFormat="1" ht="14.25" customHeight="1">
      <c r="A128" s="2"/>
      <c r="B128" s="37"/>
      <c r="C128" s="37"/>
      <c r="D128" s="37"/>
      <c r="E128" s="38"/>
      <c r="F128" s="37"/>
      <c r="I128" s="17"/>
    </row>
    <row r="129" spans="1:9" s="18" customFormat="1" ht="14.25" customHeight="1">
      <c r="A129" s="2"/>
      <c r="B129" s="37"/>
      <c r="C129" s="37"/>
      <c r="D129" s="37"/>
      <c r="E129" s="38"/>
      <c r="F129" s="37"/>
      <c r="I129" s="17"/>
    </row>
    <row r="130" spans="1:9" s="18" customFormat="1" ht="14.25" customHeight="1">
      <c r="A130" s="2"/>
      <c r="B130" s="37"/>
      <c r="C130" s="37"/>
      <c r="D130" s="37"/>
      <c r="E130" s="38"/>
      <c r="F130" s="37"/>
      <c r="I130" s="17"/>
    </row>
    <row r="131" spans="1:9" s="18" customFormat="1" ht="14.25" customHeight="1">
      <c r="A131" s="2"/>
      <c r="B131" s="37"/>
      <c r="C131" s="37"/>
      <c r="D131" s="37"/>
      <c r="E131" s="38"/>
      <c r="F131" s="37"/>
      <c r="I131" s="17"/>
    </row>
    <row r="132" spans="1:9" s="18" customFormat="1" ht="14.25" customHeight="1">
      <c r="A132" s="2"/>
      <c r="B132" s="37"/>
      <c r="C132" s="37"/>
      <c r="D132" s="37"/>
      <c r="E132" s="38"/>
      <c r="F132" s="37"/>
      <c r="I132" s="17"/>
    </row>
    <row r="133" spans="1:9" s="18" customFormat="1" ht="14.25" customHeight="1">
      <c r="A133" s="2"/>
      <c r="B133" s="37"/>
      <c r="C133" s="37"/>
      <c r="D133" s="37"/>
      <c r="E133" s="38"/>
      <c r="F133" s="37"/>
      <c r="I133" s="17"/>
    </row>
    <row r="134" spans="1:9" s="18" customFormat="1" ht="14.25" customHeight="1">
      <c r="A134" s="2"/>
      <c r="B134" s="37"/>
      <c r="C134" s="37"/>
      <c r="D134" s="37"/>
      <c r="E134" s="38"/>
      <c r="F134" s="37"/>
      <c r="I134" s="17"/>
    </row>
    <row r="135" spans="1:9" s="18" customFormat="1" ht="14.25" customHeight="1">
      <c r="A135" s="2"/>
      <c r="B135" s="37"/>
      <c r="C135" s="37"/>
      <c r="D135" s="37"/>
      <c r="E135" s="38"/>
      <c r="F135" s="37"/>
      <c r="I135" s="17"/>
    </row>
    <row r="136" spans="1:9" s="18" customFormat="1" ht="14.25" customHeight="1">
      <c r="A136" s="2"/>
      <c r="B136" s="37"/>
      <c r="C136" s="37"/>
      <c r="D136" s="37"/>
      <c r="E136" s="38"/>
      <c r="F136" s="37"/>
      <c r="I136" s="17"/>
    </row>
    <row r="137" spans="1:9" s="18" customFormat="1" ht="14.25" customHeight="1">
      <c r="A137" s="2"/>
      <c r="B137" s="37"/>
      <c r="C137" s="37"/>
      <c r="D137" s="37"/>
      <c r="E137" s="38"/>
      <c r="F137" s="37"/>
      <c r="I137" s="17"/>
    </row>
    <row r="138" spans="1:9" s="18" customFormat="1" ht="14.25" customHeight="1">
      <c r="A138" s="2"/>
      <c r="B138" s="37"/>
      <c r="C138" s="37"/>
      <c r="D138" s="37"/>
      <c r="E138" s="38"/>
      <c r="F138" s="37"/>
      <c r="I138" s="17"/>
    </row>
    <row r="139" spans="1:9" s="18" customFormat="1" ht="14.25" customHeight="1">
      <c r="A139" s="2"/>
      <c r="B139" s="37"/>
      <c r="C139" s="37"/>
      <c r="D139" s="37"/>
      <c r="E139" s="38"/>
      <c r="F139" s="37"/>
      <c r="I139" s="17"/>
    </row>
    <row r="140" spans="1:9" s="18" customFormat="1" ht="14.25" customHeight="1">
      <c r="A140" s="2"/>
      <c r="B140" s="37"/>
      <c r="C140" s="37"/>
      <c r="D140" s="37"/>
      <c r="E140" s="38"/>
      <c r="F140" s="37"/>
      <c r="I140" s="17"/>
    </row>
    <row r="141" spans="1:9" s="18" customFormat="1" ht="14.25" customHeight="1">
      <c r="A141" s="2"/>
      <c r="B141" s="37"/>
      <c r="C141" s="37"/>
      <c r="D141" s="37"/>
      <c r="E141" s="38"/>
      <c r="F141" s="37"/>
      <c r="I141" s="17"/>
    </row>
    <row r="142" spans="1:9" s="18" customFormat="1" ht="14.25" customHeight="1">
      <c r="A142" s="2"/>
      <c r="B142" s="37"/>
      <c r="C142" s="37"/>
      <c r="D142" s="37"/>
      <c r="E142" s="38"/>
      <c r="F142" s="37"/>
      <c r="I142" s="17"/>
    </row>
    <row r="143" spans="1:9" s="18" customFormat="1" ht="14.25" customHeight="1">
      <c r="A143" s="2"/>
      <c r="B143" s="37"/>
      <c r="C143" s="37"/>
      <c r="D143" s="37"/>
      <c r="E143" s="38"/>
      <c r="F143" s="37"/>
      <c r="I143" s="17"/>
    </row>
    <row r="144" spans="1:9" s="18" customFormat="1" ht="14.25" customHeight="1">
      <c r="A144" s="2"/>
      <c r="B144" s="37"/>
      <c r="C144" s="37"/>
      <c r="D144" s="37"/>
      <c r="E144" s="38"/>
      <c r="F144" s="37"/>
      <c r="I144" s="17"/>
    </row>
    <row r="145" spans="1:9" s="18" customFormat="1" ht="14.25" customHeight="1">
      <c r="A145" s="2"/>
      <c r="B145" s="37"/>
      <c r="C145" s="37"/>
      <c r="D145" s="37"/>
      <c r="E145" s="38"/>
      <c r="F145" s="37"/>
      <c r="I145" s="17"/>
    </row>
    <row r="146" spans="1:9" s="18" customFormat="1" ht="14.25" customHeight="1">
      <c r="A146" s="2"/>
      <c r="B146" s="37"/>
      <c r="C146" s="37"/>
      <c r="D146" s="37"/>
      <c r="E146" s="38"/>
      <c r="F146" s="37"/>
      <c r="I146" s="17"/>
    </row>
    <row r="147" spans="1:9" s="18" customFormat="1" ht="14.25" customHeight="1">
      <c r="A147" s="2"/>
      <c r="B147" s="37"/>
      <c r="C147" s="37"/>
      <c r="D147" s="37"/>
      <c r="E147" s="38"/>
      <c r="F147" s="37"/>
      <c r="I147" s="17"/>
    </row>
    <row r="148" spans="1:9" s="18" customFormat="1" ht="14.25" customHeight="1">
      <c r="A148" s="2"/>
      <c r="B148" s="37"/>
      <c r="C148" s="37"/>
      <c r="D148" s="37"/>
      <c r="E148" s="38"/>
      <c r="F148" s="37"/>
      <c r="I148" s="17"/>
    </row>
    <row r="149" spans="1:9" s="18" customFormat="1" ht="14.25" customHeight="1">
      <c r="A149" s="2"/>
      <c r="B149" s="37"/>
      <c r="C149" s="37"/>
      <c r="D149" s="37"/>
      <c r="E149" s="38"/>
      <c r="F149" s="37"/>
      <c r="I149" s="17"/>
    </row>
    <row r="150" spans="1:9" s="18" customFormat="1" ht="14.25" customHeight="1">
      <c r="A150" s="2"/>
      <c r="B150" s="37"/>
      <c r="C150" s="37"/>
      <c r="D150" s="37"/>
      <c r="E150" s="38"/>
      <c r="F150" s="37"/>
      <c r="I150" s="17"/>
    </row>
    <row r="151" spans="1:9" s="18" customFormat="1" ht="14.25" customHeight="1">
      <c r="A151" s="2"/>
      <c r="B151" s="37"/>
      <c r="C151" s="37"/>
      <c r="D151" s="37"/>
      <c r="E151" s="38"/>
      <c r="F151" s="37"/>
      <c r="I151" s="17"/>
    </row>
    <row r="152" spans="1:9" s="18" customFormat="1" ht="14.25" customHeight="1">
      <c r="A152" s="2"/>
      <c r="B152" s="37"/>
      <c r="C152" s="37"/>
      <c r="D152" s="37"/>
      <c r="E152" s="38"/>
      <c r="F152" s="37"/>
      <c r="I152" s="17"/>
    </row>
    <row r="153" spans="1:9" s="18" customFormat="1" ht="14.25" customHeight="1">
      <c r="A153" s="2"/>
      <c r="B153" s="37"/>
      <c r="C153" s="37"/>
      <c r="D153" s="37"/>
      <c r="E153" s="38"/>
      <c r="F153" s="37"/>
      <c r="I153" s="17"/>
    </row>
    <row r="154" spans="1:9" s="18" customFormat="1" ht="14.25" customHeight="1">
      <c r="A154" s="2"/>
      <c r="B154" s="37"/>
      <c r="C154" s="37"/>
      <c r="D154" s="37"/>
      <c r="E154" s="38"/>
      <c r="F154" s="37"/>
      <c r="I154" s="17"/>
    </row>
    <row r="155" spans="1:9" s="18" customFormat="1" ht="14.25" customHeight="1">
      <c r="A155" s="2"/>
      <c r="B155" s="37"/>
      <c r="C155" s="37"/>
      <c r="D155" s="37"/>
      <c r="E155" s="38"/>
      <c r="F155" s="37"/>
      <c r="I155" s="17"/>
    </row>
    <row r="156" spans="1:9" s="18" customFormat="1" ht="14.25" customHeight="1">
      <c r="A156" s="2"/>
      <c r="B156" s="37"/>
      <c r="C156" s="37"/>
      <c r="D156" s="37"/>
      <c r="E156" s="38"/>
      <c r="F156" s="37"/>
      <c r="I156" s="17"/>
    </row>
    <row r="157" spans="1:9" s="18" customFormat="1" ht="14.25" customHeight="1">
      <c r="A157" s="2"/>
      <c r="B157" s="37"/>
      <c r="C157" s="37"/>
      <c r="D157" s="37"/>
      <c r="E157" s="38"/>
      <c r="F157" s="37"/>
      <c r="I157" s="17"/>
    </row>
    <row r="158" spans="1:9" s="18" customFormat="1" ht="14.25" customHeight="1">
      <c r="A158" s="2"/>
      <c r="B158" s="37"/>
      <c r="C158" s="37"/>
      <c r="D158" s="37"/>
      <c r="E158" s="38"/>
      <c r="F158" s="37"/>
      <c r="I158" s="17"/>
    </row>
    <row r="159" spans="1:9" s="18" customFormat="1" ht="14.25" customHeight="1">
      <c r="A159" s="2"/>
      <c r="B159" s="37"/>
      <c r="C159" s="37"/>
      <c r="D159" s="37"/>
      <c r="E159" s="38"/>
      <c r="F159" s="37"/>
      <c r="I159" s="17"/>
    </row>
    <row r="160" spans="1:9" s="18" customFormat="1" ht="14.25" customHeight="1">
      <c r="A160" s="2"/>
      <c r="B160" s="37"/>
      <c r="C160" s="37"/>
      <c r="D160" s="37"/>
      <c r="E160" s="38"/>
      <c r="F160" s="37"/>
      <c r="I160" s="17"/>
    </row>
    <row r="161" spans="1:9" s="18" customFormat="1" ht="14.25" customHeight="1">
      <c r="A161" s="2"/>
      <c r="B161" s="37"/>
      <c r="C161" s="37"/>
      <c r="D161" s="37"/>
      <c r="E161" s="38"/>
      <c r="F161" s="37"/>
      <c r="I161" s="17"/>
    </row>
    <row r="162" spans="1:9" s="18" customFormat="1" ht="14.25" customHeight="1">
      <c r="A162" s="2"/>
      <c r="B162" s="37"/>
      <c r="C162" s="37"/>
      <c r="D162" s="37"/>
      <c r="E162" s="38"/>
      <c r="F162" s="37"/>
      <c r="I162" s="17"/>
    </row>
    <row r="163" spans="1:9" s="18" customFormat="1" ht="14.25" customHeight="1">
      <c r="A163" s="2"/>
      <c r="B163" s="37"/>
      <c r="C163" s="37"/>
      <c r="D163" s="37"/>
      <c r="E163" s="38"/>
      <c r="F163" s="37"/>
      <c r="I163" s="17"/>
    </row>
    <row r="164" spans="1:9" s="18" customFormat="1" ht="14.25" customHeight="1">
      <c r="A164" s="2"/>
      <c r="B164" s="37"/>
      <c r="C164" s="37"/>
      <c r="D164" s="37"/>
      <c r="E164" s="38"/>
      <c r="F164" s="37"/>
      <c r="I164" s="17"/>
    </row>
    <row r="165" spans="1:9" s="18" customFormat="1" ht="14.25" customHeight="1">
      <c r="A165" s="2"/>
      <c r="B165" s="37"/>
      <c r="C165" s="37"/>
      <c r="D165" s="37"/>
      <c r="E165" s="38"/>
      <c r="F165" s="37"/>
      <c r="I165" s="17"/>
    </row>
    <row r="166" spans="1:9" s="18" customFormat="1" ht="14.25" customHeight="1">
      <c r="A166" s="2"/>
      <c r="B166" s="37"/>
      <c r="C166" s="37"/>
      <c r="D166" s="37"/>
      <c r="E166" s="38"/>
      <c r="F166" s="37"/>
      <c r="I166" s="17"/>
    </row>
    <row r="167" spans="1:9" s="18" customFormat="1" ht="14.25" customHeight="1">
      <c r="A167" s="2"/>
      <c r="B167" s="37"/>
      <c r="C167" s="37"/>
      <c r="D167" s="37"/>
      <c r="E167" s="38"/>
      <c r="F167" s="37"/>
      <c r="I167" s="17"/>
    </row>
    <row r="168" spans="1:9" s="18" customFormat="1" ht="14.25" customHeight="1">
      <c r="A168" s="2"/>
      <c r="B168" s="37"/>
      <c r="C168" s="37"/>
      <c r="D168" s="37"/>
      <c r="E168" s="38"/>
      <c r="F168" s="37"/>
      <c r="I168" s="17"/>
    </row>
    <row r="169" spans="1:9" s="18" customFormat="1" ht="14.25" customHeight="1">
      <c r="A169" s="2"/>
      <c r="B169" s="37"/>
      <c r="C169" s="37"/>
      <c r="D169" s="37"/>
      <c r="E169" s="38"/>
      <c r="F169" s="37"/>
      <c r="I169" s="17"/>
    </row>
    <row r="170" spans="1:9" s="18" customFormat="1" ht="14.25" customHeight="1">
      <c r="A170" s="2"/>
      <c r="B170" s="37"/>
      <c r="C170" s="37"/>
      <c r="D170" s="37"/>
      <c r="E170" s="38"/>
      <c r="F170" s="37"/>
      <c r="I170" s="17"/>
    </row>
    <row r="171" spans="1:9" s="18" customFormat="1" ht="14.25" customHeight="1">
      <c r="A171" s="2"/>
      <c r="B171" s="37"/>
      <c r="C171" s="37"/>
      <c r="D171" s="37"/>
      <c r="E171" s="38"/>
      <c r="F171" s="37"/>
      <c r="I171" s="17"/>
    </row>
    <row r="172" spans="1:9" s="18" customFormat="1" ht="14.25" customHeight="1">
      <c r="A172" s="2"/>
      <c r="B172" s="37"/>
      <c r="C172" s="37"/>
      <c r="D172" s="37"/>
      <c r="E172" s="38"/>
      <c r="F172" s="37"/>
      <c r="I172" s="17"/>
    </row>
    <row r="173" spans="1:9" s="18" customFormat="1" ht="14.25" customHeight="1">
      <c r="A173" s="2"/>
      <c r="B173" s="37"/>
      <c r="C173" s="37"/>
      <c r="D173" s="37"/>
      <c r="E173" s="38"/>
      <c r="F173" s="37"/>
      <c r="I173" s="17"/>
    </row>
    <row r="174" spans="1:9" s="18" customFormat="1" ht="14.25" customHeight="1">
      <c r="A174" s="2"/>
      <c r="B174" s="37"/>
      <c r="C174" s="37"/>
      <c r="D174" s="37"/>
      <c r="E174" s="38"/>
      <c r="F174" s="37"/>
      <c r="I174" s="17"/>
    </row>
    <row r="175" spans="1:9" s="18" customFormat="1" ht="14.25" customHeight="1">
      <c r="A175" s="2"/>
      <c r="B175" s="37"/>
      <c r="C175" s="37"/>
      <c r="D175" s="37"/>
      <c r="E175" s="38"/>
      <c r="F175" s="37"/>
      <c r="I175" s="17"/>
    </row>
    <row r="176" spans="1:9" s="18" customFormat="1" ht="14.25" customHeight="1">
      <c r="A176" s="2"/>
      <c r="B176" s="37"/>
      <c r="C176" s="37"/>
      <c r="D176" s="37"/>
      <c r="E176" s="38"/>
      <c r="F176" s="37"/>
      <c r="I176" s="17"/>
    </row>
    <row r="177" spans="1:9" s="18" customFormat="1" ht="14.25" customHeight="1">
      <c r="A177" s="2"/>
      <c r="B177" s="37"/>
      <c r="C177" s="37"/>
      <c r="D177" s="37"/>
      <c r="E177" s="38"/>
      <c r="F177" s="37"/>
      <c r="I177" s="17"/>
    </row>
    <row r="178" spans="1:9" s="18" customFormat="1" ht="14.25" customHeight="1">
      <c r="A178" s="2"/>
      <c r="B178" s="37"/>
      <c r="C178" s="37"/>
      <c r="D178" s="37"/>
      <c r="E178" s="38"/>
      <c r="F178" s="37"/>
      <c r="I178" s="17"/>
    </row>
    <row r="179" spans="1:9" s="18" customFormat="1" ht="14.25" customHeight="1">
      <c r="A179" s="2"/>
      <c r="B179" s="37"/>
      <c r="C179" s="37"/>
      <c r="D179" s="37"/>
      <c r="E179" s="38"/>
      <c r="F179" s="37"/>
      <c r="I179" s="17"/>
    </row>
    <row r="180" spans="1:9" s="18" customFormat="1" ht="14.25" customHeight="1">
      <c r="A180" s="2"/>
      <c r="B180" s="37"/>
      <c r="C180" s="37"/>
      <c r="D180" s="37"/>
      <c r="E180" s="38"/>
      <c r="F180" s="37"/>
      <c r="I180" s="17"/>
    </row>
    <row r="181" spans="1:9" s="18" customFormat="1" ht="14.25" customHeight="1">
      <c r="A181" s="2"/>
      <c r="B181" s="37"/>
      <c r="C181" s="37"/>
      <c r="D181" s="37"/>
      <c r="E181" s="38"/>
      <c r="F181" s="37"/>
      <c r="I181" s="17"/>
    </row>
    <row r="182" spans="1:9" s="18" customFormat="1" ht="14.25" customHeight="1">
      <c r="A182" s="2"/>
      <c r="B182" s="37"/>
      <c r="C182" s="37"/>
      <c r="D182" s="37"/>
      <c r="E182" s="38"/>
      <c r="F182" s="37"/>
      <c r="I182" s="17"/>
    </row>
    <row r="183" spans="1:9" s="18" customFormat="1" ht="14.25" customHeight="1">
      <c r="A183" s="2"/>
      <c r="B183" s="37"/>
      <c r="C183" s="37"/>
      <c r="D183" s="37"/>
      <c r="E183" s="38"/>
      <c r="F183" s="37"/>
      <c r="I183" s="17"/>
    </row>
    <row r="184" spans="1:9" s="18" customFormat="1" ht="14.25" customHeight="1">
      <c r="A184" s="2"/>
      <c r="B184" s="37"/>
      <c r="C184" s="37"/>
      <c r="D184" s="37"/>
      <c r="E184" s="38"/>
      <c r="F184" s="37"/>
      <c r="I184" s="17"/>
    </row>
    <row r="185" spans="1:9" s="18" customFormat="1" ht="14.25" customHeight="1">
      <c r="A185" s="2"/>
      <c r="B185" s="37"/>
      <c r="C185" s="37"/>
      <c r="D185" s="37"/>
      <c r="E185" s="38"/>
      <c r="F185" s="37"/>
      <c r="I185" s="17"/>
    </row>
    <row r="186" spans="1:9" s="18" customFormat="1" ht="14.25" customHeight="1">
      <c r="A186" s="2"/>
      <c r="B186" s="37"/>
      <c r="C186" s="37"/>
      <c r="D186" s="37"/>
      <c r="E186" s="38"/>
      <c r="F186" s="37"/>
      <c r="I186" s="17"/>
    </row>
    <row r="187" spans="1:9" s="18" customFormat="1" ht="14.25" customHeight="1">
      <c r="A187" s="2"/>
      <c r="B187" s="37"/>
      <c r="C187" s="37"/>
      <c r="D187" s="37"/>
      <c r="E187" s="38"/>
      <c r="F187" s="37"/>
      <c r="I187" s="17"/>
    </row>
    <row r="188" spans="1:9" s="18" customFormat="1" ht="14.25" customHeight="1">
      <c r="A188" s="2"/>
      <c r="B188" s="37"/>
      <c r="C188" s="37"/>
      <c r="D188" s="37"/>
      <c r="E188" s="38"/>
      <c r="F188" s="37"/>
      <c r="I188" s="17"/>
    </row>
    <row r="189" spans="1:9" s="18" customFormat="1" ht="14.25" customHeight="1">
      <c r="A189" s="2"/>
      <c r="B189" s="37"/>
      <c r="C189" s="37"/>
      <c r="D189" s="37"/>
      <c r="E189" s="38"/>
      <c r="F189" s="37"/>
      <c r="I189" s="17"/>
    </row>
    <row r="190" spans="1:9" s="18" customFormat="1" ht="14.25" customHeight="1">
      <c r="A190" s="2"/>
      <c r="B190" s="37"/>
      <c r="C190" s="37"/>
      <c r="D190" s="37"/>
      <c r="E190" s="38"/>
      <c r="F190" s="37"/>
      <c r="I190" s="17"/>
    </row>
    <row r="191" spans="1:9" s="18" customFormat="1" ht="14.25" customHeight="1">
      <c r="A191" s="2"/>
      <c r="B191" s="37"/>
      <c r="C191" s="37"/>
      <c r="D191" s="37"/>
      <c r="E191" s="38"/>
      <c r="F191" s="37"/>
      <c r="I191" s="17"/>
    </row>
    <row r="192" spans="1:9" s="18" customFormat="1" ht="14.25" customHeight="1">
      <c r="A192" s="2"/>
      <c r="B192" s="37"/>
      <c r="C192" s="37"/>
      <c r="D192" s="37"/>
      <c r="E192" s="38"/>
      <c r="F192" s="37"/>
      <c r="I192" s="17"/>
    </row>
    <row r="193" spans="1:9" s="18" customFormat="1" ht="14.25" customHeight="1">
      <c r="A193" s="2"/>
      <c r="B193" s="37"/>
      <c r="C193" s="37"/>
      <c r="D193" s="37"/>
      <c r="E193" s="38"/>
      <c r="F193" s="37"/>
      <c r="I193" s="17"/>
    </row>
    <row r="194" spans="1:9" s="18" customFormat="1" ht="14.25" customHeight="1">
      <c r="A194" s="2"/>
      <c r="B194" s="37"/>
      <c r="C194" s="37"/>
      <c r="D194" s="37"/>
      <c r="E194" s="38"/>
      <c r="F194" s="37"/>
      <c r="I194" s="17"/>
    </row>
    <row r="195" spans="1:9" s="18" customFormat="1" ht="14.25" customHeight="1">
      <c r="A195" s="2"/>
      <c r="B195" s="37"/>
      <c r="C195" s="37"/>
      <c r="D195" s="37"/>
      <c r="E195" s="38"/>
      <c r="F195" s="37"/>
      <c r="I195" s="17"/>
    </row>
    <row r="196" spans="1:9" s="18" customFormat="1" ht="14.25" customHeight="1">
      <c r="A196" s="2"/>
      <c r="B196" s="37"/>
      <c r="C196" s="37"/>
      <c r="D196" s="37"/>
      <c r="E196" s="38"/>
      <c r="F196" s="37"/>
      <c r="I196" s="17"/>
    </row>
    <row r="197" spans="1:9" s="18" customFormat="1" ht="14.25" customHeight="1">
      <c r="A197" s="2"/>
      <c r="B197" s="37"/>
      <c r="C197" s="37"/>
      <c r="D197" s="37"/>
      <c r="E197" s="38"/>
      <c r="F197" s="37"/>
      <c r="I197" s="17"/>
    </row>
  </sheetData>
  <mergeCells count="6">
    <mergeCell ref="D15:H15"/>
    <mergeCell ref="D2:P2"/>
    <mergeCell ref="D3:P3"/>
    <mergeCell ref="D4:P4"/>
    <mergeCell ref="D5:P5"/>
    <mergeCell ref="D6:P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9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A51"/>
  <sheetViews>
    <sheetView topLeftCell="C1" zoomScaleNormal="100" workbookViewId="0">
      <selection activeCell="D8" sqref="D8"/>
    </sheetView>
  </sheetViews>
  <sheetFormatPr baseColWidth="10" defaultColWidth="11.42578125" defaultRowHeight="12.75"/>
  <cols>
    <col min="1" max="1" width="6.7109375" style="100" hidden="1" customWidth="1"/>
    <col min="2" max="2" width="8.28515625" style="100" hidden="1" customWidth="1"/>
    <col min="3" max="4" width="3.5703125" style="100" customWidth="1"/>
    <col min="5" max="5" width="13.140625" style="100" customWidth="1"/>
    <col min="6" max="6" width="13.5703125" style="101" customWidth="1"/>
    <col min="7" max="7" width="30.28515625" style="101" customWidth="1"/>
    <col min="8" max="8" width="7.85546875" style="101" customWidth="1"/>
    <col min="9" max="9" width="12.85546875" style="97" customWidth="1"/>
    <col min="10" max="10" width="12" style="101" customWidth="1"/>
    <col min="11" max="11" width="13" style="101" customWidth="1"/>
    <col min="12" max="12" width="18.42578125" style="101" customWidth="1"/>
    <col min="13" max="13" width="15.140625" style="97" customWidth="1"/>
    <col min="14" max="14" width="13.28515625" style="97" customWidth="1"/>
    <col min="15" max="15" width="13.28515625" style="101" customWidth="1"/>
    <col min="16" max="17" width="12.140625" style="101" customWidth="1"/>
    <col min="18" max="18" width="14.28515625" style="101" customWidth="1"/>
    <col min="19" max="19" width="13.140625" style="101" hidden="1" customWidth="1"/>
    <col min="20" max="20" width="13.42578125" style="101" hidden="1" customWidth="1"/>
    <col min="21" max="21" width="9.85546875" style="101" hidden="1" customWidth="1"/>
    <col min="22" max="22" width="13" style="101" hidden="1" customWidth="1"/>
    <col min="23" max="23" width="13.42578125" style="101" hidden="1" customWidth="1"/>
    <col min="24" max="24" width="9.85546875" style="101" hidden="1" customWidth="1"/>
    <col min="25" max="25" width="13" style="101" hidden="1" customWidth="1"/>
    <col min="26" max="26" width="13.42578125" style="101" hidden="1" customWidth="1"/>
    <col min="27" max="27" width="9.85546875" style="101" hidden="1" customWidth="1"/>
    <col min="28" max="28" width="13" style="101" hidden="1" customWidth="1"/>
    <col min="29" max="29" width="13.42578125" style="101" hidden="1" customWidth="1"/>
    <col min="30" max="30" width="9.85546875" style="101" hidden="1" customWidth="1"/>
    <col min="31" max="31" width="13" style="101" hidden="1" customWidth="1"/>
    <col min="32" max="32" width="13.42578125" style="101" hidden="1" customWidth="1"/>
    <col min="33" max="33" width="9.85546875" style="101" hidden="1" customWidth="1"/>
    <col min="34" max="34" width="13" style="101" hidden="1" customWidth="1"/>
    <col min="35" max="35" width="13.42578125" style="101" hidden="1" customWidth="1"/>
    <col min="36" max="36" width="9.85546875" style="101" hidden="1" customWidth="1"/>
    <col min="37" max="37" width="13" style="101" hidden="1" customWidth="1"/>
    <col min="38" max="38" width="13.42578125" style="101" hidden="1" customWidth="1"/>
    <col min="39" max="39" width="9.85546875" style="101" hidden="1" customWidth="1"/>
    <col min="40" max="40" width="13" style="101" hidden="1" customWidth="1"/>
    <col min="41" max="41" width="13.42578125" style="101" hidden="1" customWidth="1"/>
    <col min="42" max="42" width="9.85546875" style="101" hidden="1" customWidth="1"/>
    <col min="43" max="43" width="13" style="101" hidden="1" customWidth="1"/>
    <col min="44" max="44" width="13.42578125" style="101" hidden="1" customWidth="1"/>
    <col min="45" max="45" width="9.85546875" style="101" hidden="1" customWidth="1"/>
    <col min="46" max="46" width="13" style="101" hidden="1" customWidth="1"/>
    <col min="47" max="47" width="13.42578125" style="101" hidden="1" customWidth="1"/>
    <col min="48" max="48" width="9.85546875" style="101" hidden="1" customWidth="1"/>
    <col min="49" max="49" width="13.140625" style="101" hidden="1" customWidth="1"/>
    <col min="50" max="50" width="13.42578125" style="101" hidden="1" customWidth="1"/>
    <col min="51" max="51" width="9.85546875" style="101" hidden="1" customWidth="1"/>
    <col min="52" max="52" width="13.5703125" style="101" hidden="1" customWidth="1"/>
    <col min="53" max="53" width="13.42578125" style="101" hidden="1" customWidth="1"/>
    <col min="54" max="54" width="9.85546875" style="101" hidden="1" customWidth="1"/>
    <col min="55" max="55" width="13.5703125" style="101" hidden="1" customWidth="1"/>
    <col min="56" max="56" width="13.42578125" style="101" hidden="1" customWidth="1"/>
    <col min="57" max="57" width="9.85546875" style="101" hidden="1" customWidth="1"/>
    <col min="58" max="58" width="13.5703125" style="101" hidden="1" customWidth="1"/>
    <col min="59" max="59" width="13.42578125" style="101" hidden="1" customWidth="1"/>
    <col min="60" max="60" width="9.85546875" style="101" hidden="1" customWidth="1"/>
    <col min="61" max="61" width="13.5703125" style="101" hidden="1" customWidth="1"/>
    <col min="62" max="62" width="13.42578125" style="101" hidden="1" customWidth="1"/>
    <col min="63" max="63" width="9.85546875" style="101" hidden="1" customWidth="1"/>
    <col min="64" max="64" width="13" style="101" hidden="1" customWidth="1"/>
    <col min="65" max="65" width="13.42578125" style="101" hidden="1" customWidth="1"/>
    <col min="66" max="66" width="9.85546875" style="95" hidden="1" customWidth="1"/>
    <col min="67" max="67" width="13" style="95" hidden="1" customWidth="1"/>
    <col min="68" max="68" width="13.42578125" style="95" hidden="1" customWidth="1"/>
    <col min="69" max="69" width="9.85546875" style="95" hidden="1" customWidth="1"/>
    <col min="70" max="70" width="11.85546875" style="95" hidden="1" customWidth="1"/>
    <col min="71" max="71" width="13.42578125" style="95" hidden="1" customWidth="1"/>
    <col min="72" max="72" width="9.85546875" style="95" hidden="1" customWidth="1"/>
    <col min="73" max="73" width="13" style="95" hidden="1" customWidth="1"/>
    <col min="74" max="74" width="13.42578125" style="95" hidden="1" customWidth="1"/>
    <col min="75" max="75" width="9.85546875" style="95" hidden="1" customWidth="1"/>
    <col min="76" max="76" width="11.85546875" style="95" hidden="1" customWidth="1"/>
    <col min="77" max="77" width="13.42578125" style="95" hidden="1" customWidth="1"/>
    <col min="78" max="78" width="9.85546875" style="95" hidden="1" customWidth="1"/>
    <col min="79" max="79" width="13" style="95" hidden="1" customWidth="1"/>
    <col min="80" max="80" width="13.42578125" style="95" hidden="1" customWidth="1"/>
    <col min="81" max="81" width="15.85546875" style="95" hidden="1" customWidth="1"/>
    <col min="82" max="82" width="13" style="95" hidden="1" customWidth="1"/>
    <col min="83" max="83" width="13.42578125" style="95" hidden="1" customWidth="1"/>
    <col min="84" max="84" width="9.85546875" style="95" hidden="1" customWidth="1"/>
    <col min="85" max="85" width="11.85546875" style="95" hidden="1" customWidth="1"/>
    <col min="86" max="86" width="13.42578125" style="95" hidden="1" customWidth="1"/>
    <col min="87" max="87" width="9.85546875" style="95" hidden="1" customWidth="1"/>
    <col min="88" max="88" width="10.85546875" style="95" hidden="1" customWidth="1"/>
    <col min="89" max="89" width="13.42578125" style="95" hidden="1" customWidth="1"/>
    <col min="90" max="90" width="9.85546875" style="95" hidden="1" customWidth="1"/>
    <col min="91" max="91" width="12.42578125" style="95" hidden="1" customWidth="1"/>
    <col min="92" max="92" width="13" style="95" hidden="1" customWidth="1"/>
    <col min="93" max="93" width="15.42578125" style="95" hidden="1" customWidth="1"/>
    <col min="94" max="94" width="13.85546875" style="95" hidden="1" customWidth="1"/>
    <col min="95" max="95" width="13.42578125" style="95" hidden="1" customWidth="1"/>
    <col min="96" max="96" width="11.42578125" style="95" hidden="1" customWidth="1"/>
    <col min="97" max="97" width="13.140625" style="95" hidden="1" customWidth="1"/>
    <col min="98" max="98" width="16" style="95" hidden="1" customWidth="1"/>
    <col min="99" max="99" width="14" style="95" hidden="1" customWidth="1"/>
    <col min="100" max="100" width="16" style="95" customWidth="1"/>
    <col min="101" max="102" width="14" style="95" customWidth="1"/>
    <col min="103" max="103" width="14.85546875" style="95" customWidth="1"/>
    <col min="104" max="234" width="11.42578125" style="95"/>
    <col min="235" max="236" width="11.42578125" style="95" customWidth="1"/>
    <col min="237" max="237" width="3.5703125" style="95" customWidth="1"/>
    <col min="238" max="238" width="9" style="95" customWidth="1"/>
    <col min="239" max="239" width="11.28515625" style="95" customWidth="1"/>
    <col min="240" max="240" width="12" style="95" customWidth="1"/>
    <col min="241" max="241" width="30.28515625" style="95" customWidth="1"/>
    <col min="242" max="242" width="7.85546875" style="95" customWidth="1"/>
    <col min="243" max="243" width="10.85546875" style="95" customWidth="1"/>
    <col min="244" max="244" width="9.85546875" style="95" customWidth="1"/>
    <col min="245" max="245" width="13" style="95" customWidth="1"/>
    <col min="246" max="246" width="18.42578125" style="95" customWidth="1"/>
    <col min="247" max="247" width="15.140625" style="95" customWidth="1"/>
    <col min="248" max="249" width="13.28515625" style="95" customWidth="1"/>
    <col min="250" max="251" width="12.140625" style="95" customWidth="1"/>
    <col min="252" max="252" width="13" style="95" bestFit="1" customWidth="1"/>
    <col min="253" max="324" width="11.42578125" style="95" customWidth="1"/>
    <col min="325" max="325" width="12.42578125" style="95" customWidth="1"/>
    <col min="326" max="326" width="13" style="95" customWidth="1"/>
    <col min="327" max="327" width="11.42578125" style="95"/>
    <col min="328" max="328" width="13.85546875" style="95" customWidth="1"/>
    <col min="329" max="329" width="13.42578125" style="95" customWidth="1"/>
    <col min="330" max="490" width="11.42578125" style="95"/>
    <col min="491" max="492" width="11.42578125" style="95" customWidth="1"/>
    <col min="493" max="493" width="3.5703125" style="95" customWidth="1"/>
    <col min="494" max="494" width="9" style="95" customWidth="1"/>
    <col min="495" max="495" width="11.28515625" style="95" customWidth="1"/>
    <col min="496" max="496" width="12" style="95" customWidth="1"/>
    <col min="497" max="497" width="30.28515625" style="95" customWidth="1"/>
    <col min="498" max="498" width="7.85546875" style="95" customWidth="1"/>
    <col min="499" max="499" width="10.85546875" style="95" customWidth="1"/>
    <col min="500" max="500" width="9.85546875" style="95" customWidth="1"/>
    <col min="501" max="501" width="13" style="95" customWidth="1"/>
    <col min="502" max="502" width="18.42578125" style="95" customWidth="1"/>
    <col min="503" max="503" width="15.140625" style="95" customWidth="1"/>
    <col min="504" max="505" width="13.28515625" style="95" customWidth="1"/>
    <col min="506" max="507" width="12.140625" style="95" customWidth="1"/>
    <col min="508" max="508" width="13" style="95" bestFit="1" customWidth="1"/>
    <col min="509" max="580" width="11.42578125" style="95" customWidth="1"/>
    <col min="581" max="581" width="12.42578125" style="95" customWidth="1"/>
    <col min="582" max="582" width="13" style="95" customWidth="1"/>
    <col min="583" max="583" width="11.42578125" style="95"/>
    <col min="584" max="584" width="13.85546875" style="95" customWidth="1"/>
    <col min="585" max="585" width="13.42578125" style="95" customWidth="1"/>
    <col min="586" max="746" width="11.42578125" style="95"/>
    <col min="747" max="748" width="11.42578125" style="95" customWidth="1"/>
    <col min="749" max="749" width="3.5703125" style="95" customWidth="1"/>
    <col min="750" max="750" width="9" style="95" customWidth="1"/>
    <col min="751" max="751" width="11.28515625" style="95" customWidth="1"/>
    <col min="752" max="752" width="12" style="95" customWidth="1"/>
    <col min="753" max="753" width="30.28515625" style="95" customWidth="1"/>
    <col min="754" max="754" width="7.85546875" style="95" customWidth="1"/>
    <col min="755" max="755" width="10.85546875" style="95" customWidth="1"/>
    <col min="756" max="756" width="9.85546875" style="95" customWidth="1"/>
    <col min="757" max="757" width="13" style="95" customWidth="1"/>
    <col min="758" max="758" width="18.42578125" style="95" customWidth="1"/>
    <col min="759" max="759" width="15.140625" style="95" customWidth="1"/>
    <col min="760" max="761" width="13.28515625" style="95" customWidth="1"/>
    <col min="762" max="763" width="12.140625" style="95" customWidth="1"/>
    <col min="764" max="764" width="13" style="95" bestFit="1" customWidth="1"/>
    <col min="765" max="836" width="11.42578125" style="95" customWidth="1"/>
    <col min="837" max="837" width="12.42578125" style="95" customWidth="1"/>
    <col min="838" max="838" width="13" style="95" customWidth="1"/>
    <col min="839" max="839" width="11.42578125" style="95"/>
    <col min="840" max="840" width="13.85546875" style="95" customWidth="1"/>
    <col min="841" max="841" width="13.42578125" style="95" customWidth="1"/>
    <col min="842" max="1002" width="11.42578125" style="95"/>
    <col min="1003" max="1004" width="11.42578125" style="95" customWidth="1"/>
    <col min="1005" max="1005" width="3.5703125" style="95" customWidth="1"/>
    <col min="1006" max="1006" width="9" style="95" customWidth="1"/>
    <col min="1007" max="1007" width="11.28515625" style="95" customWidth="1"/>
    <col min="1008" max="1008" width="12" style="95" customWidth="1"/>
    <col min="1009" max="1009" width="30.28515625" style="95" customWidth="1"/>
    <col min="1010" max="1010" width="7.85546875" style="95" customWidth="1"/>
    <col min="1011" max="1011" width="10.85546875" style="95" customWidth="1"/>
    <col min="1012" max="1012" width="9.85546875" style="95" customWidth="1"/>
    <col min="1013" max="1013" width="13" style="95" customWidth="1"/>
    <col min="1014" max="1014" width="18.42578125" style="95" customWidth="1"/>
    <col min="1015" max="1015" width="15.140625" style="95" customWidth="1"/>
    <col min="1016" max="1017" width="13.28515625" style="95" customWidth="1"/>
    <col min="1018" max="1019" width="12.140625" style="95" customWidth="1"/>
    <col min="1020" max="1020" width="13" style="95" bestFit="1" customWidth="1"/>
    <col min="1021" max="1092" width="11.42578125" style="95" customWidth="1"/>
    <col min="1093" max="1093" width="12.42578125" style="95" customWidth="1"/>
    <col min="1094" max="1094" width="13" style="95" customWidth="1"/>
    <col min="1095" max="1095" width="11.42578125" style="95"/>
    <col min="1096" max="1096" width="13.85546875" style="95" customWidth="1"/>
    <col min="1097" max="1097" width="13.42578125" style="95" customWidth="1"/>
    <col min="1098" max="1258" width="11.42578125" style="95"/>
    <col min="1259" max="1260" width="11.42578125" style="95" customWidth="1"/>
    <col min="1261" max="1261" width="3.5703125" style="95" customWidth="1"/>
    <col min="1262" max="1262" width="9" style="95" customWidth="1"/>
    <col min="1263" max="1263" width="11.28515625" style="95" customWidth="1"/>
    <col min="1264" max="1264" width="12" style="95" customWidth="1"/>
    <col min="1265" max="1265" width="30.28515625" style="95" customWidth="1"/>
    <col min="1266" max="1266" width="7.85546875" style="95" customWidth="1"/>
    <col min="1267" max="1267" width="10.85546875" style="95" customWidth="1"/>
    <col min="1268" max="1268" width="9.85546875" style="95" customWidth="1"/>
    <col min="1269" max="1269" width="13" style="95" customWidth="1"/>
    <col min="1270" max="1270" width="18.42578125" style="95" customWidth="1"/>
    <col min="1271" max="1271" width="15.140625" style="95" customWidth="1"/>
    <col min="1272" max="1273" width="13.28515625" style="95" customWidth="1"/>
    <col min="1274" max="1275" width="12.140625" style="95" customWidth="1"/>
    <col min="1276" max="1276" width="13" style="95" bestFit="1" customWidth="1"/>
    <col min="1277" max="1348" width="11.42578125" style="95" customWidth="1"/>
    <col min="1349" max="1349" width="12.42578125" style="95" customWidth="1"/>
    <col min="1350" max="1350" width="13" style="95" customWidth="1"/>
    <col min="1351" max="1351" width="11.42578125" style="95"/>
    <col min="1352" max="1352" width="13.85546875" style="95" customWidth="1"/>
    <col min="1353" max="1353" width="13.42578125" style="95" customWidth="1"/>
    <col min="1354" max="1514" width="11.42578125" style="95"/>
    <col min="1515" max="1516" width="11.42578125" style="95" customWidth="1"/>
    <col min="1517" max="1517" width="3.5703125" style="95" customWidth="1"/>
    <col min="1518" max="1518" width="9" style="95" customWidth="1"/>
    <col min="1519" max="1519" width="11.28515625" style="95" customWidth="1"/>
    <col min="1520" max="1520" width="12" style="95" customWidth="1"/>
    <col min="1521" max="1521" width="30.28515625" style="95" customWidth="1"/>
    <col min="1522" max="1522" width="7.85546875" style="95" customWidth="1"/>
    <col min="1523" max="1523" width="10.85546875" style="95" customWidth="1"/>
    <col min="1524" max="1524" width="9.85546875" style="95" customWidth="1"/>
    <col min="1525" max="1525" width="13" style="95" customWidth="1"/>
    <col min="1526" max="1526" width="18.42578125" style="95" customWidth="1"/>
    <col min="1527" max="1527" width="15.140625" style="95" customWidth="1"/>
    <col min="1528" max="1529" width="13.28515625" style="95" customWidth="1"/>
    <col min="1530" max="1531" width="12.140625" style="95" customWidth="1"/>
    <col min="1532" max="1532" width="13" style="95" bestFit="1" customWidth="1"/>
    <col min="1533" max="1604" width="11.42578125" style="95" customWidth="1"/>
    <col min="1605" max="1605" width="12.42578125" style="95" customWidth="1"/>
    <col min="1606" max="1606" width="13" style="95" customWidth="1"/>
    <col min="1607" max="1607" width="11.42578125" style="95"/>
    <col min="1608" max="1608" width="13.85546875" style="95" customWidth="1"/>
    <col min="1609" max="1609" width="13.42578125" style="95" customWidth="1"/>
    <col min="1610" max="1770" width="11.42578125" style="95"/>
    <col min="1771" max="1772" width="11.42578125" style="95" customWidth="1"/>
    <col min="1773" max="1773" width="3.5703125" style="95" customWidth="1"/>
    <col min="1774" max="1774" width="9" style="95" customWidth="1"/>
    <col min="1775" max="1775" width="11.28515625" style="95" customWidth="1"/>
    <col min="1776" max="1776" width="12" style="95" customWidth="1"/>
    <col min="1777" max="1777" width="30.28515625" style="95" customWidth="1"/>
    <col min="1778" max="1778" width="7.85546875" style="95" customWidth="1"/>
    <col min="1779" max="1779" width="10.85546875" style="95" customWidth="1"/>
    <col min="1780" max="1780" width="9.85546875" style="95" customWidth="1"/>
    <col min="1781" max="1781" width="13" style="95" customWidth="1"/>
    <col min="1782" max="1782" width="18.42578125" style="95" customWidth="1"/>
    <col min="1783" max="1783" width="15.140625" style="95" customWidth="1"/>
    <col min="1784" max="1785" width="13.28515625" style="95" customWidth="1"/>
    <col min="1786" max="1787" width="12.140625" style="95" customWidth="1"/>
    <col min="1788" max="1788" width="13" style="95" bestFit="1" customWidth="1"/>
    <col min="1789" max="1860" width="11.42578125" style="95" customWidth="1"/>
    <col min="1861" max="1861" width="12.42578125" style="95" customWidth="1"/>
    <col min="1862" max="1862" width="13" style="95" customWidth="1"/>
    <col min="1863" max="1863" width="11.42578125" style="95"/>
    <col min="1864" max="1864" width="13.85546875" style="95" customWidth="1"/>
    <col min="1865" max="1865" width="13.42578125" style="95" customWidth="1"/>
    <col min="1866" max="2026" width="11.42578125" style="95"/>
    <col min="2027" max="2028" width="11.42578125" style="95" customWidth="1"/>
    <col min="2029" max="2029" width="3.5703125" style="95" customWidth="1"/>
    <col min="2030" max="2030" width="9" style="95" customWidth="1"/>
    <col min="2031" max="2031" width="11.28515625" style="95" customWidth="1"/>
    <col min="2032" max="2032" width="12" style="95" customWidth="1"/>
    <col min="2033" max="2033" width="30.28515625" style="95" customWidth="1"/>
    <col min="2034" max="2034" width="7.85546875" style="95" customWidth="1"/>
    <col min="2035" max="2035" width="10.85546875" style="95" customWidth="1"/>
    <col min="2036" max="2036" width="9.85546875" style="95" customWidth="1"/>
    <col min="2037" max="2037" width="13" style="95" customWidth="1"/>
    <col min="2038" max="2038" width="18.42578125" style="95" customWidth="1"/>
    <col min="2039" max="2039" width="15.140625" style="95" customWidth="1"/>
    <col min="2040" max="2041" width="13.28515625" style="95" customWidth="1"/>
    <col min="2042" max="2043" width="12.140625" style="95" customWidth="1"/>
    <col min="2044" max="2044" width="13" style="95" bestFit="1" customWidth="1"/>
    <col min="2045" max="2116" width="11.42578125" style="95" customWidth="1"/>
    <col min="2117" max="2117" width="12.42578125" style="95" customWidth="1"/>
    <col min="2118" max="2118" width="13" style="95" customWidth="1"/>
    <col min="2119" max="2119" width="11.42578125" style="95"/>
    <col min="2120" max="2120" width="13.85546875" style="95" customWidth="1"/>
    <col min="2121" max="2121" width="13.42578125" style="95" customWidth="1"/>
    <col min="2122" max="2282" width="11.42578125" style="95"/>
    <col min="2283" max="2284" width="11.42578125" style="95" customWidth="1"/>
    <col min="2285" max="2285" width="3.5703125" style="95" customWidth="1"/>
    <col min="2286" max="2286" width="9" style="95" customWidth="1"/>
    <col min="2287" max="2287" width="11.28515625" style="95" customWidth="1"/>
    <col min="2288" max="2288" width="12" style="95" customWidth="1"/>
    <col min="2289" max="2289" width="30.28515625" style="95" customWidth="1"/>
    <col min="2290" max="2290" width="7.85546875" style="95" customWidth="1"/>
    <col min="2291" max="2291" width="10.85546875" style="95" customWidth="1"/>
    <col min="2292" max="2292" width="9.85546875" style="95" customWidth="1"/>
    <col min="2293" max="2293" width="13" style="95" customWidth="1"/>
    <col min="2294" max="2294" width="18.42578125" style="95" customWidth="1"/>
    <col min="2295" max="2295" width="15.140625" style="95" customWidth="1"/>
    <col min="2296" max="2297" width="13.28515625" style="95" customWidth="1"/>
    <col min="2298" max="2299" width="12.140625" style="95" customWidth="1"/>
    <col min="2300" max="2300" width="13" style="95" bestFit="1" customWidth="1"/>
    <col min="2301" max="2372" width="11.42578125" style="95" customWidth="1"/>
    <col min="2373" max="2373" width="12.42578125" style="95" customWidth="1"/>
    <col min="2374" max="2374" width="13" style="95" customWidth="1"/>
    <col min="2375" max="2375" width="11.42578125" style="95"/>
    <col min="2376" max="2376" width="13.85546875" style="95" customWidth="1"/>
    <col min="2377" max="2377" width="13.42578125" style="95" customWidth="1"/>
    <col min="2378" max="2538" width="11.42578125" style="95"/>
    <col min="2539" max="2540" width="11.42578125" style="95" customWidth="1"/>
    <col min="2541" max="2541" width="3.5703125" style="95" customWidth="1"/>
    <col min="2542" max="2542" width="9" style="95" customWidth="1"/>
    <col min="2543" max="2543" width="11.28515625" style="95" customWidth="1"/>
    <col min="2544" max="2544" width="12" style="95" customWidth="1"/>
    <col min="2545" max="2545" width="30.28515625" style="95" customWidth="1"/>
    <col min="2546" max="2546" width="7.85546875" style="95" customWidth="1"/>
    <col min="2547" max="2547" width="10.85546875" style="95" customWidth="1"/>
    <col min="2548" max="2548" width="9.85546875" style="95" customWidth="1"/>
    <col min="2549" max="2549" width="13" style="95" customWidth="1"/>
    <col min="2550" max="2550" width="18.42578125" style="95" customWidth="1"/>
    <col min="2551" max="2551" width="15.140625" style="95" customWidth="1"/>
    <col min="2552" max="2553" width="13.28515625" style="95" customWidth="1"/>
    <col min="2554" max="2555" width="12.140625" style="95" customWidth="1"/>
    <col min="2556" max="2556" width="13" style="95" bestFit="1" customWidth="1"/>
    <col min="2557" max="2628" width="11.42578125" style="95" customWidth="1"/>
    <col min="2629" max="2629" width="12.42578125" style="95" customWidth="1"/>
    <col min="2630" max="2630" width="13" style="95" customWidth="1"/>
    <col min="2631" max="2631" width="11.42578125" style="95"/>
    <col min="2632" max="2632" width="13.85546875" style="95" customWidth="1"/>
    <col min="2633" max="2633" width="13.42578125" style="95" customWidth="1"/>
    <col min="2634" max="2794" width="11.42578125" style="95"/>
    <col min="2795" max="2796" width="11.42578125" style="95" customWidth="1"/>
    <col min="2797" max="2797" width="3.5703125" style="95" customWidth="1"/>
    <col min="2798" max="2798" width="9" style="95" customWidth="1"/>
    <col min="2799" max="2799" width="11.28515625" style="95" customWidth="1"/>
    <col min="2800" max="2800" width="12" style="95" customWidth="1"/>
    <col min="2801" max="2801" width="30.28515625" style="95" customWidth="1"/>
    <col min="2802" max="2802" width="7.85546875" style="95" customWidth="1"/>
    <col min="2803" max="2803" width="10.85546875" style="95" customWidth="1"/>
    <col min="2804" max="2804" width="9.85546875" style="95" customWidth="1"/>
    <col min="2805" max="2805" width="13" style="95" customWidth="1"/>
    <col min="2806" max="2806" width="18.42578125" style="95" customWidth="1"/>
    <col min="2807" max="2807" width="15.140625" style="95" customWidth="1"/>
    <col min="2808" max="2809" width="13.28515625" style="95" customWidth="1"/>
    <col min="2810" max="2811" width="12.140625" style="95" customWidth="1"/>
    <col min="2812" max="2812" width="13" style="95" bestFit="1" customWidth="1"/>
    <col min="2813" max="2884" width="11.42578125" style="95" customWidth="1"/>
    <col min="2885" max="2885" width="12.42578125" style="95" customWidth="1"/>
    <col min="2886" max="2886" width="13" style="95" customWidth="1"/>
    <col min="2887" max="2887" width="11.42578125" style="95"/>
    <col min="2888" max="2888" width="13.85546875" style="95" customWidth="1"/>
    <col min="2889" max="2889" width="13.42578125" style="95" customWidth="1"/>
    <col min="2890" max="3050" width="11.42578125" style="95"/>
    <col min="3051" max="3052" width="11.42578125" style="95" customWidth="1"/>
    <col min="3053" max="3053" width="3.5703125" style="95" customWidth="1"/>
    <col min="3054" max="3054" width="9" style="95" customWidth="1"/>
    <col min="3055" max="3055" width="11.28515625" style="95" customWidth="1"/>
    <col min="3056" max="3056" width="12" style="95" customWidth="1"/>
    <col min="3057" max="3057" width="30.28515625" style="95" customWidth="1"/>
    <col min="3058" max="3058" width="7.85546875" style="95" customWidth="1"/>
    <col min="3059" max="3059" width="10.85546875" style="95" customWidth="1"/>
    <col min="3060" max="3060" width="9.85546875" style="95" customWidth="1"/>
    <col min="3061" max="3061" width="13" style="95" customWidth="1"/>
    <col min="3062" max="3062" width="18.42578125" style="95" customWidth="1"/>
    <col min="3063" max="3063" width="15.140625" style="95" customWidth="1"/>
    <col min="3064" max="3065" width="13.28515625" style="95" customWidth="1"/>
    <col min="3066" max="3067" width="12.140625" style="95" customWidth="1"/>
    <col min="3068" max="3068" width="13" style="95" bestFit="1" customWidth="1"/>
    <col min="3069" max="3140" width="11.42578125" style="95" customWidth="1"/>
    <col min="3141" max="3141" width="12.42578125" style="95" customWidth="1"/>
    <col min="3142" max="3142" width="13" style="95" customWidth="1"/>
    <col min="3143" max="3143" width="11.42578125" style="95"/>
    <col min="3144" max="3144" width="13.85546875" style="95" customWidth="1"/>
    <col min="3145" max="3145" width="13.42578125" style="95" customWidth="1"/>
    <col min="3146" max="3306" width="11.42578125" style="95"/>
    <col min="3307" max="3308" width="11.42578125" style="95" customWidth="1"/>
    <col min="3309" max="3309" width="3.5703125" style="95" customWidth="1"/>
    <col min="3310" max="3310" width="9" style="95" customWidth="1"/>
    <col min="3311" max="3311" width="11.28515625" style="95" customWidth="1"/>
    <col min="3312" max="3312" width="12" style="95" customWidth="1"/>
    <col min="3313" max="3313" width="30.28515625" style="95" customWidth="1"/>
    <col min="3314" max="3314" width="7.85546875" style="95" customWidth="1"/>
    <col min="3315" max="3315" width="10.85546875" style="95" customWidth="1"/>
    <col min="3316" max="3316" width="9.85546875" style="95" customWidth="1"/>
    <col min="3317" max="3317" width="13" style="95" customWidth="1"/>
    <col min="3318" max="3318" width="18.42578125" style="95" customWidth="1"/>
    <col min="3319" max="3319" width="15.140625" style="95" customWidth="1"/>
    <col min="3320" max="3321" width="13.28515625" style="95" customWidth="1"/>
    <col min="3322" max="3323" width="12.140625" style="95" customWidth="1"/>
    <col min="3324" max="3324" width="13" style="95" bestFit="1" customWidth="1"/>
    <col min="3325" max="3396" width="11.42578125" style="95" customWidth="1"/>
    <col min="3397" max="3397" width="12.42578125" style="95" customWidth="1"/>
    <col min="3398" max="3398" width="13" style="95" customWidth="1"/>
    <col min="3399" max="3399" width="11.42578125" style="95"/>
    <col min="3400" max="3400" width="13.85546875" style="95" customWidth="1"/>
    <col min="3401" max="3401" width="13.42578125" style="95" customWidth="1"/>
    <col min="3402" max="3562" width="11.42578125" style="95"/>
    <col min="3563" max="3564" width="11.42578125" style="95" customWidth="1"/>
    <col min="3565" max="3565" width="3.5703125" style="95" customWidth="1"/>
    <col min="3566" max="3566" width="9" style="95" customWidth="1"/>
    <col min="3567" max="3567" width="11.28515625" style="95" customWidth="1"/>
    <col min="3568" max="3568" width="12" style="95" customWidth="1"/>
    <col min="3569" max="3569" width="30.28515625" style="95" customWidth="1"/>
    <col min="3570" max="3570" width="7.85546875" style="95" customWidth="1"/>
    <col min="3571" max="3571" width="10.85546875" style="95" customWidth="1"/>
    <col min="3572" max="3572" width="9.85546875" style="95" customWidth="1"/>
    <col min="3573" max="3573" width="13" style="95" customWidth="1"/>
    <col min="3574" max="3574" width="18.42578125" style="95" customWidth="1"/>
    <col min="3575" max="3575" width="15.140625" style="95" customWidth="1"/>
    <col min="3576" max="3577" width="13.28515625" style="95" customWidth="1"/>
    <col min="3578" max="3579" width="12.140625" style="95" customWidth="1"/>
    <col min="3580" max="3580" width="13" style="95" bestFit="1" customWidth="1"/>
    <col min="3581" max="3652" width="11.42578125" style="95" customWidth="1"/>
    <col min="3653" max="3653" width="12.42578125" style="95" customWidth="1"/>
    <col min="3654" max="3654" width="13" style="95" customWidth="1"/>
    <col min="3655" max="3655" width="11.42578125" style="95"/>
    <col min="3656" max="3656" width="13.85546875" style="95" customWidth="1"/>
    <col min="3657" max="3657" width="13.42578125" style="95" customWidth="1"/>
    <col min="3658" max="3818" width="11.42578125" style="95"/>
    <col min="3819" max="3820" width="11.42578125" style="95" customWidth="1"/>
    <col min="3821" max="3821" width="3.5703125" style="95" customWidth="1"/>
    <col min="3822" max="3822" width="9" style="95" customWidth="1"/>
    <col min="3823" max="3823" width="11.28515625" style="95" customWidth="1"/>
    <col min="3824" max="3824" width="12" style="95" customWidth="1"/>
    <col min="3825" max="3825" width="30.28515625" style="95" customWidth="1"/>
    <col min="3826" max="3826" width="7.85546875" style="95" customWidth="1"/>
    <col min="3827" max="3827" width="10.85546875" style="95" customWidth="1"/>
    <col min="3828" max="3828" width="9.85546875" style="95" customWidth="1"/>
    <col min="3829" max="3829" width="13" style="95" customWidth="1"/>
    <col min="3830" max="3830" width="18.42578125" style="95" customWidth="1"/>
    <col min="3831" max="3831" width="15.140625" style="95" customWidth="1"/>
    <col min="3832" max="3833" width="13.28515625" style="95" customWidth="1"/>
    <col min="3834" max="3835" width="12.140625" style="95" customWidth="1"/>
    <col min="3836" max="3836" width="13" style="95" bestFit="1" customWidth="1"/>
    <col min="3837" max="3908" width="11.42578125" style="95" customWidth="1"/>
    <col min="3909" max="3909" width="12.42578125" style="95" customWidth="1"/>
    <col min="3910" max="3910" width="13" style="95" customWidth="1"/>
    <col min="3911" max="3911" width="11.42578125" style="95"/>
    <col min="3912" max="3912" width="13.85546875" style="95" customWidth="1"/>
    <col min="3913" max="3913" width="13.42578125" style="95" customWidth="1"/>
    <col min="3914" max="4074" width="11.42578125" style="95"/>
    <col min="4075" max="4076" width="11.42578125" style="95" customWidth="1"/>
    <col min="4077" max="4077" width="3.5703125" style="95" customWidth="1"/>
    <col min="4078" max="4078" width="9" style="95" customWidth="1"/>
    <col min="4079" max="4079" width="11.28515625" style="95" customWidth="1"/>
    <col min="4080" max="4080" width="12" style="95" customWidth="1"/>
    <col min="4081" max="4081" width="30.28515625" style="95" customWidth="1"/>
    <col min="4082" max="4082" width="7.85546875" style="95" customWidth="1"/>
    <col min="4083" max="4083" width="10.85546875" style="95" customWidth="1"/>
    <col min="4084" max="4084" width="9.85546875" style="95" customWidth="1"/>
    <col min="4085" max="4085" width="13" style="95" customWidth="1"/>
    <col min="4086" max="4086" width="18.42578125" style="95" customWidth="1"/>
    <col min="4087" max="4087" width="15.140625" style="95" customWidth="1"/>
    <col min="4088" max="4089" width="13.28515625" style="95" customWidth="1"/>
    <col min="4090" max="4091" width="12.140625" style="95" customWidth="1"/>
    <col min="4092" max="4092" width="13" style="95" bestFit="1" customWidth="1"/>
    <col min="4093" max="4164" width="11.42578125" style="95" customWidth="1"/>
    <col min="4165" max="4165" width="12.42578125" style="95" customWidth="1"/>
    <col min="4166" max="4166" width="13" style="95" customWidth="1"/>
    <col min="4167" max="4167" width="11.42578125" style="95"/>
    <col min="4168" max="4168" width="13.85546875" style="95" customWidth="1"/>
    <col min="4169" max="4169" width="13.42578125" style="95" customWidth="1"/>
    <col min="4170" max="4330" width="11.42578125" style="95"/>
    <col min="4331" max="4332" width="11.42578125" style="95" customWidth="1"/>
    <col min="4333" max="4333" width="3.5703125" style="95" customWidth="1"/>
    <col min="4334" max="4334" width="9" style="95" customWidth="1"/>
    <col min="4335" max="4335" width="11.28515625" style="95" customWidth="1"/>
    <col min="4336" max="4336" width="12" style="95" customWidth="1"/>
    <col min="4337" max="4337" width="30.28515625" style="95" customWidth="1"/>
    <col min="4338" max="4338" width="7.85546875" style="95" customWidth="1"/>
    <col min="4339" max="4339" width="10.85546875" style="95" customWidth="1"/>
    <col min="4340" max="4340" width="9.85546875" style="95" customWidth="1"/>
    <col min="4341" max="4341" width="13" style="95" customWidth="1"/>
    <col min="4342" max="4342" width="18.42578125" style="95" customWidth="1"/>
    <col min="4343" max="4343" width="15.140625" style="95" customWidth="1"/>
    <col min="4344" max="4345" width="13.28515625" style="95" customWidth="1"/>
    <col min="4346" max="4347" width="12.140625" style="95" customWidth="1"/>
    <col min="4348" max="4348" width="13" style="95" bestFit="1" customWidth="1"/>
    <col min="4349" max="4420" width="11.42578125" style="95" customWidth="1"/>
    <col min="4421" max="4421" width="12.42578125" style="95" customWidth="1"/>
    <col min="4422" max="4422" width="13" style="95" customWidth="1"/>
    <col min="4423" max="4423" width="11.42578125" style="95"/>
    <col min="4424" max="4424" width="13.85546875" style="95" customWidth="1"/>
    <col min="4425" max="4425" width="13.42578125" style="95" customWidth="1"/>
    <col min="4426" max="4586" width="11.42578125" style="95"/>
    <col min="4587" max="4588" width="11.42578125" style="95" customWidth="1"/>
    <col min="4589" max="4589" width="3.5703125" style="95" customWidth="1"/>
    <col min="4590" max="4590" width="9" style="95" customWidth="1"/>
    <col min="4591" max="4591" width="11.28515625" style="95" customWidth="1"/>
    <col min="4592" max="4592" width="12" style="95" customWidth="1"/>
    <col min="4593" max="4593" width="30.28515625" style="95" customWidth="1"/>
    <col min="4594" max="4594" width="7.85546875" style="95" customWidth="1"/>
    <col min="4595" max="4595" width="10.85546875" style="95" customWidth="1"/>
    <col min="4596" max="4596" width="9.85546875" style="95" customWidth="1"/>
    <col min="4597" max="4597" width="13" style="95" customWidth="1"/>
    <col min="4598" max="4598" width="18.42578125" style="95" customWidth="1"/>
    <col min="4599" max="4599" width="15.140625" style="95" customWidth="1"/>
    <col min="4600" max="4601" width="13.28515625" style="95" customWidth="1"/>
    <col min="4602" max="4603" width="12.140625" style="95" customWidth="1"/>
    <col min="4604" max="4604" width="13" style="95" bestFit="1" customWidth="1"/>
    <col min="4605" max="4676" width="11.42578125" style="95" customWidth="1"/>
    <col min="4677" max="4677" width="12.42578125" style="95" customWidth="1"/>
    <col min="4678" max="4678" width="13" style="95" customWidth="1"/>
    <col min="4679" max="4679" width="11.42578125" style="95"/>
    <col min="4680" max="4680" width="13.85546875" style="95" customWidth="1"/>
    <col min="4681" max="4681" width="13.42578125" style="95" customWidth="1"/>
    <col min="4682" max="4842" width="11.42578125" style="95"/>
    <col min="4843" max="4844" width="11.42578125" style="95" customWidth="1"/>
    <col min="4845" max="4845" width="3.5703125" style="95" customWidth="1"/>
    <col min="4846" max="4846" width="9" style="95" customWidth="1"/>
    <col min="4847" max="4847" width="11.28515625" style="95" customWidth="1"/>
    <col min="4848" max="4848" width="12" style="95" customWidth="1"/>
    <col min="4849" max="4849" width="30.28515625" style="95" customWidth="1"/>
    <col min="4850" max="4850" width="7.85546875" style="95" customWidth="1"/>
    <col min="4851" max="4851" width="10.85546875" style="95" customWidth="1"/>
    <col min="4852" max="4852" width="9.85546875" style="95" customWidth="1"/>
    <col min="4853" max="4853" width="13" style="95" customWidth="1"/>
    <col min="4854" max="4854" width="18.42578125" style="95" customWidth="1"/>
    <col min="4855" max="4855" width="15.140625" style="95" customWidth="1"/>
    <col min="4856" max="4857" width="13.28515625" style="95" customWidth="1"/>
    <col min="4858" max="4859" width="12.140625" style="95" customWidth="1"/>
    <col min="4860" max="4860" width="13" style="95" bestFit="1" customWidth="1"/>
    <col min="4861" max="4932" width="11.42578125" style="95" customWidth="1"/>
    <col min="4933" max="4933" width="12.42578125" style="95" customWidth="1"/>
    <col min="4934" max="4934" width="13" style="95" customWidth="1"/>
    <col min="4935" max="4935" width="11.42578125" style="95"/>
    <col min="4936" max="4936" width="13.85546875" style="95" customWidth="1"/>
    <col min="4937" max="4937" width="13.42578125" style="95" customWidth="1"/>
    <col min="4938" max="5098" width="11.42578125" style="95"/>
    <col min="5099" max="5100" width="11.42578125" style="95" customWidth="1"/>
    <col min="5101" max="5101" width="3.5703125" style="95" customWidth="1"/>
    <col min="5102" max="5102" width="9" style="95" customWidth="1"/>
    <col min="5103" max="5103" width="11.28515625" style="95" customWidth="1"/>
    <col min="5104" max="5104" width="12" style="95" customWidth="1"/>
    <col min="5105" max="5105" width="30.28515625" style="95" customWidth="1"/>
    <col min="5106" max="5106" width="7.85546875" style="95" customWidth="1"/>
    <col min="5107" max="5107" width="10.85546875" style="95" customWidth="1"/>
    <col min="5108" max="5108" width="9.85546875" style="95" customWidth="1"/>
    <col min="5109" max="5109" width="13" style="95" customWidth="1"/>
    <col min="5110" max="5110" width="18.42578125" style="95" customWidth="1"/>
    <col min="5111" max="5111" width="15.140625" style="95" customWidth="1"/>
    <col min="5112" max="5113" width="13.28515625" style="95" customWidth="1"/>
    <col min="5114" max="5115" width="12.140625" style="95" customWidth="1"/>
    <col min="5116" max="5116" width="13" style="95" bestFit="1" customWidth="1"/>
    <col min="5117" max="5188" width="11.42578125" style="95" customWidth="1"/>
    <col min="5189" max="5189" width="12.42578125" style="95" customWidth="1"/>
    <col min="5190" max="5190" width="13" style="95" customWidth="1"/>
    <col min="5191" max="5191" width="11.42578125" style="95"/>
    <col min="5192" max="5192" width="13.85546875" style="95" customWidth="1"/>
    <col min="5193" max="5193" width="13.42578125" style="95" customWidth="1"/>
    <col min="5194" max="5354" width="11.42578125" style="95"/>
    <col min="5355" max="5356" width="11.42578125" style="95" customWidth="1"/>
    <col min="5357" max="5357" width="3.5703125" style="95" customWidth="1"/>
    <col min="5358" max="5358" width="9" style="95" customWidth="1"/>
    <col min="5359" max="5359" width="11.28515625" style="95" customWidth="1"/>
    <col min="5360" max="5360" width="12" style="95" customWidth="1"/>
    <col min="5361" max="5361" width="30.28515625" style="95" customWidth="1"/>
    <col min="5362" max="5362" width="7.85546875" style="95" customWidth="1"/>
    <col min="5363" max="5363" width="10.85546875" style="95" customWidth="1"/>
    <col min="5364" max="5364" width="9.85546875" style="95" customWidth="1"/>
    <col min="5365" max="5365" width="13" style="95" customWidth="1"/>
    <col min="5366" max="5366" width="18.42578125" style="95" customWidth="1"/>
    <col min="5367" max="5367" width="15.140625" style="95" customWidth="1"/>
    <col min="5368" max="5369" width="13.28515625" style="95" customWidth="1"/>
    <col min="5370" max="5371" width="12.140625" style="95" customWidth="1"/>
    <col min="5372" max="5372" width="13" style="95" bestFit="1" customWidth="1"/>
    <col min="5373" max="5444" width="11.42578125" style="95" customWidth="1"/>
    <col min="5445" max="5445" width="12.42578125" style="95" customWidth="1"/>
    <col min="5446" max="5446" width="13" style="95" customWidth="1"/>
    <col min="5447" max="5447" width="11.42578125" style="95"/>
    <col min="5448" max="5448" width="13.85546875" style="95" customWidth="1"/>
    <col min="5449" max="5449" width="13.42578125" style="95" customWidth="1"/>
    <col min="5450" max="5610" width="11.42578125" style="95"/>
    <col min="5611" max="5612" width="11.42578125" style="95" customWidth="1"/>
    <col min="5613" max="5613" width="3.5703125" style="95" customWidth="1"/>
    <col min="5614" max="5614" width="9" style="95" customWidth="1"/>
    <col min="5615" max="5615" width="11.28515625" style="95" customWidth="1"/>
    <col min="5616" max="5616" width="12" style="95" customWidth="1"/>
    <col min="5617" max="5617" width="30.28515625" style="95" customWidth="1"/>
    <col min="5618" max="5618" width="7.85546875" style="95" customWidth="1"/>
    <col min="5619" max="5619" width="10.85546875" style="95" customWidth="1"/>
    <col min="5620" max="5620" width="9.85546875" style="95" customWidth="1"/>
    <col min="5621" max="5621" width="13" style="95" customWidth="1"/>
    <col min="5622" max="5622" width="18.42578125" style="95" customWidth="1"/>
    <col min="5623" max="5623" width="15.140625" style="95" customWidth="1"/>
    <col min="5624" max="5625" width="13.28515625" style="95" customWidth="1"/>
    <col min="5626" max="5627" width="12.140625" style="95" customWidth="1"/>
    <col min="5628" max="5628" width="13" style="95" bestFit="1" customWidth="1"/>
    <col min="5629" max="5700" width="11.42578125" style="95" customWidth="1"/>
    <col min="5701" max="5701" width="12.42578125" style="95" customWidth="1"/>
    <col min="5702" max="5702" width="13" style="95" customWidth="1"/>
    <col min="5703" max="5703" width="11.42578125" style="95"/>
    <col min="5704" max="5704" width="13.85546875" style="95" customWidth="1"/>
    <col min="5705" max="5705" width="13.42578125" style="95" customWidth="1"/>
    <col min="5706" max="5866" width="11.42578125" style="95"/>
    <col min="5867" max="5868" width="11.42578125" style="95" customWidth="1"/>
    <col min="5869" max="5869" width="3.5703125" style="95" customWidth="1"/>
    <col min="5870" max="5870" width="9" style="95" customWidth="1"/>
    <col min="5871" max="5871" width="11.28515625" style="95" customWidth="1"/>
    <col min="5872" max="5872" width="12" style="95" customWidth="1"/>
    <col min="5873" max="5873" width="30.28515625" style="95" customWidth="1"/>
    <col min="5874" max="5874" width="7.85546875" style="95" customWidth="1"/>
    <col min="5875" max="5875" width="10.85546875" style="95" customWidth="1"/>
    <col min="5876" max="5876" width="9.85546875" style="95" customWidth="1"/>
    <col min="5877" max="5877" width="13" style="95" customWidth="1"/>
    <col min="5878" max="5878" width="18.42578125" style="95" customWidth="1"/>
    <col min="5879" max="5879" width="15.140625" style="95" customWidth="1"/>
    <col min="5880" max="5881" width="13.28515625" style="95" customWidth="1"/>
    <col min="5882" max="5883" width="12.140625" style="95" customWidth="1"/>
    <col min="5884" max="5884" width="13" style="95" bestFit="1" customWidth="1"/>
    <col min="5885" max="5956" width="11.42578125" style="95" customWidth="1"/>
    <col min="5957" max="5957" width="12.42578125" style="95" customWidth="1"/>
    <col min="5958" max="5958" width="13" style="95" customWidth="1"/>
    <col min="5959" max="5959" width="11.42578125" style="95"/>
    <col min="5960" max="5960" width="13.85546875" style="95" customWidth="1"/>
    <col min="5961" max="5961" width="13.42578125" style="95" customWidth="1"/>
    <col min="5962" max="6122" width="11.42578125" style="95"/>
    <col min="6123" max="6124" width="11.42578125" style="95" customWidth="1"/>
    <col min="6125" max="6125" width="3.5703125" style="95" customWidth="1"/>
    <col min="6126" max="6126" width="9" style="95" customWidth="1"/>
    <col min="6127" max="6127" width="11.28515625" style="95" customWidth="1"/>
    <col min="6128" max="6128" width="12" style="95" customWidth="1"/>
    <col min="6129" max="6129" width="30.28515625" style="95" customWidth="1"/>
    <col min="6130" max="6130" width="7.85546875" style="95" customWidth="1"/>
    <col min="6131" max="6131" width="10.85546875" style="95" customWidth="1"/>
    <col min="6132" max="6132" width="9.85546875" style="95" customWidth="1"/>
    <col min="6133" max="6133" width="13" style="95" customWidth="1"/>
    <col min="6134" max="6134" width="18.42578125" style="95" customWidth="1"/>
    <col min="6135" max="6135" width="15.140625" style="95" customWidth="1"/>
    <col min="6136" max="6137" width="13.28515625" style="95" customWidth="1"/>
    <col min="6138" max="6139" width="12.140625" style="95" customWidth="1"/>
    <col min="6140" max="6140" width="13" style="95" bestFit="1" customWidth="1"/>
    <col min="6141" max="6212" width="11.42578125" style="95" customWidth="1"/>
    <col min="6213" max="6213" width="12.42578125" style="95" customWidth="1"/>
    <col min="6214" max="6214" width="13" style="95" customWidth="1"/>
    <col min="6215" max="6215" width="11.42578125" style="95"/>
    <col min="6216" max="6216" width="13.85546875" style="95" customWidth="1"/>
    <col min="6217" max="6217" width="13.42578125" style="95" customWidth="1"/>
    <col min="6218" max="6378" width="11.42578125" style="95"/>
    <col min="6379" max="6380" width="11.42578125" style="95" customWidth="1"/>
    <col min="6381" max="6381" width="3.5703125" style="95" customWidth="1"/>
    <col min="6382" max="6382" width="9" style="95" customWidth="1"/>
    <col min="6383" max="6383" width="11.28515625" style="95" customWidth="1"/>
    <col min="6384" max="6384" width="12" style="95" customWidth="1"/>
    <col min="6385" max="6385" width="30.28515625" style="95" customWidth="1"/>
    <col min="6386" max="6386" width="7.85546875" style="95" customWidth="1"/>
    <col min="6387" max="6387" width="10.85546875" style="95" customWidth="1"/>
    <col min="6388" max="6388" width="9.85546875" style="95" customWidth="1"/>
    <col min="6389" max="6389" width="13" style="95" customWidth="1"/>
    <col min="6390" max="6390" width="18.42578125" style="95" customWidth="1"/>
    <col min="6391" max="6391" width="15.140625" style="95" customWidth="1"/>
    <col min="6392" max="6393" width="13.28515625" style="95" customWidth="1"/>
    <col min="6394" max="6395" width="12.140625" style="95" customWidth="1"/>
    <col min="6396" max="6396" width="13" style="95" bestFit="1" customWidth="1"/>
    <col min="6397" max="6468" width="11.42578125" style="95" customWidth="1"/>
    <col min="6469" max="6469" width="12.42578125" style="95" customWidth="1"/>
    <col min="6470" max="6470" width="13" style="95" customWidth="1"/>
    <col min="6471" max="6471" width="11.42578125" style="95"/>
    <col min="6472" max="6472" width="13.85546875" style="95" customWidth="1"/>
    <col min="6473" max="6473" width="13.42578125" style="95" customWidth="1"/>
    <col min="6474" max="6634" width="11.42578125" style="95"/>
    <col min="6635" max="6636" width="11.42578125" style="95" customWidth="1"/>
    <col min="6637" max="6637" width="3.5703125" style="95" customWidth="1"/>
    <col min="6638" max="6638" width="9" style="95" customWidth="1"/>
    <col min="6639" max="6639" width="11.28515625" style="95" customWidth="1"/>
    <col min="6640" max="6640" width="12" style="95" customWidth="1"/>
    <col min="6641" max="6641" width="30.28515625" style="95" customWidth="1"/>
    <col min="6642" max="6642" width="7.85546875" style="95" customWidth="1"/>
    <col min="6643" max="6643" width="10.85546875" style="95" customWidth="1"/>
    <col min="6644" max="6644" width="9.85546875" style="95" customWidth="1"/>
    <col min="6645" max="6645" width="13" style="95" customWidth="1"/>
    <col min="6646" max="6646" width="18.42578125" style="95" customWidth="1"/>
    <col min="6647" max="6647" width="15.140625" style="95" customWidth="1"/>
    <col min="6648" max="6649" width="13.28515625" style="95" customWidth="1"/>
    <col min="6650" max="6651" width="12.140625" style="95" customWidth="1"/>
    <col min="6652" max="6652" width="13" style="95" bestFit="1" customWidth="1"/>
    <col min="6653" max="6724" width="11.42578125" style="95" customWidth="1"/>
    <col min="6725" max="6725" width="12.42578125" style="95" customWidth="1"/>
    <col min="6726" max="6726" width="13" style="95" customWidth="1"/>
    <col min="6727" max="6727" width="11.42578125" style="95"/>
    <col min="6728" max="6728" width="13.85546875" style="95" customWidth="1"/>
    <col min="6729" max="6729" width="13.42578125" style="95" customWidth="1"/>
    <col min="6730" max="6890" width="11.42578125" style="95"/>
    <col min="6891" max="6892" width="11.42578125" style="95" customWidth="1"/>
    <col min="6893" max="6893" width="3.5703125" style="95" customWidth="1"/>
    <col min="6894" max="6894" width="9" style="95" customWidth="1"/>
    <col min="6895" max="6895" width="11.28515625" style="95" customWidth="1"/>
    <col min="6896" max="6896" width="12" style="95" customWidth="1"/>
    <col min="6897" max="6897" width="30.28515625" style="95" customWidth="1"/>
    <col min="6898" max="6898" width="7.85546875" style="95" customWidth="1"/>
    <col min="6899" max="6899" width="10.85546875" style="95" customWidth="1"/>
    <col min="6900" max="6900" width="9.85546875" style="95" customWidth="1"/>
    <col min="6901" max="6901" width="13" style="95" customWidth="1"/>
    <col min="6902" max="6902" width="18.42578125" style="95" customWidth="1"/>
    <col min="6903" max="6903" width="15.140625" style="95" customWidth="1"/>
    <col min="6904" max="6905" width="13.28515625" style="95" customWidth="1"/>
    <col min="6906" max="6907" width="12.140625" style="95" customWidth="1"/>
    <col min="6908" max="6908" width="13" style="95" bestFit="1" customWidth="1"/>
    <col min="6909" max="6980" width="11.42578125" style="95" customWidth="1"/>
    <col min="6981" max="6981" width="12.42578125" style="95" customWidth="1"/>
    <col min="6982" max="6982" width="13" style="95" customWidth="1"/>
    <col min="6983" max="6983" width="11.42578125" style="95"/>
    <col min="6984" max="6984" width="13.85546875" style="95" customWidth="1"/>
    <col min="6985" max="6985" width="13.42578125" style="95" customWidth="1"/>
    <col min="6986" max="7146" width="11.42578125" style="95"/>
    <col min="7147" max="7148" width="11.42578125" style="95" customWidth="1"/>
    <col min="7149" max="7149" width="3.5703125" style="95" customWidth="1"/>
    <col min="7150" max="7150" width="9" style="95" customWidth="1"/>
    <col min="7151" max="7151" width="11.28515625" style="95" customWidth="1"/>
    <col min="7152" max="7152" width="12" style="95" customWidth="1"/>
    <col min="7153" max="7153" width="30.28515625" style="95" customWidth="1"/>
    <col min="7154" max="7154" width="7.85546875" style="95" customWidth="1"/>
    <col min="7155" max="7155" width="10.85546875" style="95" customWidth="1"/>
    <col min="7156" max="7156" width="9.85546875" style="95" customWidth="1"/>
    <col min="7157" max="7157" width="13" style="95" customWidth="1"/>
    <col min="7158" max="7158" width="18.42578125" style="95" customWidth="1"/>
    <col min="7159" max="7159" width="15.140625" style="95" customWidth="1"/>
    <col min="7160" max="7161" width="13.28515625" style="95" customWidth="1"/>
    <col min="7162" max="7163" width="12.140625" style="95" customWidth="1"/>
    <col min="7164" max="7164" width="13" style="95" bestFit="1" customWidth="1"/>
    <col min="7165" max="7236" width="11.42578125" style="95" customWidth="1"/>
    <col min="7237" max="7237" width="12.42578125" style="95" customWidth="1"/>
    <col min="7238" max="7238" width="13" style="95" customWidth="1"/>
    <col min="7239" max="7239" width="11.42578125" style="95"/>
    <col min="7240" max="7240" width="13.85546875" style="95" customWidth="1"/>
    <col min="7241" max="7241" width="13.42578125" style="95" customWidth="1"/>
    <col min="7242" max="7402" width="11.42578125" style="95"/>
    <col min="7403" max="7404" width="11.42578125" style="95" customWidth="1"/>
    <col min="7405" max="7405" width="3.5703125" style="95" customWidth="1"/>
    <col min="7406" max="7406" width="9" style="95" customWidth="1"/>
    <col min="7407" max="7407" width="11.28515625" style="95" customWidth="1"/>
    <col min="7408" max="7408" width="12" style="95" customWidth="1"/>
    <col min="7409" max="7409" width="30.28515625" style="95" customWidth="1"/>
    <col min="7410" max="7410" width="7.85546875" style="95" customWidth="1"/>
    <col min="7411" max="7411" width="10.85546875" style="95" customWidth="1"/>
    <col min="7412" max="7412" width="9.85546875" style="95" customWidth="1"/>
    <col min="7413" max="7413" width="13" style="95" customWidth="1"/>
    <col min="7414" max="7414" width="18.42578125" style="95" customWidth="1"/>
    <col min="7415" max="7415" width="15.140625" style="95" customWidth="1"/>
    <col min="7416" max="7417" width="13.28515625" style="95" customWidth="1"/>
    <col min="7418" max="7419" width="12.140625" style="95" customWidth="1"/>
    <col min="7420" max="7420" width="13" style="95" bestFit="1" customWidth="1"/>
    <col min="7421" max="7492" width="11.42578125" style="95" customWidth="1"/>
    <col min="7493" max="7493" width="12.42578125" style="95" customWidth="1"/>
    <col min="7494" max="7494" width="13" style="95" customWidth="1"/>
    <col min="7495" max="7495" width="11.42578125" style="95"/>
    <col min="7496" max="7496" width="13.85546875" style="95" customWidth="1"/>
    <col min="7497" max="7497" width="13.42578125" style="95" customWidth="1"/>
    <col min="7498" max="7658" width="11.42578125" style="95"/>
    <col min="7659" max="7660" width="11.42578125" style="95" customWidth="1"/>
    <col min="7661" max="7661" width="3.5703125" style="95" customWidth="1"/>
    <col min="7662" max="7662" width="9" style="95" customWidth="1"/>
    <col min="7663" max="7663" width="11.28515625" style="95" customWidth="1"/>
    <col min="7664" max="7664" width="12" style="95" customWidth="1"/>
    <col min="7665" max="7665" width="30.28515625" style="95" customWidth="1"/>
    <col min="7666" max="7666" width="7.85546875" style="95" customWidth="1"/>
    <col min="7667" max="7667" width="10.85546875" style="95" customWidth="1"/>
    <col min="7668" max="7668" width="9.85546875" style="95" customWidth="1"/>
    <col min="7669" max="7669" width="13" style="95" customWidth="1"/>
    <col min="7670" max="7670" width="18.42578125" style="95" customWidth="1"/>
    <col min="7671" max="7671" width="15.140625" style="95" customWidth="1"/>
    <col min="7672" max="7673" width="13.28515625" style="95" customWidth="1"/>
    <col min="7674" max="7675" width="12.140625" style="95" customWidth="1"/>
    <col min="7676" max="7676" width="13" style="95" bestFit="1" customWidth="1"/>
    <col min="7677" max="7748" width="11.42578125" style="95" customWidth="1"/>
    <col min="7749" max="7749" width="12.42578125" style="95" customWidth="1"/>
    <col min="7750" max="7750" width="13" style="95" customWidth="1"/>
    <col min="7751" max="7751" width="11.42578125" style="95"/>
    <col min="7752" max="7752" width="13.85546875" style="95" customWidth="1"/>
    <col min="7753" max="7753" width="13.42578125" style="95" customWidth="1"/>
    <col min="7754" max="7914" width="11.42578125" style="95"/>
    <col min="7915" max="7916" width="11.42578125" style="95" customWidth="1"/>
    <col min="7917" max="7917" width="3.5703125" style="95" customWidth="1"/>
    <col min="7918" max="7918" width="9" style="95" customWidth="1"/>
    <col min="7919" max="7919" width="11.28515625" style="95" customWidth="1"/>
    <col min="7920" max="7920" width="12" style="95" customWidth="1"/>
    <col min="7921" max="7921" width="30.28515625" style="95" customWidth="1"/>
    <col min="7922" max="7922" width="7.85546875" style="95" customWidth="1"/>
    <col min="7923" max="7923" width="10.85546875" style="95" customWidth="1"/>
    <col min="7924" max="7924" width="9.85546875" style="95" customWidth="1"/>
    <col min="7925" max="7925" width="13" style="95" customWidth="1"/>
    <col min="7926" max="7926" width="18.42578125" style="95" customWidth="1"/>
    <col min="7927" max="7927" width="15.140625" style="95" customWidth="1"/>
    <col min="7928" max="7929" width="13.28515625" style="95" customWidth="1"/>
    <col min="7930" max="7931" width="12.140625" style="95" customWidth="1"/>
    <col min="7932" max="7932" width="13" style="95" bestFit="1" customWidth="1"/>
    <col min="7933" max="8004" width="11.42578125" style="95" customWidth="1"/>
    <col min="8005" max="8005" width="12.42578125" style="95" customWidth="1"/>
    <col min="8006" max="8006" width="13" style="95" customWidth="1"/>
    <col min="8007" max="8007" width="11.42578125" style="95"/>
    <col min="8008" max="8008" width="13.85546875" style="95" customWidth="1"/>
    <col min="8009" max="8009" width="13.42578125" style="95" customWidth="1"/>
    <col min="8010" max="8170" width="11.42578125" style="95"/>
    <col min="8171" max="8172" width="11.42578125" style="95" customWidth="1"/>
    <col min="8173" max="8173" width="3.5703125" style="95" customWidth="1"/>
    <col min="8174" max="8174" width="9" style="95" customWidth="1"/>
    <col min="8175" max="8175" width="11.28515625" style="95" customWidth="1"/>
    <col min="8176" max="8176" width="12" style="95" customWidth="1"/>
    <col min="8177" max="8177" width="30.28515625" style="95" customWidth="1"/>
    <col min="8178" max="8178" width="7.85546875" style="95" customWidth="1"/>
    <col min="8179" max="8179" width="10.85546875" style="95" customWidth="1"/>
    <col min="8180" max="8180" width="9.85546875" style="95" customWidth="1"/>
    <col min="8181" max="8181" width="13" style="95" customWidth="1"/>
    <col min="8182" max="8182" width="18.42578125" style="95" customWidth="1"/>
    <col min="8183" max="8183" width="15.140625" style="95" customWidth="1"/>
    <col min="8184" max="8185" width="13.28515625" style="95" customWidth="1"/>
    <col min="8186" max="8187" width="12.140625" style="95" customWidth="1"/>
    <col min="8188" max="8188" width="13" style="95" bestFit="1" customWidth="1"/>
    <col min="8189" max="8260" width="11.42578125" style="95" customWidth="1"/>
    <col min="8261" max="8261" width="12.42578125" style="95" customWidth="1"/>
    <col min="8262" max="8262" width="13" style="95" customWidth="1"/>
    <col min="8263" max="8263" width="11.42578125" style="95"/>
    <col min="8264" max="8264" width="13.85546875" style="95" customWidth="1"/>
    <col min="8265" max="8265" width="13.42578125" style="95" customWidth="1"/>
    <col min="8266" max="8426" width="11.42578125" style="95"/>
    <col min="8427" max="8428" width="11.42578125" style="95" customWidth="1"/>
    <col min="8429" max="8429" width="3.5703125" style="95" customWidth="1"/>
    <col min="8430" max="8430" width="9" style="95" customWidth="1"/>
    <col min="8431" max="8431" width="11.28515625" style="95" customWidth="1"/>
    <col min="8432" max="8432" width="12" style="95" customWidth="1"/>
    <col min="8433" max="8433" width="30.28515625" style="95" customWidth="1"/>
    <col min="8434" max="8434" width="7.85546875" style="95" customWidth="1"/>
    <col min="8435" max="8435" width="10.85546875" style="95" customWidth="1"/>
    <col min="8436" max="8436" width="9.85546875" style="95" customWidth="1"/>
    <col min="8437" max="8437" width="13" style="95" customWidth="1"/>
    <col min="8438" max="8438" width="18.42578125" style="95" customWidth="1"/>
    <col min="8439" max="8439" width="15.140625" style="95" customWidth="1"/>
    <col min="8440" max="8441" width="13.28515625" style="95" customWidth="1"/>
    <col min="8442" max="8443" width="12.140625" style="95" customWidth="1"/>
    <col min="8444" max="8444" width="13" style="95" bestFit="1" customWidth="1"/>
    <col min="8445" max="8516" width="11.42578125" style="95" customWidth="1"/>
    <col min="8517" max="8517" width="12.42578125" style="95" customWidth="1"/>
    <col min="8518" max="8518" width="13" style="95" customWidth="1"/>
    <col min="8519" max="8519" width="11.42578125" style="95"/>
    <col min="8520" max="8520" width="13.85546875" style="95" customWidth="1"/>
    <col min="8521" max="8521" width="13.42578125" style="95" customWidth="1"/>
    <col min="8522" max="8682" width="11.42578125" style="95"/>
    <col min="8683" max="8684" width="11.42578125" style="95" customWidth="1"/>
    <col min="8685" max="8685" width="3.5703125" style="95" customWidth="1"/>
    <col min="8686" max="8686" width="9" style="95" customWidth="1"/>
    <col min="8687" max="8687" width="11.28515625" style="95" customWidth="1"/>
    <col min="8688" max="8688" width="12" style="95" customWidth="1"/>
    <col min="8689" max="8689" width="30.28515625" style="95" customWidth="1"/>
    <col min="8690" max="8690" width="7.85546875" style="95" customWidth="1"/>
    <col min="8691" max="8691" width="10.85546875" style="95" customWidth="1"/>
    <col min="8692" max="8692" width="9.85546875" style="95" customWidth="1"/>
    <col min="8693" max="8693" width="13" style="95" customWidth="1"/>
    <col min="8694" max="8694" width="18.42578125" style="95" customWidth="1"/>
    <col min="8695" max="8695" width="15.140625" style="95" customWidth="1"/>
    <col min="8696" max="8697" width="13.28515625" style="95" customWidth="1"/>
    <col min="8698" max="8699" width="12.140625" style="95" customWidth="1"/>
    <col min="8700" max="8700" width="13" style="95" bestFit="1" customWidth="1"/>
    <col min="8701" max="8772" width="11.42578125" style="95" customWidth="1"/>
    <col min="8773" max="8773" width="12.42578125" style="95" customWidth="1"/>
    <col min="8774" max="8774" width="13" style="95" customWidth="1"/>
    <col min="8775" max="8775" width="11.42578125" style="95"/>
    <col min="8776" max="8776" width="13.85546875" style="95" customWidth="1"/>
    <col min="8777" max="8777" width="13.42578125" style="95" customWidth="1"/>
    <col min="8778" max="8938" width="11.42578125" style="95"/>
    <col min="8939" max="8940" width="11.42578125" style="95" customWidth="1"/>
    <col min="8941" max="8941" width="3.5703125" style="95" customWidth="1"/>
    <col min="8942" max="8942" width="9" style="95" customWidth="1"/>
    <col min="8943" max="8943" width="11.28515625" style="95" customWidth="1"/>
    <col min="8944" max="8944" width="12" style="95" customWidth="1"/>
    <col min="8945" max="8945" width="30.28515625" style="95" customWidth="1"/>
    <col min="8946" max="8946" width="7.85546875" style="95" customWidth="1"/>
    <col min="8947" max="8947" width="10.85546875" style="95" customWidth="1"/>
    <col min="8948" max="8948" width="9.85546875" style="95" customWidth="1"/>
    <col min="8949" max="8949" width="13" style="95" customWidth="1"/>
    <col min="8950" max="8950" width="18.42578125" style="95" customWidth="1"/>
    <col min="8951" max="8951" width="15.140625" style="95" customWidth="1"/>
    <col min="8952" max="8953" width="13.28515625" style="95" customWidth="1"/>
    <col min="8954" max="8955" width="12.140625" style="95" customWidth="1"/>
    <col min="8956" max="8956" width="13" style="95" bestFit="1" customWidth="1"/>
    <col min="8957" max="9028" width="11.42578125" style="95" customWidth="1"/>
    <col min="9029" max="9029" width="12.42578125" style="95" customWidth="1"/>
    <col min="9030" max="9030" width="13" style="95" customWidth="1"/>
    <col min="9031" max="9031" width="11.42578125" style="95"/>
    <col min="9032" max="9032" width="13.85546875" style="95" customWidth="1"/>
    <col min="9033" max="9033" width="13.42578125" style="95" customWidth="1"/>
    <col min="9034" max="9194" width="11.42578125" style="95"/>
    <col min="9195" max="9196" width="11.42578125" style="95" customWidth="1"/>
    <col min="9197" max="9197" width="3.5703125" style="95" customWidth="1"/>
    <col min="9198" max="9198" width="9" style="95" customWidth="1"/>
    <col min="9199" max="9199" width="11.28515625" style="95" customWidth="1"/>
    <col min="9200" max="9200" width="12" style="95" customWidth="1"/>
    <col min="9201" max="9201" width="30.28515625" style="95" customWidth="1"/>
    <col min="9202" max="9202" width="7.85546875" style="95" customWidth="1"/>
    <col min="9203" max="9203" width="10.85546875" style="95" customWidth="1"/>
    <col min="9204" max="9204" width="9.85546875" style="95" customWidth="1"/>
    <col min="9205" max="9205" width="13" style="95" customWidth="1"/>
    <col min="9206" max="9206" width="18.42578125" style="95" customWidth="1"/>
    <col min="9207" max="9207" width="15.140625" style="95" customWidth="1"/>
    <col min="9208" max="9209" width="13.28515625" style="95" customWidth="1"/>
    <col min="9210" max="9211" width="12.140625" style="95" customWidth="1"/>
    <col min="9212" max="9212" width="13" style="95" bestFit="1" customWidth="1"/>
    <col min="9213" max="9284" width="11.42578125" style="95" customWidth="1"/>
    <col min="9285" max="9285" width="12.42578125" style="95" customWidth="1"/>
    <col min="9286" max="9286" width="13" style="95" customWidth="1"/>
    <col min="9287" max="9287" width="11.42578125" style="95"/>
    <col min="9288" max="9288" width="13.85546875" style="95" customWidth="1"/>
    <col min="9289" max="9289" width="13.42578125" style="95" customWidth="1"/>
    <col min="9290" max="9450" width="11.42578125" style="95"/>
    <col min="9451" max="9452" width="11.42578125" style="95" customWidth="1"/>
    <col min="9453" max="9453" width="3.5703125" style="95" customWidth="1"/>
    <col min="9454" max="9454" width="9" style="95" customWidth="1"/>
    <col min="9455" max="9455" width="11.28515625" style="95" customWidth="1"/>
    <col min="9456" max="9456" width="12" style="95" customWidth="1"/>
    <col min="9457" max="9457" width="30.28515625" style="95" customWidth="1"/>
    <col min="9458" max="9458" width="7.85546875" style="95" customWidth="1"/>
    <col min="9459" max="9459" width="10.85546875" style="95" customWidth="1"/>
    <col min="9460" max="9460" width="9.85546875" style="95" customWidth="1"/>
    <col min="9461" max="9461" width="13" style="95" customWidth="1"/>
    <col min="9462" max="9462" width="18.42578125" style="95" customWidth="1"/>
    <col min="9463" max="9463" width="15.140625" style="95" customWidth="1"/>
    <col min="9464" max="9465" width="13.28515625" style="95" customWidth="1"/>
    <col min="9466" max="9467" width="12.140625" style="95" customWidth="1"/>
    <col min="9468" max="9468" width="13" style="95" bestFit="1" customWidth="1"/>
    <col min="9469" max="9540" width="11.42578125" style="95" customWidth="1"/>
    <col min="9541" max="9541" width="12.42578125" style="95" customWidth="1"/>
    <col min="9542" max="9542" width="13" style="95" customWidth="1"/>
    <col min="9543" max="9543" width="11.42578125" style="95"/>
    <col min="9544" max="9544" width="13.85546875" style="95" customWidth="1"/>
    <col min="9545" max="9545" width="13.42578125" style="95" customWidth="1"/>
    <col min="9546" max="9706" width="11.42578125" style="95"/>
    <col min="9707" max="9708" width="11.42578125" style="95" customWidth="1"/>
    <col min="9709" max="9709" width="3.5703125" style="95" customWidth="1"/>
    <col min="9710" max="9710" width="9" style="95" customWidth="1"/>
    <col min="9711" max="9711" width="11.28515625" style="95" customWidth="1"/>
    <col min="9712" max="9712" width="12" style="95" customWidth="1"/>
    <col min="9713" max="9713" width="30.28515625" style="95" customWidth="1"/>
    <col min="9714" max="9714" width="7.85546875" style="95" customWidth="1"/>
    <col min="9715" max="9715" width="10.85546875" style="95" customWidth="1"/>
    <col min="9716" max="9716" width="9.85546875" style="95" customWidth="1"/>
    <col min="9717" max="9717" width="13" style="95" customWidth="1"/>
    <col min="9718" max="9718" width="18.42578125" style="95" customWidth="1"/>
    <col min="9719" max="9719" width="15.140625" style="95" customWidth="1"/>
    <col min="9720" max="9721" width="13.28515625" style="95" customWidth="1"/>
    <col min="9722" max="9723" width="12.140625" style="95" customWidth="1"/>
    <col min="9724" max="9724" width="13" style="95" bestFit="1" customWidth="1"/>
    <col min="9725" max="9796" width="11.42578125" style="95" customWidth="1"/>
    <col min="9797" max="9797" width="12.42578125" style="95" customWidth="1"/>
    <col min="9798" max="9798" width="13" style="95" customWidth="1"/>
    <col min="9799" max="9799" width="11.42578125" style="95"/>
    <col min="9800" max="9800" width="13.85546875" style="95" customWidth="1"/>
    <col min="9801" max="9801" width="13.42578125" style="95" customWidth="1"/>
    <col min="9802" max="9962" width="11.42578125" style="95"/>
    <col min="9963" max="9964" width="11.42578125" style="95" customWidth="1"/>
    <col min="9965" max="9965" width="3.5703125" style="95" customWidth="1"/>
    <col min="9966" max="9966" width="9" style="95" customWidth="1"/>
    <col min="9967" max="9967" width="11.28515625" style="95" customWidth="1"/>
    <col min="9968" max="9968" width="12" style="95" customWidth="1"/>
    <col min="9969" max="9969" width="30.28515625" style="95" customWidth="1"/>
    <col min="9970" max="9970" width="7.85546875" style="95" customWidth="1"/>
    <col min="9971" max="9971" width="10.85546875" style="95" customWidth="1"/>
    <col min="9972" max="9972" width="9.85546875" style="95" customWidth="1"/>
    <col min="9973" max="9973" width="13" style="95" customWidth="1"/>
    <col min="9974" max="9974" width="18.42578125" style="95" customWidth="1"/>
    <col min="9975" max="9975" width="15.140625" style="95" customWidth="1"/>
    <col min="9976" max="9977" width="13.28515625" style="95" customWidth="1"/>
    <col min="9978" max="9979" width="12.140625" style="95" customWidth="1"/>
    <col min="9980" max="9980" width="13" style="95" bestFit="1" customWidth="1"/>
    <col min="9981" max="10052" width="11.42578125" style="95" customWidth="1"/>
    <col min="10053" max="10053" width="12.42578125" style="95" customWidth="1"/>
    <col min="10054" max="10054" width="13" style="95" customWidth="1"/>
    <col min="10055" max="10055" width="11.42578125" style="95"/>
    <col min="10056" max="10056" width="13.85546875" style="95" customWidth="1"/>
    <col min="10057" max="10057" width="13.42578125" style="95" customWidth="1"/>
    <col min="10058" max="10218" width="11.42578125" style="95"/>
    <col min="10219" max="10220" width="11.42578125" style="95" customWidth="1"/>
    <col min="10221" max="10221" width="3.5703125" style="95" customWidth="1"/>
    <col min="10222" max="10222" width="9" style="95" customWidth="1"/>
    <col min="10223" max="10223" width="11.28515625" style="95" customWidth="1"/>
    <col min="10224" max="10224" width="12" style="95" customWidth="1"/>
    <col min="10225" max="10225" width="30.28515625" style="95" customWidth="1"/>
    <col min="10226" max="10226" width="7.85546875" style="95" customWidth="1"/>
    <col min="10227" max="10227" width="10.85546875" style="95" customWidth="1"/>
    <col min="10228" max="10228" width="9.85546875" style="95" customWidth="1"/>
    <col min="10229" max="10229" width="13" style="95" customWidth="1"/>
    <col min="10230" max="10230" width="18.42578125" style="95" customWidth="1"/>
    <col min="10231" max="10231" width="15.140625" style="95" customWidth="1"/>
    <col min="10232" max="10233" width="13.28515625" style="95" customWidth="1"/>
    <col min="10234" max="10235" width="12.140625" style="95" customWidth="1"/>
    <col min="10236" max="10236" width="13" style="95" bestFit="1" customWidth="1"/>
    <col min="10237" max="10308" width="11.42578125" style="95" customWidth="1"/>
    <col min="10309" max="10309" width="12.42578125" style="95" customWidth="1"/>
    <col min="10310" max="10310" width="13" style="95" customWidth="1"/>
    <col min="10311" max="10311" width="11.42578125" style="95"/>
    <col min="10312" max="10312" width="13.85546875" style="95" customWidth="1"/>
    <col min="10313" max="10313" width="13.42578125" style="95" customWidth="1"/>
    <col min="10314" max="10474" width="11.42578125" style="95"/>
    <col min="10475" max="10476" width="11.42578125" style="95" customWidth="1"/>
    <col min="10477" max="10477" width="3.5703125" style="95" customWidth="1"/>
    <col min="10478" max="10478" width="9" style="95" customWidth="1"/>
    <col min="10479" max="10479" width="11.28515625" style="95" customWidth="1"/>
    <col min="10480" max="10480" width="12" style="95" customWidth="1"/>
    <col min="10481" max="10481" width="30.28515625" style="95" customWidth="1"/>
    <col min="10482" max="10482" width="7.85546875" style="95" customWidth="1"/>
    <col min="10483" max="10483" width="10.85546875" style="95" customWidth="1"/>
    <col min="10484" max="10484" width="9.85546875" style="95" customWidth="1"/>
    <col min="10485" max="10485" width="13" style="95" customWidth="1"/>
    <col min="10486" max="10486" width="18.42578125" style="95" customWidth="1"/>
    <col min="10487" max="10487" width="15.140625" style="95" customWidth="1"/>
    <col min="10488" max="10489" width="13.28515625" style="95" customWidth="1"/>
    <col min="10490" max="10491" width="12.140625" style="95" customWidth="1"/>
    <col min="10492" max="10492" width="13" style="95" bestFit="1" customWidth="1"/>
    <col min="10493" max="10564" width="11.42578125" style="95" customWidth="1"/>
    <col min="10565" max="10565" width="12.42578125" style="95" customWidth="1"/>
    <col min="10566" max="10566" width="13" style="95" customWidth="1"/>
    <col min="10567" max="10567" width="11.42578125" style="95"/>
    <col min="10568" max="10568" width="13.85546875" style="95" customWidth="1"/>
    <col min="10569" max="10569" width="13.42578125" style="95" customWidth="1"/>
    <col min="10570" max="10730" width="11.42578125" style="95"/>
    <col min="10731" max="10732" width="11.42578125" style="95" customWidth="1"/>
    <col min="10733" max="10733" width="3.5703125" style="95" customWidth="1"/>
    <col min="10734" max="10734" width="9" style="95" customWidth="1"/>
    <col min="10735" max="10735" width="11.28515625" style="95" customWidth="1"/>
    <col min="10736" max="10736" width="12" style="95" customWidth="1"/>
    <col min="10737" max="10737" width="30.28515625" style="95" customWidth="1"/>
    <col min="10738" max="10738" width="7.85546875" style="95" customWidth="1"/>
    <col min="10739" max="10739" width="10.85546875" style="95" customWidth="1"/>
    <col min="10740" max="10740" width="9.85546875" style="95" customWidth="1"/>
    <col min="10741" max="10741" width="13" style="95" customWidth="1"/>
    <col min="10742" max="10742" width="18.42578125" style="95" customWidth="1"/>
    <col min="10743" max="10743" width="15.140625" style="95" customWidth="1"/>
    <col min="10744" max="10745" width="13.28515625" style="95" customWidth="1"/>
    <col min="10746" max="10747" width="12.140625" style="95" customWidth="1"/>
    <col min="10748" max="10748" width="13" style="95" bestFit="1" customWidth="1"/>
    <col min="10749" max="10820" width="11.42578125" style="95" customWidth="1"/>
    <col min="10821" max="10821" width="12.42578125" style="95" customWidth="1"/>
    <col min="10822" max="10822" width="13" style="95" customWidth="1"/>
    <col min="10823" max="10823" width="11.42578125" style="95"/>
    <col min="10824" max="10824" width="13.85546875" style="95" customWidth="1"/>
    <col min="10825" max="10825" width="13.42578125" style="95" customWidth="1"/>
    <col min="10826" max="10986" width="11.42578125" style="95"/>
    <col min="10987" max="10988" width="11.42578125" style="95" customWidth="1"/>
    <col min="10989" max="10989" width="3.5703125" style="95" customWidth="1"/>
    <col min="10990" max="10990" width="9" style="95" customWidth="1"/>
    <col min="10991" max="10991" width="11.28515625" style="95" customWidth="1"/>
    <col min="10992" max="10992" width="12" style="95" customWidth="1"/>
    <col min="10993" max="10993" width="30.28515625" style="95" customWidth="1"/>
    <col min="10994" max="10994" width="7.85546875" style="95" customWidth="1"/>
    <col min="10995" max="10995" width="10.85546875" style="95" customWidth="1"/>
    <col min="10996" max="10996" width="9.85546875" style="95" customWidth="1"/>
    <col min="10997" max="10997" width="13" style="95" customWidth="1"/>
    <col min="10998" max="10998" width="18.42578125" style="95" customWidth="1"/>
    <col min="10999" max="10999" width="15.140625" style="95" customWidth="1"/>
    <col min="11000" max="11001" width="13.28515625" style="95" customWidth="1"/>
    <col min="11002" max="11003" width="12.140625" style="95" customWidth="1"/>
    <col min="11004" max="11004" width="13" style="95" bestFit="1" customWidth="1"/>
    <col min="11005" max="11076" width="11.42578125" style="95" customWidth="1"/>
    <col min="11077" max="11077" width="12.42578125" style="95" customWidth="1"/>
    <col min="11078" max="11078" width="13" style="95" customWidth="1"/>
    <col min="11079" max="11079" width="11.42578125" style="95"/>
    <col min="11080" max="11080" width="13.85546875" style="95" customWidth="1"/>
    <col min="11081" max="11081" width="13.42578125" style="95" customWidth="1"/>
    <col min="11082" max="11242" width="11.42578125" style="95"/>
    <col min="11243" max="11244" width="11.42578125" style="95" customWidth="1"/>
    <col min="11245" max="11245" width="3.5703125" style="95" customWidth="1"/>
    <col min="11246" max="11246" width="9" style="95" customWidth="1"/>
    <col min="11247" max="11247" width="11.28515625" style="95" customWidth="1"/>
    <col min="11248" max="11248" width="12" style="95" customWidth="1"/>
    <col min="11249" max="11249" width="30.28515625" style="95" customWidth="1"/>
    <col min="11250" max="11250" width="7.85546875" style="95" customWidth="1"/>
    <col min="11251" max="11251" width="10.85546875" style="95" customWidth="1"/>
    <col min="11252" max="11252" width="9.85546875" style="95" customWidth="1"/>
    <col min="11253" max="11253" width="13" style="95" customWidth="1"/>
    <col min="11254" max="11254" width="18.42578125" style="95" customWidth="1"/>
    <col min="11255" max="11255" width="15.140625" style="95" customWidth="1"/>
    <col min="11256" max="11257" width="13.28515625" style="95" customWidth="1"/>
    <col min="11258" max="11259" width="12.140625" style="95" customWidth="1"/>
    <col min="11260" max="11260" width="13" style="95" bestFit="1" customWidth="1"/>
    <col min="11261" max="11332" width="11.42578125" style="95" customWidth="1"/>
    <col min="11333" max="11333" width="12.42578125" style="95" customWidth="1"/>
    <col min="11334" max="11334" width="13" style="95" customWidth="1"/>
    <col min="11335" max="11335" width="11.42578125" style="95"/>
    <col min="11336" max="11336" width="13.85546875" style="95" customWidth="1"/>
    <col min="11337" max="11337" width="13.42578125" style="95" customWidth="1"/>
    <col min="11338" max="11498" width="11.42578125" style="95"/>
    <col min="11499" max="11500" width="11.42578125" style="95" customWidth="1"/>
    <col min="11501" max="11501" width="3.5703125" style="95" customWidth="1"/>
    <col min="11502" max="11502" width="9" style="95" customWidth="1"/>
    <col min="11503" max="11503" width="11.28515625" style="95" customWidth="1"/>
    <col min="11504" max="11504" width="12" style="95" customWidth="1"/>
    <col min="11505" max="11505" width="30.28515625" style="95" customWidth="1"/>
    <col min="11506" max="11506" width="7.85546875" style="95" customWidth="1"/>
    <col min="11507" max="11507" width="10.85546875" style="95" customWidth="1"/>
    <col min="11508" max="11508" width="9.85546875" style="95" customWidth="1"/>
    <col min="11509" max="11509" width="13" style="95" customWidth="1"/>
    <col min="11510" max="11510" width="18.42578125" style="95" customWidth="1"/>
    <col min="11511" max="11511" width="15.140625" style="95" customWidth="1"/>
    <col min="11512" max="11513" width="13.28515625" style="95" customWidth="1"/>
    <col min="11514" max="11515" width="12.140625" style="95" customWidth="1"/>
    <col min="11516" max="11516" width="13" style="95" bestFit="1" customWidth="1"/>
    <col min="11517" max="11588" width="11.42578125" style="95" customWidth="1"/>
    <col min="11589" max="11589" width="12.42578125" style="95" customWidth="1"/>
    <col min="11590" max="11590" width="13" style="95" customWidth="1"/>
    <col min="11591" max="11591" width="11.42578125" style="95"/>
    <col min="11592" max="11592" width="13.85546875" style="95" customWidth="1"/>
    <col min="11593" max="11593" width="13.42578125" style="95" customWidth="1"/>
    <col min="11594" max="11754" width="11.42578125" style="95"/>
    <col min="11755" max="11756" width="11.42578125" style="95" customWidth="1"/>
    <col min="11757" max="11757" width="3.5703125" style="95" customWidth="1"/>
    <col min="11758" max="11758" width="9" style="95" customWidth="1"/>
    <col min="11759" max="11759" width="11.28515625" style="95" customWidth="1"/>
    <col min="11760" max="11760" width="12" style="95" customWidth="1"/>
    <col min="11761" max="11761" width="30.28515625" style="95" customWidth="1"/>
    <col min="11762" max="11762" width="7.85546875" style="95" customWidth="1"/>
    <col min="11763" max="11763" width="10.85546875" style="95" customWidth="1"/>
    <col min="11764" max="11764" width="9.85546875" style="95" customWidth="1"/>
    <col min="11765" max="11765" width="13" style="95" customWidth="1"/>
    <col min="11766" max="11766" width="18.42578125" style="95" customWidth="1"/>
    <col min="11767" max="11767" width="15.140625" style="95" customWidth="1"/>
    <col min="11768" max="11769" width="13.28515625" style="95" customWidth="1"/>
    <col min="11770" max="11771" width="12.140625" style="95" customWidth="1"/>
    <col min="11772" max="11772" width="13" style="95" bestFit="1" customWidth="1"/>
    <col min="11773" max="11844" width="11.42578125" style="95" customWidth="1"/>
    <col min="11845" max="11845" width="12.42578125" style="95" customWidth="1"/>
    <col min="11846" max="11846" width="13" style="95" customWidth="1"/>
    <col min="11847" max="11847" width="11.42578125" style="95"/>
    <col min="11848" max="11848" width="13.85546875" style="95" customWidth="1"/>
    <col min="11849" max="11849" width="13.42578125" style="95" customWidth="1"/>
    <col min="11850" max="12010" width="11.42578125" style="95"/>
    <col min="12011" max="12012" width="11.42578125" style="95" customWidth="1"/>
    <col min="12013" max="12013" width="3.5703125" style="95" customWidth="1"/>
    <col min="12014" max="12014" width="9" style="95" customWidth="1"/>
    <col min="12015" max="12015" width="11.28515625" style="95" customWidth="1"/>
    <col min="12016" max="12016" width="12" style="95" customWidth="1"/>
    <col min="12017" max="12017" width="30.28515625" style="95" customWidth="1"/>
    <col min="12018" max="12018" width="7.85546875" style="95" customWidth="1"/>
    <col min="12019" max="12019" width="10.85546875" style="95" customWidth="1"/>
    <col min="12020" max="12020" width="9.85546875" style="95" customWidth="1"/>
    <col min="12021" max="12021" width="13" style="95" customWidth="1"/>
    <col min="12022" max="12022" width="18.42578125" style="95" customWidth="1"/>
    <col min="12023" max="12023" width="15.140625" style="95" customWidth="1"/>
    <col min="12024" max="12025" width="13.28515625" style="95" customWidth="1"/>
    <col min="12026" max="12027" width="12.140625" style="95" customWidth="1"/>
    <col min="12028" max="12028" width="13" style="95" bestFit="1" customWidth="1"/>
    <col min="12029" max="12100" width="11.42578125" style="95" customWidth="1"/>
    <col min="12101" max="12101" width="12.42578125" style="95" customWidth="1"/>
    <col min="12102" max="12102" width="13" style="95" customWidth="1"/>
    <col min="12103" max="12103" width="11.42578125" style="95"/>
    <col min="12104" max="12104" width="13.85546875" style="95" customWidth="1"/>
    <col min="12105" max="12105" width="13.42578125" style="95" customWidth="1"/>
    <col min="12106" max="12266" width="11.42578125" style="95"/>
    <col min="12267" max="12268" width="11.42578125" style="95" customWidth="1"/>
    <col min="12269" max="12269" width="3.5703125" style="95" customWidth="1"/>
    <col min="12270" max="12270" width="9" style="95" customWidth="1"/>
    <col min="12271" max="12271" width="11.28515625" style="95" customWidth="1"/>
    <col min="12272" max="12272" width="12" style="95" customWidth="1"/>
    <col min="12273" max="12273" width="30.28515625" style="95" customWidth="1"/>
    <col min="12274" max="12274" width="7.85546875" style="95" customWidth="1"/>
    <col min="12275" max="12275" width="10.85546875" style="95" customWidth="1"/>
    <col min="12276" max="12276" width="9.85546875" style="95" customWidth="1"/>
    <col min="12277" max="12277" width="13" style="95" customWidth="1"/>
    <col min="12278" max="12278" width="18.42578125" style="95" customWidth="1"/>
    <col min="12279" max="12279" width="15.140625" style="95" customWidth="1"/>
    <col min="12280" max="12281" width="13.28515625" style="95" customWidth="1"/>
    <col min="12282" max="12283" width="12.140625" style="95" customWidth="1"/>
    <col min="12284" max="12284" width="13" style="95" bestFit="1" customWidth="1"/>
    <col min="12285" max="12356" width="11.42578125" style="95" customWidth="1"/>
    <col min="12357" max="12357" width="12.42578125" style="95" customWidth="1"/>
    <col min="12358" max="12358" width="13" style="95" customWidth="1"/>
    <col min="12359" max="12359" width="11.42578125" style="95"/>
    <col min="12360" max="12360" width="13.85546875" style="95" customWidth="1"/>
    <col min="12361" max="12361" width="13.42578125" style="95" customWidth="1"/>
    <col min="12362" max="12522" width="11.42578125" style="95"/>
    <col min="12523" max="12524" width="11.42578125" style="95" customWidth="1"/>
    <col min="12525" max="12525" width="3.5703125" style="95" customWidth="1"/>
    <col min="12526" max="12526" width="9" style="95" customWidth="1"/>
    <col min="12527" max="12527" width="11.28515625" style="95" customWidth="1"/>
    <col min="12528" max="12528" width="12" style="95" customWidth="1"/>
    <col min="12529" max="12529" width="30.28515625" style="95" customWidth="1"/>
    <col min="12530" max="12530" width="7.85546875" style="95" customWidth="1"/>
    <col min="12531" max="12531" width="10.85546875" style="95" customWidth="1"/>
    <col min="12532" max="12532" width="9.85546875" style="95" customWidth="1"/>
    <col min="12533" max="12533" width="13" style="95" customWidth="1"/>
    <col min="12534" max="12534" width="18.42578125" style="95" customWidth="1"/>
    <col min="12535" max="12535" width="15.140625" style="95" customWidth="1"/>
    <col min="12536" max="12537" width="13.28515625" style="95" customWidth="1"/>
    <col min="12538" max="12539" width="12.140625" style="95" customWidth="1"/>
    <col min="12540" max="12540" width="13" style="95" bestFit="1" customWidth="1"/>
    <col min="12541" max="12612" width="11.42578125" style="95" customWidth="1"/>
    <col min="12613" max="12613" width="12.42578125" style="95" customWidth="1"/>
    <col min="12614" max="12614" width="13" style="95" customWidth="1"/>
    <col min="12615" max="12615" width="11.42578125" style="95"/>
    <col min="12616" max="12616" width="13.85546875" style="95" customWidth="1"/>
    <col min="12617" max="12617" width="13.42578125" style="95" customWidth="1"/>
    <col min="12618" max="12778" width="11.42578125" style="95"/>
    <col min="12779" max="12780" width="11.42578125" style="95" customWidth="1"/>
    <col min="12781" max="12781" width="3.5703125" style="95" customWidth="1"/>
    <col min="12782" max="12782" width="9" style="95" customWidth="1"/>
    <col min="12783" max="12783" width="11.28515625" style="95" customWidth="1"/>
    <col min="12784" max="12784" width="12" style="95" customWidth="1"/>
    <col min="12785" max="12785" width="30.28515625" style="95" customWidth="1"/>
    <col min="12786" max="12786" width="7.85546875" style="95" customWidth="1"/>
    <col min="12787" max="12787" width="10.85546875" style="95" customWidth="1"/>
    <col min="12788" max="12788" width="9.85546875" style="95" customWidth="1"/>
    <col min="12789" max="12789" width="13" style="95" customWidth="1"/>
    <col min="12790" max="12790" width="18.42578125" style="95" customWidth="1"/>
    <col min="12791" max="12791" width="15.140625" style="95" customWidth="1"/>
    <col min="12792" max="12793" width="13.28515625" style="95" customWidth="1"/>
    <col min="12794" max="12795" width="12.140625" style="95" customWidth="1"/>
    <col min="12796" max="12796" width="13" style="95" bestFit="1" customWidth="1"/>
    <col min="12797" max="12868" width="11.42578125" style="95" customWidth="1"/>
    <col min="12869" max="12869" width="12.42578125" style="95" customWidth="1"/>
    <col min="12870" max="12870" width="13" style="95" customWidth="1"/>
    <col min="12871" max="12871" width="11.42578125" style="95"/>
    <col min="12872" max="12872" width="13.85546875" style="95" customWidth="1"/>
    <col min="12873" max="12873" width="13.42578125" style="95" customWidth="1"/>
    <col min="12874" max="13034" width="11.42578125" style="95"/>
    <col min="13035" max="13036" width="11.42578125" style="95" customWidth="1"/>
    <col min="13037" max="13037" width="3.5703125" style="95" customWidth="1"/>
    <col min="13038" max="13038" width="9" style="95" customWidth="1"/>
    <col min="13039" max="13039" width="11.28515625" style="95" customWidth="1"/>
    <col min="13040" max="13040" width="12" style="95" customWidth="1"/>
    <col min="13041" max="13041" width="30.28515625" style="95" customWidth="1"/>
    <col min="13042" max="13042" width="7.85546875" style="95" customWidth="1"/>
    <col min="13043" max="13043" width="10.85546875" style="95" customWidth="1"/>
    <col min="13044" max="13044" width="9.85546875" style="95" customWidth="1"/>
    <col min="13045" max="13045" width="13" style="95" customWidth="1"/>
    <col min="13046" max="13046" width="18.42578125" style="95" customWidth="1"/>
    <col min="13047" max="13047" width="15.140625" style="95" customWidth="1"/>
    <col min="13048" max="13049" width="13.28515625" style="95" customWidth="1"/>
    <col min="13050" max="13051" width="12.140625" style="95" customWidth="1"/>
    <col min="13052" max="13052" width="13" style="95" bestFit="1" customWidth="1"/>
    <col min="13053" max="13124" width="11.42578125" style="95" customWidth="1"/>
    <col min="13125" max="13125" width="12.42578125" style="95" customWidth="1"/>
    <col min="13126" max="13126" width="13" style="95" customWidth="1"/>
    <col min="13127" max="13127" width="11.42578125" style="95"/>
    <col min="13128" max="13128" width="13.85546875" style="95" customWidth="1"/>
    <col min="13129" max="13129" width="13.42578125" style="95" customWidth="1"/>
    <col min="13130" max="13290" width="11.42578125" style="95"/>
    <col min="13291" max="13292" width="11.42578125" style="95" customWidth="1"/>
    <col min="13293" max="13293" width="3.5703125" style="95" customWidth="1"/>
    <col min="13294" max="13294" width="9" style="95" customWidth="1"/>
    <col min="13295" max="13295" width="11.28515625" style="95" customWidth="1"/>
    <col min="13296" max="13296" width="12" style="95" customWidth="1"/>
    <col min="13297" max="13297" width="30.28515625" style="95" customWidth="1"/>
    <col min="13298" max="13298" width="7.85546875" style="95" customWidth="1"/>
    <col min="13299" max="13299" width="10.85546875" style="95" customWidth="1"/>
    <col min="13300" max="13300" width="9.85546875" style="95" customWidth="1"/>
    <col min="13301" max="13301" width="13" style="95" customWidth="1"/>
    <col min="13302" max="13302" width="18.42578125" style="95" customWidth="1"/>
    <col min="13303" max="13303" width="15.140625" style="95" customWidth="1"/>
    <col min="13304" max="13305" width="13.28515625" style="95" customWidth="1"/>
    <col min="13306" max="13307" width="12.140625" style="95" customWidth="1"/>
    <col min="13308" max="13308" width="13" style="95" bestFit="1" customWidth="1"/>
    <col min="13309" max="13380" width="11.42578125" style="95" customWidth="1"/>
    <col min="13381" max="13381" width="12.42578125" style="95" customWidth="1"/>
    <col min="13382" max="13382" width="13" style="95" customWidth="1"/>
    <col min="13383" max="13383" width="11.42578125" style="95"/>
    <col min="13384" max="13384" width="13.85546875" style="95" customWidth="1"/>
    <col min="13385" max="13385" width="13.42578125" style="95" customWidth="1"/>
    <col min="13386" max="13546" width="11.42578125" style="95"/>
    <col min="13547" max="13548" width="11.42578125" style="95" customWidth="1"/>
    <col min="13549" max="13549" width="3.5703125" style="95" customWidth="1"/>
    <col min="13550" max="13550" width="9" style="95" customWidth="1"/>
    <col min="13551" max="13551" width="11.28515625" style="95" customWidth="1"/>
    <col min="13552" max="13552" width="12" style="95" customWidth="1"/>
    <col min="13553" max="13553" width="30.28515625" style="95" customWidth="1"/>
    <col min="13554" max="13554" width="7.85546875" style="95" customWidth="1"/>
    <col min="13555" max="13555" width="10.85546875" style="95" customWidth="1"/>
    <col min="13556" max="13556" width="9.85546875" style="95" customWidth="1"/>
    <col min="13557" max="13557" width="13" style="95" customWidth="1"/>
    <col min="13558" max="13558" width="18.42578125" style="95" customWidth="1"/>
    <col min="13559" max="13559" width="15.140625" style="95" customWidth="1"/>
    <col min="13560" max="13561" width="13.28515625" style="95" customWidth="1"/>
    <col min="13562" max="13563" width="12.140625" style="95" customWidth="1"/>
    <col min="13564" max="13564" width="13" style="95" bestFit="1" customWidth="1"/>
    <col min="13565" max="13636" width="11.42578125" style="95" customWidth="1"/>
    <col min="13637" max="13637" width="12.42578125" style="95" customWidth="1"/>
    <col min="13638" max="13638" width="13" style="95" customWidth="1"/>
    <col min="13639" max="13639" width="11.42578125" style="95"/>
    <col min="13640" max="13640" width="13.85546875" style="95" customWidth="1"/>
    <col min="13641" max="13641" width="13.42578125" style="95" customWidth="1"/>
    <col min="13642" max="13802" width="11.42578125" style="95"/>
    <col min="13803" max="13804" width="11.42578125" style="95" customWidth="1"/>
    <col min="13805" max="13805" width="3.5703125" style="95" customWidth="1"/>
    <col min="13806" max="13806" width="9" style="95" customWidth="1"/>
    <col min="13807" max="13807" width="11.28515625" style="95" customWidth="1"/>
    <col min="13808" max="13808" width="12" style="95" customWidth="1"/>
    <col min="13809" max="13809" width="30.28515625" style="95" customWidth="1"/>
    <col min="13810" max="13810" width="7.85546875" style="95" customWidth="1"/>
    <col min="13811" max="13811" width="10.85546875" style="95" customWidth="1"/>
    <col min="13812" max="13812" width="9.85546875" style="95" customWidth="1"/>
    <col min="13813" max="13813" width="13" style="95" customWidth="1"/>
    <col min="13814" max="13814" width="18.42578125" style="95" customWidth="1"/>
    <col min="13815" max="13815" width="15.140625" style="95" customWidth="1"/>
    <col min="13816" max="13817" width="13.28515625" style="95" customWidth="1"/>
    <col min="13818" max="13819" width="12.140625" style="95" customWidth="1"/>
    <col min="13820" max="13820" width="13" style="95" bestFit="1" customWidth="1"/>
    <col min="13821" max="13892" width="11.42578125" style="95" customWidth="1"/>
    <col min="13893" max="13893" width="12.42578125" style="95" customWidth="1"/>
    <col min="13894" max="13894" width="13" style="95" customWidth="1"/>
    <col min="13895" max="13895" width="11.42578125" style="95"/>
    <col min="13896" max="13896" width="13.85546875" style="95" customWidth="1"/>
    <col min="13897" max="13897" width="13.42578125" style="95" customWidth="1"/>
    <col min="13898" max="14058" width="11.42578125" style="95"/>
    <col min="14059" max="14060" width="11.42578125" style="95" customWidth="1"/>
    <col min="14061" max="14061" width="3.5703125" style="95" customWidth="1"/>
    <col min="14062" max="14062" width="9" style="95" customWidth="1"/>
    <col min="14063" max="14063" width="11.28515625" style="95" customWidth="1"/>
    <col min="14064" max="14064" width="12" style="95" customWidth="1"/>
    <col min="14065" max="14065" width="30.28515625" style="95" customWidth="1"/>
    <col min="14066" max="14066" width="7.85546875" style="95" customWidth="1"/>
    <col min="14067" max="14067" width="10.85546875" style="95" customWidth="1"/>
    <col min="14068" max="14068" width="9.85546875" style="95" customWidth="1"/>
    <col min="14069" max="14069" width="13" style="95" customWidth="1"/>
    <col min="14070" max="14070" width="18.42578125" style="95" customWidth="1"/>
    <col min="14071" max="14071" width="15.140625" style="95" customWidth="1"/>
    <col min="14072" max="14073" width="13.28515625" style="95" customWidth="1"/>
    <col min="14074" max="14075" width="12.140625" style="95" customWidth="1"/>
    <col min="14076" max="14076" width="13" style="95" bestFit="1" customWidth="1"/>
    <col min="14077" max="14148" width="11.42578125" style="95" customWidth="1"/>
    <col min="14149" max="14149" width="12.42578125" style="95" customWidth="1"/>
    <col min="14150" max="14150" width="13" style="95" customWidth="1"/>
    <col min="14151" max="14151" width="11.42578125" style="95"/>
    <col min="14152" max="14152" width="13.85546875" style="95" customWidth="1"/>
    <col min="14153" max="14153" width="13.42578125" style="95" customWidth="1"/>
    <col min="14154" max="14314" width="11.42578125" style="95"/>
    <col min="14315" max="14316" width="11.42578125" style="95" customWidth="1"/>
    <col min="14317" max="14317" width="3.5703125" style="95" customWidth="1"/>
    <col min="14318" max="14318" width="9" style="95" customWidth="1"/>
    <col min="14319" max="14319" width="11.28515625" style="95" customWidth="1"/>
    <col min="14320" max="14320" width="12" style="95" customWidth="1"/>
    <col min="14321" max="14321" width="30.28515625" style="95" customWidth="1"/>
    <col min="14322" max="14322" width="7.85546875" style="95" customWidth="1"/>
    <col min="14323" max="14323" width="10.85546875" style="95" customWidth="1"/>
    <col min="14324" max="14324" width="9.85546875" style="95" customWidth="1"/>
    <col min="14325" max="14325" width="13" style="95" customWidth="1"/>
    <col min="14326" max="14326" width="18.42578125" style="95" customWidth="1"/>
    <col min="14327" max="14327" width="15.140625" style="95" customWidth="1"/>
    <col min="14328" max="14329" width="13.28515625" style="95" customWidth="1"/>
    <col min="14330" max="14331" width="12.140625" style="95" customWidth="1"/>
    <col min="14332" max="14332" width="13" style="95" bestFit="1" customWidth="1"/>
    <col min="14333" max="14404" width="11.42578125" style="95" customWidth="1"/>
    <col min="14405" max="14405" width="12.42578125" style="95" customWidth="1"/>
    <col min="14406" max="14406" width="13" style="95" customWidth="1"/>
    <col min="14407" max="14407" width="11.42578125" style="95"/>
    <col min="14408" max="14408" width="13.85546875" style="95" customWidth="1"/>
    <col min="14409" max="14409" width="13.42578125" style="95" customWidth="1"/>
    <col min="14410" max="14570" width="11.42578125" style="95"/>
    <col min="14571" max="14572" width="11.42578125" style="95" customWidth="1"/>
    <col min="14573" max="14573" width="3.5703125" style="95" customWidth="1"/>
    <col min="14574" max="14574" width="9" style="95" customWidth="1"/>
    <col min="14575" max="14575" width="11.28515625" style="95" customWidth="1"/>
    <col min="14576" max="14576" width="12" style="95" customWidth="1"/>
    <col min="14577" max="14577" width="30.28515625" style="95" customWidth="1"/>
    <col min="14578" max="14578" width="7.85546875" style="95" customWidth="1"/>
    <col min="14579" max="14579" width="10.85546875" style="95" customWidth="1"/>
    <col min="14580" max="14580" width="9.85546875" style="95" customWidth="1"/>
    <col min="14581" max="14581" width="13" style="95" customWidth="1"/>
    <col min="14582" max="14582" width="18.42578125" style="95" customWidth="1"/>
    <col min="14583" max="14583" width="15.140625" style="95" customWidth="1"/>
    <col min="14584" max="14585" width="13.28515625" style="95" customWidth="1"/>
    <col min="14586" max="14587" width="12.140625" style="95" customWidth="1"/>
    <col min="14588" max="14588" width="13" style="95" bestFit="1" customWidth="1"/>
    <col min="14589" max="14660" width="11.42578125" style="95" customWidth="1"/>
    <col min="14661" max="14661" width="12.42578125" style="95" customWidth="1"/>
    <col min="14662" max="14662" width="13" style="95" customWidth="1"/>
    <col min="14663" max="14663" width="11.42578125" style="95"/>
    <col min="14664" max="14664" width="13.85546875" style="95" customWidth="1"/>
    <col min="14665" max="14665" width="13.42578125" style="95" customWidth="1"/>
    <col min="14666" max="14826" width="11.42578125" style="95"/>
    <col min="14827" max="14828" width="11.42578125" style="95" customWidth="1"/>
    <col min="14829" max="14829" width="3.5703125" style="95" customWidth="1"/>
    <col min="14830" max="14830" width="9" style="95" customWidth="1"/>
    <col min="14831" max="14831" width="11.28515625" style="95" customWidth="1"/>
    <col min="14832" max="14832" width="12" style="95" customWidth="1"/>
    <col min="14833" max="14833" width="30.28515625" style="95" customWidth="1"/>
    <col min="14834" max="14834" width="7.85546875" style="95" customWidth="1"/>
    <col min="14835" max="14835" width="10.85546875" style="95" customWidth="1"/>
    <col min="14836" max="14836" width="9.85546875" style="95" customWidth="1"/>
    <col min="14837" max="14837" width="13" style="95" customWidth="1"/>
    <col min="14838" max="14838" width="18.42578125" style="95" customWidth="1"/>
    <col min="14839" max="14839" width="15.140625" style="95" customWidth="1"/>
    <col min="14840" max="14841" width="13.28515625" style="95" customWidth="1"/>
    <col min="14842" max="14843" width="12.140625" style="95" customWidth="1"/>
    <col min="14844" max="14844" width="13" style="95" bestFit="1" customWidth="1"/>
    <col min="14845" max="14916" width="11.42578125" style="95" customWidth="1"/>
    <col min="14917" max="14917" width="12.42578125" style="95" customWidth="1"/>
    <col min="14918" max="14918" width="13" style="95" customWidth="1"/>
    <col min="14919" max="14919" width="11.42578125" style="95"/>
    <col min="14920" max="14920" width="13.85546875" style="95" customWidth="1"/>
    <col min="14921" max="14921" width="13.42578125" style="95" customWidth="1"/>
    <col min="14922" max="15082" width="11.42578125" style="95"/>
    <col min="15083" max="15084" width="11.42578125" style="95" customWidth="1"/>
    <col min="15085" max="15085" width="3.5703125" style="95" customWidth="1"/>
    <col min="15086" max="15086" width="9" style="95" customWidth="1"/>
    <col min="15087" max="15087" width="11.28515625" style="95" customWidth="1"/>
    <col min="15088" max="15088" width="12" style="95" customWidth="1"/>
    <col min="15089" max="15089" width="30.28515625" style="95" customWidth="1"/>
    <col min="15090" max="15090" width="7.85546875" style="95" customWidth="1"/>
    <col min="15091" max="15091" width="10.85546875" style="95" customWidth="1"/>
    <col min="15092" max="15092" width="9.85546875" style="95" customWidth="1"/>
    <col min="15093" max="15093" width="13" style="95" customWidth="1"/>
    <col min="15094" max="15094" width="18.42578125" style="95" customWidth="1"/>
    <col min="15095" max="15095" width="15.140625" style="95" customWidth="1"/>
    <col min="15096" max="15097" width="13.28515625" style="95" customWidth="1"/>
    <col min="15098" max="15099" width="12.140625" style="95" customWidth="1"/>
    <col min="15100" max="15100" width="13" style="95" bestFit="1" customWidth="1"/>
    <col min="15101" max="15172" width="11.42578125" style="95" customWidth="1"/>
    <col min="15173" max="15173" width="12.42578125" style="95" customWidth="1"/>
    <col min="15174" max="15174" width="13" style="95" customWidth="1"/>
    <col min="15175" max="15175" width="11.42578125" style="95"/>
    <col min="15176" max="15176" width="13.85546875" style="95" customWidth="1"/>
    <col min="15177" max="15177" width="13.42578125" style="95" customWidth="1"/>
    <col min="15178" max="15338" width="11.42578125" style="95"/>
    <col min="15339" max="15340" width="11.42578125" style="95" customWidth="1"/>
    <col min="15341" max="15341" width="3.5703125" style="95" customWidth="1"/>
    <col min="15342" max="15342" width="9" style="95" customWidth="1"/>
    <col min="15343" max="15343" width="11.28515625" style="95" customWidth="1"/>
    <col min="15344" max="15344" width="12" style="95" customWidth="1"/>
    <col min="15345" max="15345" width="30.28515625" style="95" customWidth="1"/>
    <col min="15346" max="15346" width="7.85546875" style="95" customWidth="1"/>
    <col min="15347" max="15347" width="10.85546875" style="95" customWidth="1"/>
    <col min="15348" max="15348" width="9.85546875" style="95" customWidth="1"/>
    <col min="15349" max="15349" width="13" style="95" customWidth="1"/>
    <col min="15350" max="15350" width="18.42578125" style="95" customWidth="1"/>
    <col min="15351" max="15351" width="15.140625" style="95" customWidth="1"/>
    <col min="15352" max="15353" width="13.28515625" style="95" customWidth="1"/>
    <col min="15354" max="15355" width="12.140625" style="95" customWidth="1"/>
    <col min="15356" max="15356" width="13" style="95" bestFit="1" customWidth="1"/>
    <col min="15357" max="15428" width="11.42578125" style="95" customWidth="1"/>
    <col min="15429" max="15429" width="12.42578125" style="95" customWidth="1"/>
    <col min="15430" max="15430" width="13" style="95" customWidth="1"/>
    <col min="15431" max="15431" width="11.42578125" style="95"/>
    <col min="15432" max="15432" width="13.85546875" style="95" customWidth="1"/>
    <col min="15433" max="15433" width="13.42578125" style="95" customWidth="1"/>
    <col min="15434" max="15594" width="11.42578125" style="95"/>
    <col min="15595" max="15596" width="11.42578125" style="95" customWidth="1"/>
    <col min="15597" max="15597" width="3.5703125" style="95" customWidth="1"/>
    <col min="15598" max="15598" width="9" style="95" customWidth="1"/>
    <col min="15599" max="15599" width="11.28515625" style="95" customWidth="1"/>
    <col min="15600" max="15600" width="12" style="95" customWidth="1"/>
    <col min="15601" max="15601" width="30.28515625" style="95" customWidth="1"/>
    <col min="15602" max="15602" width="7.85546875" style="95" customWidth="1"/>
    <col min="15603" max="15603" width="10.85546875" style="95" customWidth="1"/>
    <col min="15604" max="15604" width="9.85546875" style="95" customWidth="1"/>
    <col min="15605" max="15605" width="13" style="95" customWidth="1"/>
    <col min="15606" max="15606" width="18.42578125" style="95" customWidth="1"/>
    <col min="15607" max="15607" width="15.140625" style="95" customWidth="1"/>
    <col min="15608" max="15609" width="13.28515625" style="95" customWidth="1"/>
    <col min="15610" max="15611" width="12.140625" style="95" customWidth="1"/>
    <col min="15612" max="15612" width="13" style="95" bestFit="1" customWidth="1"/>
    <col min="15613" max="15684" width="11.42578125" style="95" customWidth="1"/>
    <col min="15685" max="15685" width="12.42578125" style="95" customWidth="1"/>
    <col min="15686" max="15686" width="13" style="95" customWidth="1"/>
    <col min="15687" max="15687" width="11.42578125" style="95"/>
    <col min="15688" max="15688" width="13.85546875" style="95" customWidth="1"/>
    <col min="15689" max="15689" width="13.42578125" style="95" customWidth="1"/>
    <col min="15690" max="15850" width="11.42578125" style="95"/>
    <col min="15851" max="15852" width="11.42578125" style="95" customWidth="1"/>
    <col min="15853" max="15853" width="3.5703125" style="95" customWidth="1"/>
    <col min="15854" max="15854" width="9" style="95" customWidth="1"/>
    <col min="15855" max="15855" width="11.28515625" style="95" customWidth="1"/>
    <col min="15856" max="15856" width="12" style="95" customWidth="1"/>
    <col min="15857" max="15857" width="30.28515625" style="95" customWidth="1"/>
    <col min="15858" max="15858" width="7.85546875" style="95" customWidth="1"/>
    <col min="15859" max="15859" width="10.85546875" style="95" customWidth="1"/>
    <col min="15860" max="15860" width="9.85546875" style="95" customWidth="1"/>
    <col min="15861" max="15861" width="13" style="95" customWidth="1"/>
    <col min="15862" max="15862" width="18.42578125" style="95" customWidth="1"/>
    <col min="15863" max="15863" width="15.140625" style="95" customWidth="1"/>
    <col min="15864" max="15865" width="13.28515625" style="95" customWidth="1"/>
    <col min="15866" max="15867" width="12.140625" style="95" customWidth="1"/>
    <col min="15868" max="15868" width="13" style="95" bestFit="1" customWidth="1"/>
    <col min="15869" max="15940" width="11.42578125" style="95" customWidth="1"/>
    <col min="15941" max="15941" width="12.42578125" style="95" customWidth="1"/>
    <col min="15942" max="15942" width="13" style="95" customWidth="1"/>
    <col min="15943" max="15943" width="11.42578125" style="95"/>
    <col min="15944" max="15944" width="13.85546875" style="95" customWidth="1"/>
    <col min="15945" max="15945" width="13.42578125" style="95" customWidth="1"/>
    <col min="15946" max="16106" width="11.42578125" style="95"/>
    <col min="16107" max="16108" width="11.42578125" style="95" customWidth="1"/>
    <col min="16109" max="16109" width="3.5703125" style="95" customWidth="1"/>
    <col min="16110" max="16110" width="9" style="95" customWidth="1"/>
    <col min="16111" max="16111" width="11.28515625" style="95" customWidth="1"/>
    <col min="16112" max="16112" width="12" style="95" customWidth="1"/>
    <col min="16113" max="16113" width="30.28515625" style="95" customWidth="1"/>
    <col min="16114" max="16114" width="7.85546875" style="95" customWidth="1"/>
    <col min="16115" max="16115" width="10.85546875" style="95" customWidth="1"/>
    <col min="16116" max="16116" width="9.85546875" style="95" customWidth="1"/>
    <col min="16117" max="16117" width="13" style="95" customWidth="1"/>
    <col min="16118" max="16118" width="18.42578125" style="95" customWidth="1"/>
    <col min="16119" max="16119" width="15.140625" style="95" customWidth="1"/>
    <col min="16120" max="16121" width="13.28515625" style="95" customWidth="1"/>
    <col min="16122" max="16123" width="12.140625" style="95" customWidth="1"/>
    <col min="16124" max="16124" width="13" style="95" bestFit="1" customWidth="1"/>
    <col min="16125" max="16196" width="11.42578125" style="95" customWidth="1"/>
    <col min="16197" max="16197" width="12.42578125" style="95" customWidth="1"/>
    <col min="16198" max="16198" width="13" style="95" customWidth="1"/>
    <col min="16199" max="16199" width="11.42578125" style="95"/>
    <col min="16200" max="16200" width="13.85546875" style="95" customWidth="1"/>
    <col min="16201" max="16201" width="13.42578125" style="95" customWidth="1"/>
    <col min="16202" max="16384" width="11.42578125" style="95"/>
  </cols>
  <sheetData>
    <row r="1" spans="1:104" s="17" customFormat="1" ht="12.75" customHeight="1">
      <c r="A1" s="35"/>
      <c r="B1" s="3"/>
      <c r="C1" s="3"/>
      <c r="D1" s="35"/>
      <c r="E1" s="3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4" s="17" customFormat="1" ht="20.25" customHeight="1">
      <c r="A2" s="35"/>
      <c r="B2" s="3"/>
      <c r="C2" s="3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4" s="17" customFormat="1" ht="20.25" customHeight="1">
      <c r="A3" s="35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  <c r="BF3" s="600"/>
      <c r="BG3" s="600"/>
      <c r="BH3" s="600"/>
      <c r="BI3" s="600"/>
      <c r="BJ3" s="600"/>
      <c r="BK3" s="600"/>
      <c r="BL3" s="600"/>
      <c r="BM3" s="600"/>
      <c r="BN3" s="600"/>
      <c r="BO3" s="600"/>
      <c r="BP3" s="600"/>
      <c r="BQ3" s="600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4" s="17" customFormat="1" ht="20.25" customHeight="1">
      <c r="A4" s="35"/>
      <c r="B4" s="3"/>
      <c r="C4" s="3"/>
      <c r="D4" s="600" t="s">
        <v>53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  <c r="BF4" s="600"/>
      <c r="BG4" s="600"/>
      <c r="BH4" s="600"/>
      <c r="BI4" s="600"/>
      <c r="BJ4" s="600"/>
      <c r="BK4" s="600"/>
      <c r="BL4" s="600"/>
      <c r="BM4" s="600"/>
      <c r="BN4" s="600"/>
      <c r="BO4" s="600"/>
      <c r="BP4" s="600"/>
      <c r="BQ4" s="600"/>
    </row>
    <row r="5" spans="1:104" s="17" customFormat="1" ht="20.25" customHeight="1">
      <c r="A5" s="35"/>
      <c r="B5" s="3"/>
      <c r="C5" s="3"/>
      <c r="D5" s="600" t="s">
        <v>54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4" s="17" customFormat="1" ht="20.25" customHeight="1">
      <c r="A6" s="35"/>
      <c r="B6" s="3"/>
      <c r="C6" s="3"/>
      <c r="D6" s="600" t="s">
        <v>55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0"/>
      <c r="BN6" s="600"/>
      <c r="BO6" s="600"/>
      <c r="BP6" s="600"/>
      <c r="BQ6" s="600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4" ht="20.25" customHeight="1">
      <c r="A7" s="92"/>
      <c r="B7" s="93"/>
      <c r="C7" s="93"/>
      <c r="D7" s="600" t="s">
        <v>1433</v>
      </c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0"/>
      <c r="U7" s="600"/>
      <c r="V7" s="600"/>
      <c r="W7" s="600"/>
      <c r="X7" s="600"/>
      <c r="Y7" s="600"/>
      <c r="Z7" s="600"/>
      <c r="AA7" s="600"/>
      <c r="AB7" s="600"/>
      <c r="AC7" s="600"/>
      <c r="AD7" s="600"/>
      <c r="AE7" s="600"/>
      <c r="AF7" s="600"/>
      <c r="AG7" s="600"/>
      <c r="AH7" s="600"/>
      <c r="AI7" s="600"/>
      <c r="AJ7" s="600"/>
      <c r="AK7" s="600"/>
      <c r="AL7" s="600"/>
      <c r="AM7" s="600"/>
      <c r="AN7" s="600"/>
      <c r="AO7" s="600"/>
      <c r="AP7" s="600"/>
      <c r="AQ7" s="600"/>
      <c r="AR7" s="600"/>
      <c r="AS7" s="600"/>
      <c r="AT7" s="600"/>
      <c r="AU7" s="600"/>
      <c r="AV7" s="600"/>
      <c r="AW7" s="600"/>
      <c r="AX7" s="600"/>
      <c r="AY7" s="600"/>
      <c r="AZ7" s="600"/>
      <c r="BA7" s="600"/>
      <c r="BB7" s="600"/>
      <c r="BC7" s="600"/>
      <c r="BD7" s="600"/>
      <c r="BE7" s="600"/>
      <c r="BF7" s="600"/>
      <c r="BG7" s="600"/>
      <c r="BH7" s="600"/>
      <c r="BI7" s="600"/>
      <c r="BJ7" s="600"/>
      <c r="BK7" s="600"/>
      <c r="BL7" s="600"/>
      <c r="BM7" s="600"/>
      <c r="BN7" s="600"/>
      <c r="BO7" s="600"/>
      <c r="BP7" s="600"/>
      <c r="BQ7" s="600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104" ht="9.75" customHeight="1">
      <c r="A8" s="92"/>
      <c r="B8" s="93"/>
      <c r="C8" s="9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</row>
    <row r="9" spans="1:104" s="105" customFormat="1" ht="45" customHeight="1">
      <c r="A9" s="283" t="s">
        <v>17</v>
      </c>
      <c r="B9" s="283" t="s">
        <v>56</v>
      </c>
      <c r="C9" s="284"/>
      <c r="D9" s="328" t="s">
        <v>57</v>
      </c>
      <c r="E9" s="329" t="s">
        <v>58</v>
      </c>
      <c r="F9" s="330" t="s">
        <v>59</v>
      </c>
      <c r="G9" s="329" t="s">
        <v>60</v>
      </c>
      <c r="H9" s="329" t="s">
        <v>61</v>
      </c>
      <c r="I9" s="329" t="s">
        <v>62</v>
      </c>
      <c r="J9" s="329" t="s">
        <v>23</v>
      </c>
      <c r="K9" s="329" t="s">
        <v>63</v>
      </c>
      <c r="L9" s="329" t="s">
        <v>64</v>
      </c>
      <c r="M9" s="329" t="s">
        <v>65</v>
      </c>
      <c r="N9" s="329" t="s">
        <v>66</v>
      </c>
      <c r="O9" s="329" t="s">
        <v>67</v>
      </c>
      <c r="P9" s="329" t="s">
        <v>28</v>
      </c>
      <c r="Q9" s="329" t="s">
        <v>9</v>
      </c>
      <c r="R9" s="331" t="s">
        <v>30</v>
      </c>
      <c r="S9" s="331" t="s">
        <v>68</v>
      </c>
      <c r="T9" s="331" t="s">
        <v>69</v>
      </c>
      <c r="U9" s="331" t="s">
        <v>10</v>
      </c>
      <c r="V9" s="331" t="s">
        <v>70</v>
      </c>
      <c r="W9" s="331" t="s">
        <v>71</v>
      </c>
      <c r="X9" s="331" t="s">
        <v>10</v>
      </c>
      <c r="Y9" s="331" t="s">
        <v>72</v>
      </c>
      <c r="Z9" s="331" t="s">
        <v>73</v>
      </c>
      <c r="AA9" s="331" t="s">
        <v>10</v>
      </c>
      <c r="AB9" s="331" t="s">
        <v>74</v>
      </c>
      <c r="AC9" s="331" t="s">
        <v>75</v>
      </c>
      <c r="AD9" s="331" t="s">
        <v>10</v>
      </c>
      <c r="AE9" s="331" t="s">
        <v>76</v>
      </c>
      <c r="AF9" s="331" t="s">
        <v>77</v>
      </c>
      <c r="AG9" s="331" t="s">
        <v>10</v>
      </c>
      <c r="AH9" s="331" t="s">
        <v>78</v>
      </c>
      <c r="AI9" s="331" t="s">
        <v>79</v>
      </c>
      <c r="AJ9" s="331" t="s">
        <v>10</v>
      </c>
      <c r="AK9" s="331" t="s">
        <v>80</v>
      </c>
      <c r="AL9" s="331" t="s">
        <v>81</v>
      </c>
      <c r="AM9" s="331" t="s">
        <v>10</v>
      </c>
      <c r="AN9" s="331" t="s">
        <v>82</v>
      </c>
      <c r="AO9" s="331" t="s">
        <v>83</v>
      </c>
      <c r="AP9" s="331" t="s">
        <v>10</v>
      </c>
      <c r="AQ9" s="331" t="s">
        <v>84</v>
      </c>
      <c r="AR9" s="331" t="s">
        <v>85</v>
      </c>
      <c r="AS9" s="331" t="s">
        <v>10</v>
      </c>
      <c r="AT9" s="331" t="s">
        <v>86</v>
      </c>
      <c r="AU9" s="331" t="s">
        <v>87</v>
      </c>
      <c r="AV9" s="331" t="s">
        <v>10</v>
      </c>
      <c r="AW9" s="331" t="s">
        <v>88</v>
      </c>
      <c r="AX9" s="331" t="s">
        <v>69</v>
      </c>
      <c r="AY9" s="331" t="s">
        <v>10</v>
      </c>
      <c r="AZ9" s="331" t="s">
        <v>89</v>
      </c>
      <c r="BA9" s="331" t="s">
        <v>90</v>
      </c>
      <c r="BB9" s="331" t="s">
        <v>10</v>
      </c>
      <c r="BC9" s="331" t="s">
        <v>91</v>
      </c>
      <c r="BD9" s="331" t="s">
        <v>92</v>
      </c>
      <c r="BE9" s="331" t="s">
        <v>10</v>
      </c>
      <c r="BF9" s="331" t="s">
        <v>93</v>
      </c>
      <c r="BG9" s="331" t="s">
        <v>94</v>
      </c>
      <c r="BH9" s="331" t="s">
        <v>10</v>
      </c>
      <c r="BI9" s="331" t="s">
        <v>95</v>
      </c>
      <c r="BJ9" s="331" t="s">
        <v>96</v>
      </c>
      <c r="BK9" s="331" t="s">
        <v>10</v>
      </c>
      <c r="BL9" s="331" t="s">
        <v>97</v>
      </c>
      <c r="BM9" s="331" t="s">
        <v>98</v>
      </c>
      <c r="BN9" s="331" t="s">
        <v>10</v>
      </c>
      <c r="BO9" s="331" t="s">
        <v>99</v>
      </c>
      <c r="BP9" s="331" t="s">
        <v>100</v>
      </c>
      <c r="BQ9" s="331" t="s">
        <v>10</v>
      </c>
      <c r="BR9" s="331" t="s">
        <v>101</v>
      </c>
      <c r="BS9" s="331" t="s">
        <v>102</v>
      </c>
      <c r="BT9" s="331" t="s">
        <v>10</v>
      </c>
      <c r="BU9" s="331" t="s">
        <v>103</v>
      </c>
      <c r="BV9" s="331" t="s">
        <v>104</v>
      </c>
      <c r="BW9" s="331" t="s">
        <v>10</v>
      </c>
      <c r="BX9" s="331" t="s">
        <v>105</v>
      </c>
      <c r="BY9" s="331" t="s">
        <v>32</v>
      </c>
      <c r="BZ9" s="331" t="s">
        <v>10</v>
      </c>
      <c r="CA9" s="331" t="s">
        <v>33</v>
      </c>
      <c r="CB9" s="331" t="s">
        <v>34</v>
      </c>
      <c r="CC9" s="331" t="s">
        <v>10</v>
      </c>
      <c r="CD9" s="331" t="s">
        <v>35</v>
      </c>
      <c r="CE9" s="331" t="s">
        <v>36</v>
      </c>
      <c r="CF9" s="331" t="s">
        <v>10</v>
      </c>
      <c r="CG9" s="331" t="s">
        <v>106</v>
      </c>
      <c r="CH9" s="331" t="s">
        <v>38</v>
      </c>
      <c r="CI9" s="331" t="s">
        <v>10</v>
      </c>
      <c r="CJ9" s="331" t="s">
        <v>107</v>
      </c>
      <c r="CK9" s="331" t="s">
        <v>40</v>
      </c>
      <c r="CL9" s="331" t="s">
        <v>10</v>
      </c>
      <c r="CM9" s="331" t="s">
        <v>41</v>
      </c>
      <c r="CN9" s="331" t="s">
        <v>42</v>
      </c>
      <c r="CO9" s="331" t="s">
        <v>10</v>
      </c>
      <c r="CP9" s="331" t="s">
        <v>108</v>
      </c>
      <c r="CQ9" s="331" t="s">
        <v>44</v>
      </c>
      <c r="CR9" s="331" t="s">
        <v>10</v>
      </c>
      <c r="CS9" s="332" t="s">
        <v>109</v>
      </c>
      <c r="CT9" s="331" t="s">
        <v>46</v>
      </c>
      <c r="CU9" s="291" t="s">
        <v>962</v>
      </c>
      <c r="CV9" s="331" t="s">
        <v>69</v>
      </c>
      <c r="CW9" s="291" t="s">
        <v>1324</v>
      </c>
      <c r="CX9" s="331" t="s">
        <v>1216</v>
      </c>
      <c r="CY9" s="331" t="s">
        <v>10</v>
      </c>
    </row>
    <row r="10" spans="1:104" s="82" customFormat="1" ht="25.5" customHeight="1">
      <c r="A10" s="96">
        <v>11</v>
      </c>
      <c r="B10" s="42">
        <v>52247</v>
      </c>
      <c r="C10" s="97"/>
      <c r="D10" s="96">
        <v>1</v>
      </c>
      <c r="E10" s="345" t="s">
        <v>110</v>
      </c>
      <c r="F10" s="333">
        <v>38694</v>
      </c>
      <c r="G10" s="310" t="s">
        <v>111</v>
      </c>
      <c r="H10" s="310">
        <v>2005</v>
      </c>
      <c r="I10" s="310" t="s">
        <v>112</v>
      </c>
      <c r="J10" s="310" t="s">
        <v>113</v>
      </c>
      <c r="K10" s="311" t="s">
        <v>114</v>
      </c>
      <c r="L10" s="311" t="s">
        <v>115</v>
      </c>
      <c r="M10" s="309" t="s">
        <v>116</v>
      </c>
      <c r="N10" s="311" t="s">
        <v>117</v>
      </c>
      <c r="O10" s="98">
        <v>15121.17</v>
      </c>
      <c r="P10" s="98">
        <f>O10*10%</f>
        <v>1512.1170000000002</v>
      </c>
      <c r="Q10" s="98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6" si="0">O10-CB10</f>
        <v>1512.119999999999</v>
      </c>
      <c r="CD10" s="41">
        <v>0</v>
      </c>
      <c r="CE10" s="41">
        <f t="shared" ref="CE10:CE19" si="1">CB10+CD10</f>
        <v>13609.050000000001</v>
      </c>
      <c r="CF10" s="41">
        <f t="shared" ref="CF10:CF16" si="2">O10-CE10</f>
        <v>1512.119999999999</v>
      </c>
      <c r="CG10" s="41">
        <v>0</v>
      </c>
      <c r="CH10" s="41">
        <f t="shared" ref="CH10:CH19" si="3">CE10+CG10</f>
        <v>13609.050000000001</v>
      </c>
      <c r="CI10" s="41">
        <f t="shared" ref="CI10:CI16" si="4">O10-CH10</f>
        <v>1512.119999999999</v>
      </c>
      <c r="CJ10" s="41">
        <v>0</v>
      </c>
      <c r="CK10" s="41">
        <f>CH10+CJ10</f>
        <v>13609.050000000001</v>
      </c>
      <c r="CL10" s="41">
        <f t="shared" ref="CL10:CL16" si="5">O10-CK10</f>
        <v>1512.119999999999</v>
      </c>
      <c r="CM10" s="41">
        <v>0</v>
      </c>
      <c r="CN10" s="41">
        <f>CK10+CM10</f>
        <v>13609.050000000001</v>
      </c>
      <c r="CO10" s="41">
        <f t="shared" ref="CO10:CO16" si="6">O10-CN10</f>
        <v>1512.119999999999</v>
      </c>
      <c r="CP10" s="41">
        <v>0</v>
      </c>
      <c r="CQ10" s="41">
        <f>CN10+CP10</f>
        <v>13609.050000000001</v>
      </c>
      <c r="CR10" s="41">
        <f t="shared" ref="CR10:CR18" si="7">O10-CQ10</f>
        <v>1512.119999999999</v>
      </c>
      <c r="CS10" s="41">
        <v>0</v>
      </c>
      <c r="CT10" s="41">
        <f>SUM(CQ10+CS10)</f>
        <v>13609.050000000001</v>
      </c>
      <c r="CU10" s="41">
        <v>0</v>
      </c>
      <c r="CV10" s="41">
        <f t="shared" ref="CV10:CV24" si="8">SUM(CT10+CU10)</f>
        <v>13609.050000000001</v>
      </c>
      <c r="CW10" s="41"/>
      <c r="CX10" s="41">
        <f t="shared" ref="CX10:CX24" si="9">SUM(CT10+CU10+CW10)</f>
        <v>13609.050000000001</v>
      </c>
      <c r="CY10" s="41">
        <f t="shared" ref="CY10:CY24" si="10">SUM(O10-CX10)</f>
        <v>1512.119999999999</v>
      </c>
      <c r="CZ10" s="281"/>
    </row>
    <row r="11" spans="1:104" s="114" customFormat="1" ht="25.5" customHeight="1">
      <c r="A11" s="107">
        <v>13</v>
      </c>
      <c r="B11" s="108">
        <v>31818</v>
      </c>
      <c r="C11" s="109"/>
      <c r="D11" s="96">
        <v>2</v>
      </c>
      <c r="E11" s="346" t="s">
        <v>118</v>
      </c>
      <c r="F11" s="334">
        <v>39170</v>
      </c>
      <c r="G11" s="110" t="s">
        <v>119</v>
      </c>
      <c r="H11" s="110">
        <v>2007</v>
      </c>
      <c r="I11" s="110" t="s">
        <v>120</v>
      </c>
      <c r="J11" s="110" t="s">
        <v>121</v>
      </c>
      <c r="K11" s="111" t="s">
        <v>114</v>
      </c>
      <c r="L11" s="111" t="s">
        <v>122</v>
      </c>
      <c r="M11" s="335" t="s">
        <v>123</v>
      </c>
      <c r="N11" s="111" t="s">
        <v>124</v>
      </c>
      <c r="O11" s="112">
        <v>16000</v>
      </c>
      <c r="P11" s="112">
        <f t="shared" ref="P11:P24" si="11">O11*10%</f>
        <v>1600</v>
      </c>
      <c r="Q11" s="112">
        <f>O11-P11</f>
        <v>14400</v>
      </c>
      <c r="R11" s="113">
        <f t="shared" ref="R11:R18" si="12">Q11/10</f>
        <v>1440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3"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113">
        <v>0</v>
      </c>
      <c r="AP11" s="113">
        <v>0</v>
      </c>
      <c r="AQ11" s="113">
        <v>0</v>
      </c>
      <c r="AR11" s="113">
        <v>0</v>
      </c>
      <c r="AS11" s="113">
        <v>0</v>
      </c>
      <c r="AT11" s="113">
        <v>0</v>
      </c>
      <c r="AU11" s="113">
        <v>0</v>
      </c>
      <c r="AV11" s="113">
        <v>0</v>
      </c>
      <c r="AW11" s="113">
        <v>0</v>
      </c>
      <c r="AX11" s="113">
        <f t="shared" ref="AX11:AX19" si="13">AW11</f>
        <v>0</v>
      </c>
      <c r="AY11" s="113">
        <v>0</v>
      </c>
      <c r="AZ11" s="113">
        <v>0</v>
      </c>
      <c r="BA11" s="113">
        <f t="shared" ref="BA11:BA19" si="14">AX11+AZ11</f>
        <v>0</v>
      </c>
      <c r="BB11" s="113">
        <v>0</v>
      </c>
      <c r="BC11" s="113">
        <v>1096.77</v>
      </c>
      <c r="BD11" s="113">
        <f t="shared" ref="BD11:BD19" si="15">BA11+BC11</f>
        <v>1096.77</v>
      </c>
      <c r="BE11" s="113">
        <f>O11-BD11</f>
        <v>14903.23</v>
      </c>
      <c r="BF11" s="113">
        <v>1440</v>
      </c>
      <c r="BG11" s="113">
        <f t="shared" ref="BG11:BG19" si="16">BD11+BF11</f>
        <v>2536.77</v>
      </c>
      <c r="BH11" s="113">
        <f>O11-BG11</f>
        <v>13463.23</v>
      </c>
      <c r="BI11" s="113">
        <v>1440</v>
      </c>
      <c r="BJ11" s="113">
        <f t="shared" ref="BJ11:BJ19" si="17">BG11+BI11</f>
        <v>3976.77</v>
      </c>
      <c r="BK11" s="113">
        <f>O11-BJ11</f>
        <v>12023.23</v>
      </c>
      <c r="BL11" s="113">
        <v>1440</v>
      </c>
      <c r="BM11" s="113">
        <f t="shared" ref="BM11:BM19" si="18">BJ11+BL11</f>
        <v>5416.77</v>
      </c>
      <c r="BN11" s="113">
        <f>O11-BM11</f>
        <v>10583.23</v>
      </c>
      <c r="BO11" s="113">
        <v>1440</v>
      </c>
      <c r="BP11" s="113">
        <f t="shared" ref="BP11:BP19" si="19">BM11+BO11</f>
        <v>6856.77</v>
      </c>
      <c r="BQ11" s="113">
        <f>O11-BP11</f>
        <v>9143.23</v>
      </c>
      <c r="BR11" s="113">
        <v>1440</v>
      </c>
      <c r="BS11" s="113">
        <f t="shared" ref="BS11:BS19" si="20">BP11+BR11</f>
        <v>8296.77</v>
      </c>
      <c r="BT11" s="113">
        <f>O11-BS11</f>
        <v>7703.23</v>
      </c>
      <c r="BU11" s="113">
        <v>1440</v>
      </c>
      <c r="BV11" s="113">
        <f t="shared" ref="BV11:BV19" si="21">BS11+BU11</f>
        <v>9736.77</v>
      </c>
      <c r="BW11" s="113">
        <f>O11-BV11</f>
        <v>6263.23</v>
      </c>
      <c r="BX11" s="113">
        <v>1440</v>
      </c>
      <c r="BY11" s="113">
        <f t="shared" ref="BY11:BY19" si="22">BV11+BX11</f>
        <v>11176.77</v>
      </c>
      <c r="BZ11" s="113">
        <f>O11-BY11</f>
        <v>4823.2299999999996</v>
      </c>
      <c r="CA11" s="113">
        <v>1440</v>
      </c>
      <c r="CB11" s="113">
        <f t="shared" ref="CB11:CB19" si="23">BY11+CA11</f>
        <v>12616.77</v>
      </c>
      <c r="CC11" s="113">
        <f t="shared" si="0"/>
        <v>3383.2299999999996</v>
      </c>
      <c r="CD11" s="113">
        <v>1440</v>
      </c>
      <c r="CE11" s="113">
        <f t="shared" si="1"/>
        <v>14056.77</v>
      </c>
      <c r="CF11" s="113">
        <f t="shared" si="2"/>
        <v>1943.2299999999996</v>
      </c>
      <c r="CG11" s="113">
        <v>343.23</v>
      </c>
      <c r="CH11" s="113">
        <f t="shared" si="3"/>
        <v>14400</v>
      </c>
      <c r="CI11" s="113">
        <f t="shared" si="4"/>
        <v>1600</v>
      </c>
      <c r="CJ11" s="113">
        <v>0</v>
      </c>
      <c r="CK11" s="113">
        <f>CH11+CJ11</f>
        <v>14400</v>
      </c>
      <c r="CL11" s="113">
        <f t="shared" si="5"/>
        <v>1600</v>
      </c>
      <c r="CM11" s="113">
        <v>0</v>
      </c>
      <c r="CN11" s="113">
        <f>CK11+CM11</f>
        <v>14400</v>
      </c>
      <c r="CO11" s="113">
        <f t="shared" si="6"/>
        <v>1600</v>
      </c>
      <c r="CP11" s="113">
        <v>0</v>
      </c>
      <c r="CQ11" s="113">
        <f>CN11+CP11</f>
        <v>14400</v>
      </c>
      <c r="CR11" s="113">
        <f t="shared" si="7"/>
        <v>1600</v>
      </c>
      <c r="CS11" s="41">
        <v>0</v>
      </c>
      <c r="CT11" s="41">
        <f t="shared" ref="CT11:CT24" si="24">SUM(CQ11+CS11)</f>
        <v>14400</v>
      </c>
      <c r="CU11" s="41">
        <v>0</v>
      </c>
      <c r="CV11" s="41">
        <f t="shared" si="8"/>
        <v>14400</v>
      </c>
      <c r="CW11" s="41"/>
      <c r="CX11" s="41">
        <f t="shared" si="9"/>
        <v>14400</v>
      </c>
      <c r="CY11" s="41">
        <f t="shared" si="10"/>
        <v>1600</v>
      </c>
      <c r="CZ11" s="281"/>
    </row>
    <row r="12" spans="1:104" s="82" customFormat="1" ht="25.5" customHeight="1">
      <c r="A12" s="96">
        <v>16</v>
      </c>
      <c r="B12" s="42">
        <v>2968</v>
      </c>
      <c r="C12" s="97"/>
      <c r="D12" s="96">
        <v>3</v>
      </c>
      <c r="E12" s="347" t="s">
        <v>126</v>
      </c>
      <c r="F12" s="333">
        <v>39952</v>
      </c>
      <c r="G12" s="310" t="s">
        <v>127</v>
      </c>
      <c r="H12" s="310">
        <v>2009</v>
      </c>
      <c r="I12" s="310" t="s">
        <v>128</v>
      </c>
      <c r="J12" s="310" t="s">
        <v>113</v>
      </c>
      <c r="K12" s="310" t="s">
        <v>129</v>
      </c>
      <c r="L12" s="310" t="s">
        <v>130</v>
      </c>
      <c r="M12" s="309" t="s">
        <v>131</v>
      </c>
      <c r="N12" s="310" t="s">
        <v>132</v>
      </c>
      <c r="O12" s="98">
        <v>23169.5</v>
      </c>
      <c r="P12" s="98">
        <f t="shared" si="11"/>
        <v>2316.9500000000003</v>
      </c>
      <c r="Q12" s="98">
        <f>O12-P12</f>
        <v>20852.55</v>
      </c>
      <c r="R12" s="41">
        <f t="shared" si="12"/>
        <v>2085.2550000000001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f t="shared" si="15"/>
        <v>0</v>
      </c>
      <c r="BE12" s="41">
        <v>0</v>
      </c>
      <c r="BF12" s="41">
        <v>0</v>
      </c>
      <c r="BG12" s="41">
        <f t="shared" si="16"/>
        <v>0</v>
      </c>
      <c r="BH12" s="41">
        <v>0</v>
      </c>
      <c r="BI12" s="41">
        <v>1296.8599999999999</v>
      </c>
      <c r="BJ12" s="41">
        <f t="shared" si="17"/>
        <v>1296.8599999999999</v>
      </c>
      <c r="BK12" s="41">
        <f>O12-BJ12</f>
        <v>21872.639999999999</v>
      </c>
      <c r="BL12" s="41">
        <v>2085.2600000000002</v>
      </c>
      <c r="BM12" s="41">
        <f t="shared" si="18"/>
        <v>3382.12</v>
      </c>
      <c r="BN12" s="41">
        <f>O12-BM12</f>
        <v>19787.38</v>
      </c>
      <c r="BO12" s="41">
        <v>2085.2600000000002</v>
      </c>
      <c r="BP12" s="41">
        <f t="shared" si="19"/>
        <v>5467.38</v>
      </c>
      <c r="BQ12" s="41">
        <f>O12-BP12</f>
        <v>17702.12</v>
      </c>
      <c r="BR12" s="41">
        <v>2085.2600000000002</v>
      </c>
      <c r="BS12" s="41">
        <f t="shared" si="20"/>
        <v>7552.64</v>
      </c>
      <c r="BT12" s="41">
        <f>O12-BS12</f>
        <v>15616.86</v>
      </c>
      <c r="BU12" s="41">
        <v>2085.2600000000002</v>
      </c>
      <c r="BV12" s="41">
        <f t="shared" si="21"/>
        <v>9637.9000000000015</v>
      </c>
      <c r="BW12" s="41">
        <f>O12-BV12</f>
        <v>13531.599999999999</v>
      </c>
      <c r="BX12" s="41">
        <v>2085.2600000000002</v>
      </c>
      <c r="BY12" s="41">
        <f t="shared" si="22"/>
        <v>11723.160000000002</v>
      </c>
      <c r="BZ12" s="41">
        <f>O12-BY12</f>
        <v>11446.339999999998</v>
      </c>
      <c r="CA12" s="41">
        <v>2085.2600000000002</v>
      </c>
      <c r="CB12" s="41">
        <f t="shared" si="23"/>
        <v>13808.420000000002</v>
      </c>
      <c r="CC12" s="41">
        <f t="shared" si="0"/>
        <v>9361.0799999999981</v>
      </c>
      <c r="CD12" s="41">
        <v>2085.2600000000002</v>
      </c>
      <c r="CE12" s="41">
        <f t="shared" si="1"/>
        <v>15893.680000000002</v>
      </c>
      <c r="CF12" s="41">
        <f t="shared" si="2"/>
        <v>7275.8199999999979</v>
      </c>
      <c r="CG12" s="41">
        <v>2085.2600000000002</v>
      </c>
      <c r="CH12" s="41">
        <f t="shared" si="3"/>
        <v>17978.940000000002</v>
      </c>
      <c r="CI12" s="41">
        <f t="shared" si="4"/>
        <v>5190.5599999999977</v>
      </c>
      <c r="CJ12" s="41">
        <v>2085.2600000000002</v>
      </c>
      <c r="CK12" s="41">
        <f t="shared" ref="CK12:CK19" si="25">CH12+CJ12</f>
        <v>20064.200000000004</v>
      </c>
      <c r="CL12" s="41">
        <f t="shared" si="5"/>
        <v>3105.2999999999956</v>
      </c>
      <c r="CM12" s="41">
        <v>788.35</v>
      </c>
      <c r="CN12" s="41">
        <f t="shared" ref="CN12:CN19" si="26">CK12+CM12</f>
        <v>20852.550000000003</v>
      </c>
      <c r="CO12" s="41">
        <f t="shared" si="6"/>
        <v>2316.9499999999971</v>
      </c>
      <c r="CP12" s="41"/>
      <c r="CQ12" s="41">
        <f t="shared" ref="CQ12:CQ19" si="27">CN12+CP12</f>
        <v>20852.550000000003</v>
      </c>
      <c r="CR12" s="41">
        <f t="shared" si="7"/>
        <v>2316.9499999999971</v>
      </c>
      <c r="CS12" s="41">
        <v>0</v>
      </c>
      <c r="CT12" s="41">
        <f t="shared" si="24"/>
        <v>20852.550000000003</v>
      </c>
      <c r="CU12" s="41">
        <v>0</v>
      </c>
      <c r="CV12" s="41">
        <f t="shared" si="8"/>
        <v>20852.550000000003</v>
      </c>
      <c r="CW12" s="41"/>
      <c r="CX12" s="41">
        <f t="shared" si="9"/>
        <v>20852.550000000003</v>
      </c>
      <c r="CY12" s="41">
        <f t="shared" si="10"/>
        <v>2316.9499999999971</v>
      </c>
      <c r="CZ12" s="281"/>
    </row>
    <row r="13" spans="1:104" s="82" customFormat="1" ht="25.5" customHeight="1">
      <c r="A13" s="358">
        <v>21</v>
      </c>
      <c r="B13" s="359">
        <v>75479</v>
      </c>
      <c r="C13" s="109"/>
      <c r="D13" s="107">
        <v>4</v>
      </c>
      <c r="E13" s="346" t="s">
        <v>134</v>
      </c>
      <c r="F13" s="333">
        <v>41631</v>
      </c>
      <c r="G13" s="310" t="s">
        <v>135</v>
      </c>
      <c r="H13" s="310">
        <v>2014</v>
      </c>
      <c r="I13" s="310" t="s">
        <v>136</v>
      </c>
      <c r="J13" s="310" t="s">
        <v>137</v>
      </c>
      <c r="K13" s="310" t="s">
        <v>114</v>
      </c>
      <c r="L13" s="310" t="s">
        <v>138</v>
      </c>
      <c r="M13" s="309" t="s">
        <v>139</v>
      </c>
      <c r="N13" s="310" t="s">
        <v>140</v>
      </c>
      <c r="O13" s="98">
        <v>17374.5</v>
      </c>
      <c r="P13" s="98">
        <f t="shared" si="11"/>
        <v>1737.45</v>
      </c>
      <c r="Q13" s="98">
        <f t="shared" ref="Q13:Q19" si="28">O13-P13</f>
        <v>15637.05</v>
      </c>
      <c r="R13" s="41">
        <f>Q13/10</f>
        <v>1563.7049999999999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f t="shared" si="13"/>
        <v>0</v>
      </c>
      <c r="AY13" s="41">
        <v>0</v>
      </c>
      <c r="AZ13" s="41">
        <v>0</v>
      </c>
      <c r="BA13" s="41">
        <f t="shared" si="14"/>
        <v>0</v>
      </c>
      <c r="BB13" s="41">
        <v>0</v>
      </c>
      <c r="BC13" s="41">
        <v>0</v>
      </c>
      <c r="BD13" s="41">
        <f t="shared" si="15"/>
        <v>0</v>
      </c>
      <c r="BE13" s="41">
        <v>0</v>
      </c>
      <c r="BF13" s="41">
        <v>0</v>
      </c>
      <c r="BG13" s="41">
        <f t="shared" si="16"/>
        <v>0</v>
      </c>
      <c r="BH13" s="41">
        <v>0</v>
      </c>
      <c r="BI13" s="41">
        <v>0</v>
      </c>
      <c r="BJ13" s="41">
        <f t="shared" si="17"/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f t="shared" si="19"/>
        <v>0</v>
      </c>
      <c r="BQ13" s="41">
        <v>0</v>
      </c>
      <c r="BR13" s="41">
        <v>0</v>
      </c>
      <c r="BS13" s="41">
        <f t="shared" si="20"/>
        <v>0</v>
      </c>
      <c r="BT13" s="41">
        <v>0</v>
      </c>
      <c r="BU13" s="41">
        <v>38.56</v>
      </c>
      <c r="BV13" s="41">
        <f t="shared" si="21"/>
        <v>38.56</v>
      </c>
      <c r="BW13" s="41">
        <f>O13-BV13</f>
        <v>17335.939999999999</v>
      </c>
      <c r="BX13" s="41">
        <v>1563.71</v>
      </c>
      <c r="BY13" s="41">
        <f t="shared" si="22"/>
        <v>1602.27</v>
      </c>
      <c r="BZ13" s="41">
        <f>O13-BY13</f>
        <v>15772.23</v>
      </c>
      <c r="CA13" s="41">
        <v>1563.71</v>
      </c>
      <c r="CB13" s="41">
        <f t="shared" si="23"/>
        <v>3165.98</v>
      </c>
      <c r="CC13" s="41">
        <f t="shared" si="0"/>
        <v>14208.52</v>
      </c>
      <c r="CD13" s="41">
        <v>1563.71</v>
      </c>
      <c r="CE13" s="41">
        <f t="shared" si="1"/>
        <v>4729.6900000000005</v>
      </c>
      <c r="CF13" s="41">
        <f t="shared" si="2"/>
        <v>12644.81</v>
      </c>
      <c r="CG13" s="41">
        <v>1563.71</v>
      </c>
      <c r="CH13" s="41">
        <f t="shared" si="3"/>
        <v>6293.4000000000005</v>
      </c>
      <c r="CI13" s="41">
        <f t="shared" si="4"/>
        <v>11081.099999999999</v>
      </c>
      <c r="CJ13" s="41">
        <v>1563.71</v>
      </c>
      <c r="CK13" s="41">
        <f t="shared" si="25"/>
        <v>7857.1100000000006</v>
      </c>
      <c r="CL13" s="41">
        <f t="shared" si="5"/>
        <v>9517.39</v>
      </c>
      <c r="CM13" s="41">
        <v>1563.71</v>
      </c>
      <c r="CN13" s="41">
        <f t="shared" si="26"/>
        <v>9420.82</v>
      </c>
      <c r="CO13" s="41">
        <f t="shared" si="6"/>
        <v>7953.68</v>
      </c>
      <c r="CP13" s="41">
        <v>1563.71</v>
      </c>
      <c r="CQ13" s="41">
        <f t="shared" si="27"/>
        <v>10984.529999999999</v>
      </c>
      <c r="CR13" s="41">
        <f t="shared" si="7"/>
        <v>6389.9700000000012</v>
      </c>
      <c r="CS13" s="106">
        <v>1569.25</v>
      </c>
      <c r="CT13" s="41">
        <f t="shared" si="24"/>
        <v>12553.779999999999</v>
      </c>
      <c r="CU13" s="106">
        <v>1572.34</v>
      </c>
      <c r="CV13" s="41">
        <f t="shared" si="8"/>
        <v>14126.119999999999</v>
      </c>
      <c r="CW13" s="41">
        <v>1510.93</v>
      </c>
      <c r="CX13" s="41">
        <f t="shared" si="9"/>
        <v>15637.05</v>
      </c>
      <c r="CY13" s="41">
        <f t="shared" si="10"/>
        <v>1737.4500000000007</v>
      </c>
      <c r="CZ13" s="281"/>
    </row>
    <row r="14" spans="1:104" s="82" customFormat="1" ht="25.5" customHeight="1">
      <c r="A14" s="96">
        <v>23</v>
      </c>
      <c r="B14" s="42">
        <v>1345</v>
      </c>
      <c r="C14" s="97"/>
      <c r="D14" s="96">
        <v>5</v>
      </c>
      <c r="E14" s="347">
        <v>2015120101</v>
      </c>
      <c r="F14" s="88">
        <v>42058</v>
      </c>
      <c r="G14" s="310" t="s">
        <v>141</v>
      </c>
      <c r="H14" s="310">
        <v>2013</v>
      </c>
      <c r="I14" s="310" t="s">
        <v>142</v>
      </c>
      <c r="J14" s="310" t="s">
        <v>143</v>
      </c>
      <c r="K14" s="310" t="s">
        <v>144</v>
      </c>
      <c r="L14" s="110" t="s">
        <v>145</v>
      </c>
      <c r="M14" s="335" t="s">
        <v>146</v>
      </c>
      <c r="N14" s="310" t="s">
        <v>147</v>
      </c>
      <c r="O14" s="99">
        <v>17844.740000000002</v>
      </c>
      <c r="P14" s="98">
        <f t="shared" si="11"/>
        <v>1784.4740000000002</v>
      </c>
      <c r="Q14" s="98">
        <f>O14-P14</f>
        <v>16060.266000000001</v>
      </c>
      <c r="R14" s="41">
        <f t="shared" si="12"/>
        <v>1606.0266000000001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3"/>
        <v>0</v>
      </c>
      <c r="AY14" s="41">
        <v>0</v>
      </c>
      <c r="AZ14" s="41">
        <v>0</v>
      </c>
      <c r="BA14" s="41">
        <f t="shared" si="14"/>
        <v>0</v>
      </c>
      <c r="BB14" s="41">
        <v>0</v>
      </c>
      <c r="BC14" s="41">
        <v>0</v>
      </c>
      <c r="BD14" s="41">
        <f t="shared" si="15"/>
        <v>0</v>
      </c>
      <c r="BE14" s="41">
        <v>0</v>
      </c>
      <c r="BF14" s="41">
        <v>0</v>
      </c>
      <c r="BG14" s="41">
        <f t="shared" si="16"/>
        <v>0</v>
      </c>
      <c r="BH14" s="41">
        <v>0</v>
      </c>
      <c r="BI14" s="41">
        <v>0</v>
      </c>
      <c r="BJ14" s="41">
        <f t="shared" si="17"/>
        <v>0</v>
      </c>
      <c r="BK14" s="41">
        <v>0</v>
      </c>
      <c r="BL14" s="41">
        <v>0</v>
      </c>
      <c r="BM14" s="41">
        <f t="shared" si="18"/>
        <v>0</v>
      </c>
      <c r="BN14" s="41">
        <v>0</v>
      </c>
      <c r="BO14" s="41">
        <v>0</v>
      </c>
      <c r="BP14" s="41">
        <f t="shared" si="19"/>
        <v>0</v>
      </c>
      <c r="BQ14" s="41">
        <v>0</v>
      </c>
      <c r="BR14" s="41">
        <v>0</v>
      </c>
      <c r="BS14" s="41">
        <f t="shared" si="20"/>
        <v>0</v>
      </c>
      <c r="BT14" s="41">
        <v>0</v>
      </c>
      <c r="BU14" s="41">
        <v>0</v>
      </c>
      <c r="BV14" s="41">
        <f t="shared" si="21"/>
        <v>0</v>
      </c>
      <c r="BW14" s="41">
        <v>0</v>
      </c>
      <c r="BX14" s="41">
        <v>0</v>
      </c>
      <c r="BY14" s="41">
        <f t="shared" si="22"/>
        <v>0</v>
      </c>
      <c r="BZ14" s="41">
        <f t="shared" ref="BZ14:BZ19" si="29">AY14-BY14</f>
        <v>0</v>
      </c>
      <c r="CA14" s="41">
        <v>1372.82</v>
      </c>
      <c r="CB14" s="41">
        <f t="shared" si="23"/>
        <v>1372.82</v>
      </c>
      <c r="CC14" s="41">
        <f t="shared" si="0"/>
        <v>16471.920000000002</v>
      </c>
      <c r="CD14" s="41">
        <v>1606.03</v>
      </c>
      <c r="CE14" s="41">
        <f t="shared" si="1"/>
        <v>2978.85</v>
      </c>
      <c r="CF14" s="41">
        <f t="shared" si="2"/>
        <v>14865.890000000001</v>
      </c>
      <c r="CG14" s="41">
        <v>1606.03</v>
      </c>
      <c r="CH14" s="41">
        <f t="shared" si="3"/>
        <v>4584.88</v>
      </c>
      <c r="CI14" s="41">
        <f t="shared" si="4"/>
        <v>13259.86</v>
      </c>
      <c r="CJ14" s="41">
        <v>1606.03</v>
      </c>
      <c r="CK14" s="41">
        <f t="shared" si="25"/>
        <v>6190.91</v>
      </c>
      <c r="CL14" s="41">
        <f t="shared" si="5"/>
        <v>11653.830000000002</v>
      </c>
      <c r="CM14" s="41">
        <v>1606.03</v>
      </c>
      <c r="CN14" s="41">
        <f t="shared" si="26"/>
        <v>7796.94</v>
      </c>
      <c r="CO14" s="41">
        <f t="shared" si="6"/>
        <v>10047.800000000003</v>
      </c>
      <c r="CP14" s="41">
        <v>1606.03</v>
      </c>
      <c r="CQ14" s="41">
        <f t="shared" si="27"/>
        <v>9402.9699999999993</v>
      </c>
      <c r="CR14" s="41">
        <f t="shared" si="7"/>
        <v>8441.7700000000023</v>
      </c>
      <c r="CS14" s="106">
        <v>1606.03</v>
      </c>
      <c r="CT14" s="41">
        <f t="shared" si="24"/>
        <v>11009</v>
      </c>
      <c r="CU14" s="106">
        <v>1614.91</v>
      </c>
      <c r="CV14" s="41">
        <f t="shared" si="8"/>
        <v>12623.91</v>
      </c>
      <c r="CW14" s="41">
        <f t="shared" ref="CW14:CW19" si="30">SUM(R14/12)*12</f>
        <v>1606.0266000000001</v>
      </c>
      <c r="CX14" s="41">
        <f t="shared" si="9"/>
        <v>14229.936600000001</v>
      </c>
      <c r="CY14" s="41">
        <f t="shared" si="10"/>
        <v>3614.8034000000007</v>
      </c>
      <c r="CZ14" s="281"/>
    </row>
    <row r="15" spans="1:104" s="82" customFormat="1" ht="31.5" customHeight="1">
      <c r="A15" s="96">
        <v>24</v>
      </c>
      <c r="B15" s="42">
        <v>1309</v>
      </c>
      <c r="C15" s="97"/>
      <c r="D15" s="96">
        <v>6</v>
      </c>
      <c r="E15" s="347">
        <v>2015120102</v>
      </c>
      <c r="F15" s="88">
        <v>42058</v>
      </c>
      <c r="G15" s="310" t="s">
        <v>148</v>
      </c>
      <c r="H15" s="310">
        <v>2014</v>
      </c>
      <c r="I15" s="310" t="s">
        <v>149</v>
      </c>
      <c r="J15" s="310" t="s">
        <v>143</v>
      </c>
      <c r="K15" s="310" t="s">
        <v>133</v>
      </c>
      <c r="L15" s="310" t="s">
        <v>150</v>
      </c>
      <c r="M15" s="309" t="s">
        <v>151</v>
      </c>
      <c r="N15" s="310" t="s">
        <v>152</v>
      </c>
      <c r="O15" s="99">
        <v>18835.96</v>
      </c>
      <c r="P15" s="98">
        <f t="shared" si="11"/>
        <v>1883.596</v>
      </c>
      <c r="Q15" s="98">
        <f>O15-P15</f>
        <v>16952.363999999998</v>
      </c>
      <c r="R15" s="41">
        <f t="shared" si="12"/>
        <v>1695.2363999999998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3"/>
        <v>0</v>
      </c>
      <c r="AY15" s="41">
        <v>0</v>
      </c>
      <c r="AZ15" s="41">
        <v>0</v>
      </c>
      <c r="BA15" s="41">
        <f t="shared" si="14"/>
        <v>0</v>
      </c>
      <c r="BB15" s="41">
        <v>0</v>
      </c>
      <c r="BC15" s="41">
        <v>0</v>
      </c>
      <c r="BD15" s="41">
        <f t="shared" si="15"/>
        <v>0</v>
      </c>
      <c r="BE15" s="41">
        <v>0</v>
      </c>
      <c r="BF15" s="41">
        <v>0</v>
      </c>
      <c r="BG15" s="41">
        <f t="shared" si="16"/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f t="shared" si="18"/>
        <v>0</v>
      </c>
      <c r="BN15" s="41">
        <v>0</v>
      </c>
      <c r="BO15" s="41">
        <v>0</v>
      </c>
      <c r="BP15" s="41">
        <f t="shared" si="19"/>
        <v>0</v>
      </c>
      <c r="BQ15" s="41">
        <v>0</v>
      </c>
      <c r="BR15" s="41">
        <v>0</v>
      </c>
      <c r="BS15" s="41">
        <f t="shared" si="20"/>
        <v>0</v>
      </c>
      <c r="BT15" s="41">
        <v>0</v>
      </c>
      <c r="BU15" s="41">
        <v>0</v>
      </c>
      <c r="BV15" s="41">
        <f t="shared" si="21"/>
        <v>0</v>
      </c>
      <c r="BW15" s="41">
        <v>0</v>
      </c>
      <c r="BX15" s="41">
        <v>0</v>
      </c>
      <c r="BY15" s="41">
        <f t="shared" si="22"/>
        <v>0</v>
      </c>
      <c r="BZ15" s="41">
        <f t="shared" si="29"/>
        <v>0</v>
      </c>
      <c r="CA15" s="41">
        <v>1449.08</v>
      </c>
      <c r="CB15" s="41">
        <f t="shared" si="23"/>
        <v>1449.08</v>
      </c>
      <c r="CC15" s="41">
        <f t="shared" si="0"/>
        <v>17386.879999999997</v>
      </c>
      <c r="CD15" s="41">
        <v>1695.24</v>
      </c>
      <c r="CE15" s="41">
        <f t="shared" si="1"/>
        <v>3144.3199999999997</v>
      </c>
      <c r="CF15" s="41">
        <f t="shared" si="2"/>
        <v>15691.64</v>
      </c>
      <c r="CG15" s="41">
        <v>1695.24</v>
      </c>
      <c r="CH15" s="41">
        <f t="shared" si="3"/>
        <v>4839.5599999999995</v>
      </c>
      <c r="CI15" s="41">
        <f t="shared" si="4"/>
        <v>13996.4</v>
      </c>
      <c r="CJ15" s="41">
        <v>1695.24</v>
      </c>
      <c r="CK15" s="41">
        <f t="shared" si="25"/>
        <v>6534.7999999999993</v>
      </c>
      <c r="CL15" s="41">
        <f t="shared" si="5"/>
        <v>12301.16</v>
      </c>
      <c r="CM15" s="41">
        <v>1695.24</v>
      </c>
      <c r="CN15" s="41">
        <f t="shared" si="26"/>
        <v>8230.0399999999991</v>
      </c>
      <c r="CO15" s="41">
        <f t="shared" si="6"/>
        <v>10605.92</v>
      </c>
      <c r="CP15" s="41">
        <v>1695.24</v>
      </c>
      <c r="CQ15" s="41">
        <f t="shared" si="27"/>
        <v>9925.2799999999988</v>
      </c>
      <c r="CR15" s="41">
        <f t="shared" si="7"/>
        <v>8910.68</v>
      </c>
      <c r="CS15" s="106">
        <v>1695.24</v>
      </c>
      <c r="CT15" s="41">
        <f t="shared" si="24"/>
        <v>11620.519999999999</v>
      </c>
      <c r="CU15" s="106">
        <v>1704.62</v>
      </c>
      <c r="CV15" s="41">
        <f t="shared" si="8"/>
        <v>13325.14</v>
      </c>
      <c r="CW15" s="41">
        <f t="shared" si="30"/>
        <v>1695.2363999999998</v>
      </c>
      <c r="CX15" s="41">
        <f t="shared" si="9"/>
        <v>15020.376399999999</v>
      </c>
      <c r="CY15" s="41">
        <f t="shared" si="10"/>
        <v>3815.5835999999999</v>
      </c>
      <c r="CZ15" s="281"/>
    </row>
    <row r="16" spans="1:104" s="82" customFormat="1" ht="31.5" customHeight="1">
      <c r="A16" s="96">
        <v>22</v>
      </c>
      <c r="B16" s="42">
        <v>1307</v>
      </c>
      <c r="C16" s="97"/>
      <c r="D16" s="96">
        <v>7</v>
      </c>
      <c r="E16" s="347">
        <v>2015120103</v>
      </c>
      <c r="F16" s="88">
        <v>42058</v>
      </c>
      <c r="G16" s="310" t="s">
        <v>153</v>
      </c>
      <c r="H16" s="310">
        <v>2015</v>
      </c>
      <c r="I16" s="310" t="s">
        <v>154</v>
      </c>
      <c r="J16" s="310" t="s">
        <v>143</v>
      </c>
      <c r="K16" s="310" t="s">
        <v>133</v>
      </c>
      <c r="L16" s="310" t="s">
        <v>155</v>
      </c>
      <c r="M16" s="335" t="s">
        <v>156</v>
      </c>
      <c r="N16" s="310" t="s">
        <v>157</v>
      </c>
      <c r="O16" s="99">
        <v>10534.19</v>
      </c>
      <c r="P16" s="98">
        <f t="shared" si="11"/>
        <v>1053.4190000000001</v>
      </c>
      <c r="Q16" s="98">
        <f t="shared" si="28"/>
        <v>9480.7710000000006</v>
      </c>
      <c r="R16" s="41">
        <f t="shared" si="12"/>
        <v>948.07710000000009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3"/>
        <v>0</v>
      </c>
      <c r="AY16" s="41">
        <v>0</v>
      </c>
      <c r="AZ16" s="41">
        <v>0</v>
      </c>
      <c r="BA16" s="41">
        <f t="shared" si="14"/>
        <v>0</v>
      </c>
      <c r="BB16" s="41">
        <v>0</v>
      </c>
      <c r="BC16" s="41">
        <v>0</v>
      </c>
      <c r="BD16" s="41">
        <f t="shared" si="15"/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f t="shared" si="17"/>
        <v>0</v>
      </c>
      <c r="BK16" s="41">
        <v>0</v>
      </c>
      <c r="BL16" s="41">
        <v>0</v>
      </c>
      <c r="BM16" s="41">
        <f t="shared" si="18"/>
        <v>0</v>
      </c>
      <c r="BN16" s="41">
        <v>0</v>
      </c>
      <c r="BO16" s="41">
        <v>0</v>
      </c>
      <c r="BP16" s="41">
        <f t="shared" si="19"/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f t="shared" si="21"/>
        <v>0</v>
      </c>
      <c r="BW16" s="41">
        <v>0</v>
      </c>
      <c r="BX16" s="41">
        <v>0</v>
      </c>
      <c r="BY16" s="41">
        <v>0</v>
      </c>
      <c r="BZ16" s="41">
        <v>0</v>
      </c>
      <c r="CA16" s="41">
        <v>810.41</v>
      </c>
      <c r="CB16" s="41">
        <f t="shared" si="23"/>
        <v>810.41</v>
      </c>
      <c r="CC16" s="41">
        <f t="shared" si="0"/>
        <v>9723.7800000000007</v>
      </c>
      <c r="CD16" s="41">
        <v>948.08</v>
      </c>
      <c r="CE16" s="41">
        <f t="shared" si="1"/>
        <v>1758.49</v>
      </c>
      <c r="CF16" s="41">
        <f t="shared" si="2"/>
        <v>8775.7000000000007</v>
      </c>
      <c r="CG16" s="41">
        <v>948.08</v>
      </c>
      <c r="CH16" s="41">
        <f t="shared" si="3"/>
        <v>2706.57</v>
      </c>
      <c r="CI16" s="41">
        <f t="shared" si="4"/>
        <v>7827.6200000000008</v>
      </c>
      <c r="CJ16" s="41">
        <v>948.08</v>
      </c>
      <c r="CK16" s="41">
        <f t="shared" si="25"/>
        <v>3654.65</v>
      </c>
      <c r="CL16" s="41">
        <f t="shared" si="5"/>
        <v>6879.5400000000009</v>
      </c>
      <c r="CM16" s="41">
        <v>948.08</v>
      </c>
      <c r="CN16" s="41">
        <f t="shared" si="26"/>
        <v>4602.7300000000005</v>
      </c>
      <c r="CO16" s="41">
        <f t="shared" si="6"/>
        <v>5931.46</v>
      </c>
      <c r="CP16" s="41">
        <v>948.08</v>
      </c>
      <c r="CQ16" s="41">
        <f t="shared" si="27"/>
        <v>5550.81</v>
      </c>
      <c r="CR16" s="41">
        <f t="shared" si="7"/>
        <v>4983.38</v>
      </c>
      <c r="CS16" s="106">
        <v>948.08</v>
      </c>
      <c r="CT16" s="41">
        <f t="shared" si="24"/>
        <v>6498.89</v>
      </c>
      <c r="CU16" s="106">
        <v>953.36</v>
      </c>
      <c r="CV16" s="41">
        <f t="shared" si="8"/>
        <v>7452.25</v>
      </c>
      <c r="CW16" s="41">
        <f t="shared" si="30"/>
        <v>948.07710000000009</v>
      </c>
      <c r="CX16" s="41">
        <f t="shared" si="9"/>
        <v>8400.3271000000004</v>
      </c>
      <c r="CY16" s="41">
        <f t="shared" si="10"/>
        <v>2133.8629000000001</v>
      </c>
      <c r="CZ16" s="281"/>
    </row>
    <row r="17" spans="1:105" s="82" customFormat="1" ht="31.5" customHeight="1">
      <c r="A17" s="34">
        <v>26</v>
      </c>
      <c r="B17" s="16">
        <v>47501</v>
      </c>
      <c r="C17" s="15"/>
      <c r="D17" s="96">
        <v>8</v>
      </c>
      <c r="E17" s="347" t="s">
        <v>159</v>
      </c>
      <c r="F17" s="88">
        <v>44183</v>
      </c>
      <c r="G17" s="302" t="s">
        <v>160</v>
      </c>
      <c r="H17" s="302">
        <v>2021</v>
      </c>
      <c r="I17" s="302" t="s">
        <v>161</v>
      </c>
      <c r="J17" s="302" t="s">
        <v>158</v>
      </c>
      <c r="K17" s="302" t="s">
        <v>114</v>
      </c>
      <c r="L17" s="302" t="s">
        <v>162</v>
      </c>
      <c r="M17" s="309" t="s">
        <v>163</v>
      </c>
      <c r="N17" s="302" t="s">
        <v>164</v>
      </c>
      <c r="O17" s="99">
        <v>26989.66</v>
      </c>
      <c r="P17" s="98">
        <f t="shared" si="11"/>
        <v>2698.9660000000003</v>
      </c>
      <c r="Q17" s="98">
        <f t="shared" si="28"/>
        <v>24290.694</v>
      </c>
      <c r="R17" s="41">
        <f t="shared" si="12"/>
        <v>2429.0693999999999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3"/>
        <v>0</v>
      </c>
      <c r="AY17" s="41">
        <v>0</v>
      </c>
      <c r="AZ17" s="41">
        <v>0</v>
      </c>
      <c r="BA17" s="41">
        <f t="shared" si="14"/>
        <v>0</v>
      </c>
      <c r="BB17" s="41">
        <v>0</v>
      </c>
      <c r="BC17" s="41">
        <v>0</v>
      </c>
      <c r="BD17" s="41">
        <f t="shared" si="15"/>
        <v>0</v>
      </c>
      <c r="BE17" s="41">
        <v>0</v>
      </c>
      <c r="BF17" s="41">
        <v>0</v>
      </c>
      <c r="BG17" s="41">
        <f t="shared" si="16"/>
        <v>0</v>
      </c>
      <c r="BH17" s="41">
        <v>0</v>
      </c>
      <c r="BI17" s="41">
        <v>0</v>
      </c>
      <c r="BJ17" s="41">
        <f t="shared" si="17"/>
        <v>0</v>
      </c>
      <c r="BK17" s="41">
        <v>0</v>
      </c>
      <c r="BL17" s="41">
        <v>0</v>
      </c>
      <c r="BM17" s="41">
        <f t="shared" si="18"/>
        <v>0</v>
      </c>
      <c r="BN17" s="41">
        <v>0</v>
      </c>
      <c r="BO17" s="41">
        <v>0</v>
      </c>
      <c r="BP17" s="41">
        <f t="shared" si="19"/>
        <v>0</v>
      </c>
      <c r="BQ17" s="41">
        <v>0</v>
      </c>
      <c r="BR17" s="41">
        <v>0</v>
      </c>
      <c r="BS17" s="41">
        <f t="shared" si="20"/>
        <v>0</v>
      </c>
      <c r="BT17" s="41">
        <v>0</v>
      </c>
      <c r="BU17" s="41">
        <v>0</v>
      </c>
      <c r="BV17" s="41">
        <f t="shared" si="21"/>
        <v>0</v>
      </c>
      <c r="BW17" s="41">
        <v>0</v>
      </c>
      <c r="BX17" s="41">
        <v>0</v>
      </c>
      <c r="BY17" s="41">
        <f t="shared" si="22"/>
        <v>0</v>
      </c>
      <c r="BZ17" s="41">
        <f t="shared" si="29"/>
        <v>0</v>
      </c>
      <c r="CA17" s="41">
        <v>0</v>
      </c>
      <c r="CB17" s="41">
        <f t="shared" si="23"/>
        <v>0</v>
      </c>
      <c r="CC17" s="41">
        <v>0</v>
      </c>
      <c r="CD17" s="41">
        <v>0</v>
      </c>
      <c r="CE17" s="41">
        <f t="shared" si="1"/>
        <v>0</v>
      </c>
      <c r="CF17" s="41">
        <v>0</v>
      </c>
      <c r="CG17" s="41">
        <v>0</v>
      </c>
      <c r="CH17" s="41">
        <f t="shared" si="3"/>
        <v>0</v>
      </c>
      <c r="CI17" s="41">
        <f>AY17-CH17</f>
        <v>0</v>
      </c>
      <c r="CJ17" s="41">
        <v>0</v>
      </c>
      <c r="CK17" s="41">
        <f t="shared" si="25"/>
        <v>0</v>
      </c>
      <c r="CL17" s="41">
        <f>BB17-CK17</f>
        <v>0</v>
      </c>
      <c r="CM17" s="41">
        <v>0</v>
      </c>
      <c r="CN17" s="41">
        <f t="shared" si="26"/>
        <v>0</v>
      </c>
      <c r="CO17" s="41">
        <f>BE17-CN17</f>
        <v>0</v>
      </c>
      <c r="CP17" s="41">
        <v>93.17</v>
      </c>
      <c r="CQ17" s="41">
        <f t="shared" si="27"/>
        <v>93.17</v>
      </c>
      <c r="CR17" s="41">
        <f t="shared" si="7"/>
        <v>26896.49</v>
      </c>
      <c r="CS17" s="106">
        <v>2429.0700000000002</v>
      </c>
      <c r="CT17" s="41">
        <f t="shared" si="24"/>
        <v>2522.2400000000002</v>
      </c>
      <c r="CU17" s="106">
        <v>2429.17</v>
      </c>
      <c r="CV17" s="41">
        <f t="shared" si="8"/>
        <v>4951.41</v>
      </c>
      <c r="CW17" s="41">
        <f t="shared" si="30"/>
        <v>2429.0693999999999</v>
      </c>
      <c r="CX17" s="41">
        <f t="shared" si="9"/>
        <v>7380.4794000000002</v>
      </c>
      <c r="CY17" s="41">
        <f t="shared" si="10"/>
        <v>19609.1806</v>
      </c>
      <c r="CZ17" s="281"/>
    </row>
    <row r="18" spans="1:105" s="82" customFormat="1" ht="31.5" customHeight="1">
      <c r="A18" s="34">
        <v>27</v>
      </c>
      <c r="B18" s="16">
        <v>47502</v>
      </c>
      <c r="C18" s="15"/>
      <c r="D18" s="96">
        <v>9</v>
      </c>
      <c r="E18" s="347" t="s">
        <v>165</v>
      </c>
      <c r="F18" s="88">
        <v>44183</v>
      </c>
      <c r="G18" s="302" t="s">
        <v>160</v>
      </c>
      <c r="H18" s="302">
        <v>2021</v>
      </c>
      <c r="I18" s="302" t="s">
        <v>166</v>
      </c>
      <c r="J18" s="302" t="s">
        <v>158</v>
      </c>
      <c r="K18" s="302" t="s">
        <v>114</v>
      </c>
      <c r="L18" s="302" t="s">
        <v>167</v>
      </c>
      <c r="M18" s="309" t="s">
        <v>168</v>
      </c>
      <c r="N18" s="302" t="s">
        <v>164</v>
      </c>
      <c r="O18" s="99">
        <v>26989.66</v>
      </c>
      <c r="P18" s="98">
        <f t="shared" si="11"/>
        <v>2698.9660000000003</v>
      </c>
      <c r="Q18" s="98">
        <f t="shared" si="28"/>
        <v>24290.694</v>
      </c>
      <c r="R18" s="41">
        <f t="shared" si="12"/>
        <v>2429.0693999999999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3"/>
        <v>0</v>
      </c>
      <c r="AY18" s="41">
        <v>0</v>
      </c>
      <c r="AZ18" s="41">
        <v>0</v>
      </c>
      <c r="BA18" s="41">
        <f t="shared" si="14"/>
        <v>0</v>
      </c>
      <c r="BB18" s="41">
        <v>0</v>
      </c>
      <c r="BC18" s="41">
        <v>0</v>
      </c>
      <c r="BD18" s="41">
        <f t="shared" si="15"/>
        <v>0</v>
      </c>
      <c r="BE18" s="41">
        <v>0</v>
      </c>
      <c r="BF18" s="41">
        <v>0</v>
      </c>
      <c r="BG18" s="41">
        <f t="shared" si="16"/>
        <v>0</v>
      </c>
      <c r="BH18" s="41">
        <v>0</v>
      </c>
      <c r="BI18" s="41">
        <v>0</v>
      </c>
      <c r="BJ18" s="41">
        <f t="shared" si="17"/>
        <v>0</v>
      </c>
      <c r="BK18" s="41">
        <v>0</v>
      </c>
      <c r="BL18" s="41">
        <v>0</v>
      </c>
      <c r="BM18" s="41">
        <f t="shared" si="18"/>
        <v>0</v>
      </c>
      <c r="BN18" s="41">
        <v>0</v>
      </c>
      <c r="BO18" s="41">
        <v>0</v>
      </c>
      <c r="BP18" s="41">
        <f t="shared" si="19"/>
        <v>0</v>
      </c>
      <c r="BQ18" s="41">
        <v>0</v>
      </c>
      <c r="BR18" s="41">
        <v>0</v>
      </c>
      <c r="BS18" s="41">
        <f t="shared" si="20"/>
        <v>0</v>
      </c>
      <c r="BT18" s="41">
        <v>0</v>
      </c>
      <c r="BU18" s="41">
        <v>0</v>
      </c>
      <c r="BV18" s="41">
        <f t="shared" si="21"/>
        <v>0</v>
      </c>
      <c r="BW18" s="41">
        <v>0</v>
      </c>
      <c r="BX18" s="41">
        <v>0</v>
      </c>
      <c r="BY18" s="41">
        <f t="shared" si="22"/>
        <v>0</v>
      </c>
      <c r="BZ18" s="41">
        <f t="shared" si="29"/>
        <v>0</v>
      </c>
      <c r="CA18" s="41">
        <v>0</v>
      </c>
      <c r="CB18" s="41">
        <f t="shared" si="23"/>
        <v>0</v>
      </c>
      <c r="CC18" s="41">
        <v>0</v>
      </c>
      <c r="CD18" s="41">
        <v>0</v>
      </c>
      <c r="CE18" s="41">
        <f t="shared" si="1"/>
        <v>0</v>
      </c>
      <c r="CF18" s="41">
        <v>0</v>
      </c>
      <c r="CG18" s="41">
        <v>0</v>
      </c>
      <c r="CH18" s="41">
        <f t="shared" si="3"/>
        <v>0</v>
      </c>
      <c r="CI18" s="41">
        <f>AY18-CH18</f>
        <v>0</v>
      </c>
      <c r="CJ18" s="41">
        <v>0</v>
      </c>
      <c r="CK18" s="41">
        <f t="shared" si="25"/>
        <v>0</v>
      </c>
      <c r="CL18" s="41">
        <f>BB18-CK18</f>
        <v>0</v>
      </c>
      <c r="CM18" s="41">
        <v>0</v>
      </c>
      <c r="CN18" s="41">
        <f t="shared" si="26"/>
        <v>0</v>
      </c>
      <c r="CO18" s="41">
        <f>BE18-CN18</f>
        <v>0</v>
      </c>
      <c r="CP18" s="41">
        <v>93.17</v>
      </c>
      <c r="CQ18" s="41">
        <f t="shared" si="27"/>
        <v>93.17</v>
      </c>
      <c r="CR18" s="41">
        <f t="shared" si="7"/>
        <v>26896.49</v>
      </c>
      <c r="CS18" s="106">
        <v>2429.0700000000002</v>
      </c>
      <c r="CT18" s="41">
        <f t="shared" si="24"/>
        <v>2522.2400000000002</v>
      </c>
      <c r="CU18" s="106">
        <v>2429.17</v>
      </c>
      <c r="CV18" s="41">
        <f t="shared" si="8"/>
        <v>4951.41</v>
      </c>
      <c r="CW18" s="41">
        <f t="shared" si="30"/>
        <v>2429.0693999999999</v>
      </c>
      <c r="CX18" s="41">
        <f t="shared" si="9"/>
        <v>7380.4794000000002</v>
      </c>
      <c r="CY18" s="41">
        <f t="shared" si="10"/>
        <v>19609.1806</v>
      </c>
      <c r="CZ18" s="281"/>
    </row>
    <row r="19" spans="1:105" s="82" customFormat="1" ht="31.5" customHeight="1">
      <c r="A19" s="34">
        <v>28</v>
      </c>
      <c r="B19" s="16">
        <v>3201</v>
      </c>
      <c r="C19" s="15"/>
      <c r="D19" s="96">
        <v>10</v>
      </c>
      <c r="E19" s="347" t="s">
        <v>1100</v>
      </c>
      <c r="F19" s="88">
        <v>44895</v>
      </c>
      <c r="G19" s="302" t="s">
        <v>1072</v>
      </c>
      <c r="H19" s="302">
        <v>2023</v>
      </c>
      <c r="I19" s="302" t="s">
        <v>1101</v>
      </c>
      <c r="J19" s="302" t="s">
        <v>1071</v>
      </c>
      <c r="K19" s="302" t="s">
        <v>114</v>
      </c>
      <c r="L19" s="302" t="s">
        <v>1073</v>
      </c>
      <c r="M19" s="309" t="s">
        <v>1074</v>
      </c>
      <c r="N19" s="302" t="s">
        <v>1075</v>
      </c>
      <c r="O19" s="99">
        <v>26900</v>
      </c>
      <c r="P19" s="98">
        <f t="shared" si="11"/>
        <v>2690</v>
      </c>
      <c r="Q19" s="98">
        <f t="shared" si="28"/>
        <v>24210</v>
      </c>
      <c r="R19" s="41">
        <f t="shared" ref="R19:R24" si="31">Q19/10</f>
        <v>2421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3"/>
        <v>0</v>
      </c>
      <c r="AY19" s="41">
        <v>0</v>
      </c>
      <c r="AZ19" s="41">
        <v>0</v>
      </c>
      <c r="BA19" s="41">
        <f t="shared" si="14"/>
        <v>0</v>
      </c>
      <c r="BB19" s="41">
        <v>0</v>
      </c>
      <c r="BC19" s="41">
        <v>0</v>
      </c>
      <c r="BD19" s="41">
        <f t="shared" si="15"/>
        <v>0</v>
      </c>
      <c r="BE19" s="41">
        <v>0</v>
      </c>
      <c r="BF19" s="41">
        <v>0</v>
      </c>
      <c r="BG19" s="41">
        <f t="shared" si="16"/>
        <v>0</v>
      </c>
      <c r="BH19" s="41">
        <v>0</v>
      </c>
      <c r="BI19" s="41">
        <v>0</v>
      </c>
      <c r="BJ19" s="41">
        <f t="shared" si="17"/>
        <v>0</v>
      </c>
      <c r="BK19" s="41">
        <v>0</v>
      </c>
      <c r="BL19" s="41">
        <v>0</v>
      </c>
      <c r="BM19" s="41">
        <f t="shared" si="18"/>
        <v>0</v>
      </c>
      <c r="BN19" s="41">
        <v>0</v>
      </c>
      <c r="BO19" s="41">
        <v>0</v>
      </c>
      <c r="BP19" s="41">
        <f t="shared" si="19"/>
        <v>0</v>
      </c>
      <c r="BQ19" s="41">
        <v>0</v>
      </c>
      <c r="BR19" s="41">
        <v>0</v>
      </c>
      <c r="BS19" s="41">
        <f t="shared" si="20"/>
        <v>0</v>
      </c>
      <c r="BT19" s="41">
        <v>0</v>
      </c>
      <c r="BU19" s="41">
        <v>0</v>
      </c>
      <c r="BV19" s="41">
        <f t="shared" si="21"/>
        <v>0</v>
      </c>
      <c r="BW19" s="41">
        <v>0</v>
      </c>
      <c r="BX19" s="41">
        <v>0</v>
      </c>
      <c r="BY19" s="41">
        <f t="shared" si="22"/>
        <v>0</v>
      </c>
      <c r="BZ19" s="41">
        <f t="shared" si="29"/>
        <v>0</v>
      </c>
      <c r="CA19" s="41">
        <v>0</v>
      </c>
      <c r="CB19" s="41">
        <f t="shared" si="23"/>
        <v>0</v>
      </c>
      <c r="CC19" s="41">
        <v>0</v>
      </c>
      <c r="CD19" s="41">
        <v>0</v>
      </c>
      <c r="CE19" s="41">
        <f t="shared" si="1"/>
        <v>0</v>
      </c>
      <c r="CF19" s="41">
        <v>0</v>
      </c>
      <c r="CG19" s="41">
        <v>0</v>
      </c>
      <c r="CH19" s="41">
        <f t="shared" si="3"/>
        <v>0</v>
      </c>
      <c r="CI19" s="41">
        <f>AY19-CH19</f>
        <v>0</v>
      </c>
      <c r="CJ19" s="41">
        <v>0</v>
      </c>
      <c r="CK19" s="41">
        <f t="shared" si="25"/>
        <v>0</v>
      </c>
      <c r="CL19" s="41">
        <f>BB19-CK19</f>
        <v>0</v>
      </c>
      <c r="CM19" s="41">
        <v>0</v>
      </c>
      <c r="CN19" s="41">
        <f t="shared" si="26"/>
        <v>0</v>
      </c>
      <c r="CO19" s="41">
        <f>BE19-CN19</f>
        <v>0</v>
      </c>
      <c r="CP19" s="41">
        <v>0</v>
      </c>
      <c r="CQ19" s="41">
        <f t="shared" si="27"/>
        <v>0</v>
      </c>
      <c r="CR19" s="41">
        <v>0</v>
      </c>
      <c r="CS19" s="106">
        <v>0</v>
      </c>
      <c r="CT19" s="41">
        <f t="shared" si="24"/>
        <v>0</v>
      </c>
      <c r="CU19" s="106">
        <v>212.36</v>
      </c>
      <c r="CV19" s="41">
        <f t="shared" si="8"/>
        <v>212.36</v>
      </c>
      <c r="CW19" s="41">
        <f t="shared" si="30"/>
        <v>2421</v>
      </c>
      <c r="CX19" s="41">
        <f t="shared" si="9"/>
        <v>2633.36</v>
      </c>
      <c r="CY19" s="41">
        <f t="shared" si="10"/>
        <v>24266.639999999999</v>
      </c>
      <c r="CZ19" s="281"/>
    </row>
    <row r="20" spans="1:105" ht="25.5">
      <c r="D20" s="96">
        <v>11</v>
      </c>
      <c r="E20" s="347" t="s">
        <v>1100</v>
      </c>
      <c r="F20" s="303">
        <v>44952</v>
      </c>
      <c r="G20" s="302" t="s">
        <v>1239</v>
      </c>
      <c r="H20" s="302">
        <v>2023</v>
      </c>
      <c r="I20" s="302" t="s">
        <v>1240</v>
      </c>
      <c r="J20" s="302" t="s">
        <v>137</v>
      </c>
      <c r="K20" s="302" t="s">
        <v>114</v>
      </c>
      <c r="L20" s="302" t="s">
        <v>1241</v>
      </c>
      <c r="M20" s="309" t="s">
        <v>1242</v>
      </c>
      <c r="N20" s="302" t="s">
        <v>1243</v>
      </c>
      <c r="O20" s="304">
        <v>33784</v>
      </c>
      <c r="P20" s="98">
        <f t="shared" si="11"/>
        <v>3378.4</v>
      </c>
      <c r="Q20" s="98">
        <f>O20-P20</f>
        <v>30405.599999999999</v>
      </c>
      <c r="R20" s="41">
        <f t="shared" si="31"/>
        <v>3040.56</v>
      </c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6"/>
      <c r="BK20" s="336"/>
      <c r="BL20" s="336"/>
      <c r="BM20" s="336"/>
      <c r="BN20" s="337"/>
      <c r="BO20" s="337"/>
      <c r="BP20" s="337"/>
      <c r="BQ20" s="337"/>
      <c r="BR20" s="337"/>
      <c r="BS20" s="337"/>
      <c r="BT20" s="337"/>
      <c r="BU20" s="337"/>
      <c r="BV20" s="337"/>
      <c r="BW20" s="337"/>
      <c r="BX20" s="337"/>
      <c r="BY20" s="337"/>
      <c r="BZ20" s="337"/>
      <c r="CA20" s="337"/>
      <c r="CB20" s="337"/>
      <c r="CC20" s="337"/>
      <c r="CD20" s="337"/>
      <c r="CE20" s="337"/>
      <c r="CF20" s="337"/>
      <c r="CG20" s="337"/>
      <c r="CH20" s="337"/>
      <c r="CI20" s="337"/>
      <c r="CJ20" s="337"/>
      <c r="CK20" s="337"/>
      <c r="CL20" s="337"/>
      <c r="CM20" s="337"/>
      <c r="CN20" s="337"/>
      <c r="CO20" s="337"/>
      <c r="CP20" s="337"/>
      <c r="CQ20" s="337"/>
      <c r="CR20" s="337"/>
      <c r="CS20" s="337"/>
      <c r="CT20" s="41">
        <f t="shared" si="24"/>
        <v>0</v>
      </c>
      <c r="CU20" s="106">
        <v>0</v>
      </c>
      <c r="CV20" s="41">
        <f t="shared" si="8"/>
        <v>0</v>
      </c>
      <c r="CW20" s="535">
        <v>2832.3</v>
      </c>
      <c r="CX20" s="41">
        <f t="shared" si="9"/>
        <v>2832.3</v>
      </c>
      <c r="CY20" s="41">
        <f t="shared" si="10"/>
        <v>30951.7</v>
      </c>
      <c r="CZ20" s="281"/>
    </row>
    <row r="21" spans="1:105" ht="25.5">
      <c r="D21" s="96">
        <v>12</v>
      </c>
      <c r="E21" s="347" t="s">
        <v>1421</v>
      </c>
      <c r="F21" s="303">
        <v>45040</v>
      </c>
      <c r="G21" s="302" t="s">
        <v>1072</v>
      </c>
      <c r="H21" s="302">
        <v>2024</v>
      </c>
      <c r="I21" s="302" t="s">
        <v>1269</v>
      </c>
      <c r="J21" s="302" t="s">
        <v>1071</v>
      </c>
      <c r="K21" s="302" t="s">
        <v>114</v>
      </c>
      <c r="L21" s="302" t="s">
        <v>1244</v>
      </c>
      <c r="M21" s="309" t="s">
        <v>1245</v>
      </c>
      <c r="N21" s="302" t="s">
        <v>1075</v>
      </c>
      <c r="O21" s="304">
        <v>27900</v>
      </c>
      <c r="P21" s="98">
        <f t="shared" si="11"/>
        <v>2790</v>
      </c>
      <c r="Q21" s="98">
        <f>O21-P21</f>
        <v>25110</v>
      </c>
      <c r="R21" s="41">
        <f t="shared" si="31"/>
        <v>2511</v>
      </c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  <c r="BD21" s="336"/>
      <c r="BE21" s="336"/>
      <c r="BF21" s="336"/>
      <c r="BG21" s="336"/>
      <c r="BH21" s="336"/>
      <c r="BI21" s="336"/>
      <c r="BJ21" s="336"/>
      <c r="BK21" s="336"/>
      <c r="BL21" s="336"/>
      <c r="BM21" s="336"/>
      <c r="BN21" s="337"/>
      <c r="BO21" s="337"/>
      <c r="BP21" s="337"/>
      <c r="BQ21" s="337"/>
      <c r="BR21" s="337"/>
      <c r="BS21" s="337"/>
      <c r="BT21" s="337"/>
      <c r="BU21" s="337"/>
      <c r="BV21" s="337"/>
      <c r="BW21" s="337"/>
      <c r="BX21" s="337"/>
      <c r="BY21" s="337"/>
      <c r="BZ21" s="337"/>
      <c r="CA21" s="337"/>
      <c r="CB21" s="337"/>
      <c r="CC21" s="337"/>
      <c r="CD21" s="337"/>
      <c r="CE21" s="337"/>
      <c r="CF21" s="337"/>
      <c r="CG21" s="337"/>
      <c r="CH21" s="337"/>
      <c r="CI21" s="337"/>
      <c r="CJ21" s="337"/>
      <c r="CK21" s="337"/>
      <c r="CL21" s="337"/>
      <c r="CM21" s="337"/>
      <c r="CN21" s="337"/>
      <c r="CO21" s="337"/>
      <c r="CP21" s="337"/>
      <c r="CQ21" s="337"/>
      <c r="CR21" s="337"/>
      <c r="CS21" s="337"/>
      <c r="CT21" s="41">
        <f t="shared" si="24"/>
        <v>0</v>
      </c>
      <c r="CU21" s="106">
        <v>0</v>
      </c>
      <c r="CV21" s="41">
        <f t="shared" si="8"/>
        <v>0</v>
      </c>
      <c r="CW21" s="535">
        <v>1733.63</v>
      </c>
      <c r="CX21" s="41">
        <f t="shared" si="9"/>
        <v>1733.63</v>
      </c>
      <c r="CY21" s="41">
        <f t="shared" si="10"/>
        <v>26166.37</v>
      </c>
      <c r="CZ21" s="281"/>
    </row>
    <row r="22" spans="1:105" ht="25.5">
      <c r="D22" s="96">
        <v>13</v>
      </c>
      <c r="E22" s="347" t="s">
        <v>1418</v>
      </c>
      <c r="F22" s="303">
        <v>45219</v>
      </c>
      <c r="G22" s="302" t="s">
        <v>1258</v>
      </c>
      <c r="H22" s="302">
        <v>2024</v>
      </c>
      <c r="I22" s="302" t="s">
        <v>1417</v>
      </c>
      <c r="J22" s="302" t="s">
        <v>1259</v>
      </c>
      <c r="K22" s="302" t="s">
        <v>1260</v>
      </c>
      <c r="L22" s="302" t="s">
        <v>1261</v>
      </c>
      <c r="M22" s="309" t="s">
        <v>1262</v>
      </c>
      <c r="N22" s="302" t="s">
        <v>1263</v>
      </c>
      <c r="O22" s="304">
        <v>2690</v>
      </c>
      <c r="P22" s="98">
        <f t="shared" si="11"/>
        <v>269</v>
      </c>
      <c r="Q22" s="98">
        <f>O22-P22</f>
        <v>2421</v>
      </c>
      <c r="R22" s="41">
        <f t="shared" si="31"/>
        <v>242.1</v>
      </c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  <c r="BD22" s="336"/>
      <c r="BE22" s="336"/>
      <c r="BF22" s="336"/>
      <c r="BG22" s="336"/>
      <c r="BH22" s="336"/>
      <c r="BI22" s="336"/>
      <c r="BJ22" s="336"/>
      <c r="BK22" s="336"/>
      <c r="BL22" s="336"/>
      <c r="BM22" s="336"/>
      <c r="BN22" s="337"/>
      <c r="BO22" s="337"/>
      <c r="BP22" s="337"/>
      <c r="BQ22" s="337"/>
      <c r="BR22" s="337"/>
      <c r="BS22" s="337"/>
      <c r="BT22" s="337"/>
      <c r="BU22" s="337"/>
      <c r="BV22" s="337"/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7"/>
      <c r="CM22" s="337"/>
      <c r="CN22" s="337"/>
      <c r="CO22" s="337"/>
      <c r="CP22" s="337"/>
      <c r="CQ22" s="337"/>
      <c r="CR22" s="337"/>
      <c r="CS22" s="337"/>
      <c r="CT22" s="41">
        <f t="shared" si="24"/>
        <v>0</v>
      </c>
      <c r="CU22" s="106">
        <v>0</v>
      </c>
      <c r="CV22" s="41">
        <f t="shared" si="8"/>
        <v>0</v>
      </c>
      <c r="CW22" s="535">
        <v>47.79</v>
      </c>
      <c r="CX22" s="41">
        <f t="shared" si="9"/>
        <v>47.79</v>
      </c>
      <c r="CY22" s="41">
        <f t="shared" si="10"/>
        <v>2642.21</v>
      </c>
      <c r="CZ22" s="281"/>
    </row>
    <row r="23" spans="1:105" ht="25.5">
      <c r="D23" s="96">
        <v>14</v>
      </c>
      <c r="E23" s="347" t="s">
        <v>1419</v>
      </c>
      <c r="F23" s="303">
        <v>45240</v>
      </c>
      <c r="G23" s="302" t="s">
        <v>1268</v>
      </c>
      <c r="H23" s="302">
        <v>2024</v>
      </c>
      <c r="I23" s="302" t="s">
        <v>1270</v>
      </c>
      <c r="J23" s="302" t="s">
        <v>125</v>
      </c>
      <c r="K23" s="311" t="s">
        <v>114</v>
      </c>
      <c r="L23" s="302" t="s">
        <v>1274</v>
      </c>
      <c r="M23" s="309" t="s">
        <v>1271</v>
      </c>
      <c r="N23" s="302" t="s">
        <v>117</v>
      </c>
      <c r="O23" s="304">
        <v>26914.68</v>
      </c>
      <c r="P23" s="98">
        <f t="shared" si="11"/>
        <v>2691.4680000000003</v>
      </c>
      <c r="Q23" s="98">
        <f>O23-P23</f>
        <v>24223.212</v>
      </c>
      <c r="R23" s="41">
        <f t="shared" si="31"/>
        <v>2422.3211999999999</v>
      </c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6"/>
      <c r="AZ23" s="336"/>
      <c r="BA23" s="336"/>
      <c r="BB23" s="336"/>
      <c r="BC23" s="336"/>
      <c r="BD23" s="336"/>
      <c r="BE23" s="336"/>
      <c r="BF23" s="336"/>
      <c r="BG23" s="336"/>
      <c r="BH23" s="336"/>
      <c r="BI23" s="336"/>
      <c r="BJ23" s="336"/>
      <c r="BK23" s="336"/>
      <c r="BL23" s="336"/>
      <c r="BM23" s="336"/>
      <c r="BN23" s="337"/>
      <c r="BO23" s="337"/>
      <c r="BP23" s="337"/>
      <c r="BQ23" s="337"/>
      <c r="BR23" s="337"/>
      <c r="BS23" s="337"/>
      <c r="BT23" s="337"/>
      <c r="BU23" s="337"/>
      <c r="BV23" s="337"/>
      <c r="BW23" s="337"/>
      <c r="BX23" s="337"/>
      <c r="BY23" s="337"/>
      <c r="BZ23" s="337"/>
      <c r="CA23" s="337"/>
      <c r="CB23" s="337"/>
      <c r="CC23" s="337"/>
      <c r="CD23" s="337"/>
      <c r="CE23" s="337"/>
      <c r="CF23" s="337"/>
      <c r="CG23" s="337"/>
      <c r="CH23" s="337"/>
      <c r="CI23" s="337"/>
      <c r="CJ23" s="337"/>
      <c r="CK23" s="337"/>
      <c r="CL23" s="337"/>
      <c r="CM23" s="337"/>
      <c r="CN23" s="337"/>
      <c r="CO23" s="337"/>
      <c r="CP23" s="337"/>
      <c r="CQ23" s="337"/>
      <c r="CR23" s="337"/>
      <c r="CS23" s="337"/>
      <c r="CT23" s="41">
        <f t="shared" si="24"/>
        <v>0</v>
      </c>
      <c r="CU23" s="106"/>
      <c r="CV23" s="41">
        <f t="shared" si="8"/>
        <v>0</v>
      </c>
      <c r="CW23" s="535">
        <v>338.47</v>
      </c>
      <c r="CX23" s="41">
        <f t="shared" si="9"/>
        <v>338.47</v>
      </c>
      <c r="CY23" s="41">
        <f t="shared" si="10"/>
        <v>26576.21</v>
      </c>
      <c r="CZ23" s="281"/>
    </row>
    <row r="24" spans="1:105" ht="25.5">
      <c r="D24" s="96">
        <v>15</v>
      </c>
      <c r="E24" s="347" t="s">
        <v>1420</v>
      </c>
      <c r="F24" s="303">
        <v>45240</v>
      </c>
      <c r="G24" s="302" t="s">
        <v>1268</v>
      </c>
      <c r="H24" s="302">
        <v>2024</v>
      </c>
      <c r="I24" s="302" t="s">
        <v>1272</v>
      </c>
      <c r="J24" s="302" t="s">
        <v>125</v>
      </c>
      <c r="K24" s="311" t="s">
        <v>114</v>
      </c>
      <c r="L24" s="302" t="s">
        <v>1273</v>
      </c>
      <c r="M24" s="309" t="s">
        <v>1275</v>
      </c>
      <c r="N24" s="302" t="s">
        <v>117</v>
      </c>
      <c r="O24" s="304">
        <v>26914.68</v>
      </c>
      <c r="P24" s="98">
        <f t="shared" si="11"/>
        <v>2691.4680000000003</v>
      </c>
      <c r="Q24" s="98">
        <f>O24-P24</f>
        <v>24223.212</v>
      </c>
      <c r="R24" s="41">
        <f t="shared" si="31"/>
        <v>2422.3211999999999</v>
      </c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6"/>
      <c r="AV24" s="336"/>
      <c r="AW24" s="336"/>
      <c r="AX24" s="336"/>
      <c r="AY24" s="336"/>
      <c r="AZ24" s="336"/>
      <c r="BA24" s="336"/>
      <c r="BB24" s="336"/>
      <c r="BC24" s="336"/>
      <c r="BD24" s="336"/>
      <c r="BE24" s="336"/>
      <c r="BF24" s="336"/>
      <c r="BG24" s="336"/>
      <c r="BH24" s="336"/>
      <c r="BI24" s="336"/>
      <c r="BJ24" s="336"/>
      <c r="BK24" s="336"/>
      <c r="BL24" s="336"/>
      <c r="BM24" s="336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  <c r="CB24" s="337"/>
      <c r="CC24" s="337"/>
      <c r="CD24" s="337"/>
      <c r="CE24" s="337"/>
      <c r="CF24" s="337"/>
      <c r="CG24" s="337"/>
      <c r="CH24" s="337"/>
      <c r="CI24" s="337"/>
      <c r="CJ24" s="337"/>
      <c r="CK24" s="337"/>
      <c r="CL24" s="337"/>
      <c r="CM24" s="337"/>
      <c r="CN24" s="337"/>
      <c r="CO24" s="337"/>
      <c r="CP24" s="337"/>
      <c r="CQ24" s="337"/>
      <c r="CR24" s="337"/>
      <c r="CS24" s="337"/>
      <c r="CT24" s="41">
        <f t="shared" si="24"/>
        <v>0</v>
      </c>
      <c r="CU24" s="106"/>
      <c r="CV24" s="41">
        <f t="shared" si="8"/>
        <v>0</v>
      </c>
      <c r="CW24" s="535">
        <v>338.47</v>
      </c>
      <c r="CX24" s="41">
        <f t="shared" si="9"/>
        <v>338.47</v>
      </c>
      <c r="CY24" s="41">
        <f t="shared" si="10"/>
        <v>26576.21</v>
      </c>
      <c r="CZ24" s="281"/>
    </row>
    <row r="25" spans="1:105" ht="20.25" customHeight="1">
      <c r="B25" s="95"/>
      <c r="C25" s="95"/>
      <c r="D25" s="609" t="s">
        <v>1432</v>
      </c>
      <c r="E25" s="609"/>
      <c r="F25" s="609"/>
      <c r="G25" s="609"/>
      <c r="H25" s="609"/>
      <c r="I25" s="609"/>
      <c r="J25" s="609"/>
      <c r="K25" s="609"/>
      <c r="L25" s="609"/>
      <c r="M25" s="609"/>
      <c r="N25" s="609"/>
      <c r="O25" s="338">
        <f>SUM(O10:O24)</f>
        <v>317962.74</v>
      </c>
      <c r="P25" s="338">
        <f t="shared" ref="P25:CA25" si="32">SUM(P10:P24)</f>
        <v>31796.274000000005</v>
      </c>
      <c r="Q25" s="338">
        <f t="shared" si="32"/>
        <v>286166.46600000001</v>
      </c>
      <c r="R25" s="338">
        <f t="shared" si="32"/>
        <v>28616.646599999996</v>
      </c>
      <c r="S25" s="338">
        <f t="shared" si="32"/>
        <v>0</v>
      </c>
      <c r="T25" s="338">
        <f t="shared" si="32"/>
        <v>0</v>
      </c>
      <c r="U25" s="338">
        <f t="shared" si="32"/>
        <v>0</v>
      </c>
      <c r="V25" s="338">
        <f t="shared" si="32"/>
        <v>0</v>
      </c>
      <c r="W25" s="338">
        <f t="shared" si="32"/>
        <v>0</v>
      </c>
      <c r="X25" s="338">
        <f t="shared" si="32"/>
        <v>0</v>
      </c>
      <c r="Y25" s="338">
        <f t="shared" si="32"/>
        <v>0</v>
      </c>
      <c r="Z25" s="338">
        <f t="shared" si="32"/>
        <v>0</v>
      </c>
      <c r="AA25" s="338">
        <f t="shared" si="32"/>
        <v>0</v>
      </c>
      <c r="AB25" s="338">
        <f t="shared" si="32"/>
        <v>0</v>
      </c>
      <c r="AC25" s="338">
        <f t="shared" si="32"/>
        <v>0</v>
      </c>
      <c r="AD25" s="338">
        <f t="shared" si="32"/>
        <v>0</v>
      </c>
      <c r="AE25" s="338">
        <f t="shared" si="32"/>
        <v>0</v>
      </c>
      <c r="AF25" s="338">
        <f t="shared" si="32"/>
        <v>0</v>
      </c>
      <c r="AG25" s="338">
        <f t="shared" si="32"/>
        <v>0</v>
      </c>
      <c r="AH25" s="338">
        <f t="shared" si="32"/>
        <v>0</v>
      </c>
      <c r="AI25" s="338">
        <f t="shared" si="32"/>
        <v>0</v>
      </c>
      <c r="AJ25" s="338">
        <f t="shared" si="32"/>
        <v>0</v>
      </c>
      <c r="AK25" s="338">
        <f t="shared" si="32"/>
        <v>0</v>
      </c>
      <c r="AL25" s="338">
        <f t="shared" si="32"/>
        <v>0</v>
      </c>
      <c r="AM25" s="338">
        <f t="shared" si="32"/>
        <v>0</v>
      </c>
      <c r="AN25" s="338">
        <f t="shared" si="32"/>
        <v>0</v>
      </c>
      <c r="AO25" s="338">
        <f t="shared" si="32"/>
        <v>0</v>
      </c>
      <c r="AP25" s="338">
        <f t="shared" si="32"/>
        <v>0</v>
      </c>
      <c r="AQ25" s="338">
        <f t="shared" si="32"/>
        <v>0</v>
      </c>
      <c r="AR25" s="338">
        <f t="shared" si="32"/>
        <v>0</v>
      </c>
      <c r="AS25" s="338">
        <f t="shared" si="32"/>
        <v>0</v>
      </c>
      <c r="AT25" s="338">
        <f t="shared" si="32"/>
        <v>0</v>
      </c>
      <c r="AU25" s="338">
        <f t="shared" si="32"/>
        <v>0</v>
      </c>
      <c r="AV25" s="338">
        <f t="shared" si="32"/>
        <v>0</v>
      </c>
      <c r="AW25" s="338">
        <f t="shared" si="32"/>
        <v>137.91</v>
      </c>
      <c r="AX25" s="338">
        <f t="shared" si="32"/>
        <v>137.91</v>
      </c>
      <c r="AY25" s="338">
        <f t="shared" si="32"/>
        <v>14983.26</v>
      </c>
      <c r="AZ25" s="338">
        <f t="shared" si="32"/>
        <v>1360.91</v>
      </c>
      <c r="BA25" s="338">
        <f t="shared" si="32"/>
        <v>1498.8200000000002</v>
      </c>
      <c r="BB25" s="338">
        <f t="shared" si="32"/>
        <v>13622.35</v>
      </c>
      <c r="BC25" s="338">
        <f t="shared" si="32"/>
        <v>2457.6800000000003</v>
      </c>
      <c r="BD25" s="338">
        <f t="shared" si="32"/>
        <v>3956.5000000000005</v>
      </c>
      <c r="BE25" s="338">
        <f t="shared" si="32"/>
        <v>27164.67</v>
      </c>
      <c r="BF25" s="338">
        <f t="shared" si="32"/>
        <v>2800.91</v>
      </c>
      <c r="BG25" s="338">
        <f t="shared" si="32"/>
        <v>6757.41</v>
      </c>
      <c r="BH25" s="338">
        <f t="shared" si="32"/>
        <v>24363.759999999998</v>
      </c>
      <c r="BI25" s="338">
        <f t="shared" si="32"/>
        <v>4097.7699999999995</v>
      </c>
      <c r="BJ25" s="338">
        <f t="shared" si="32"/>
        <v>10855.18</v>
      </c>
      <c r="BK25" s="338">
        <f t="shared" si="32"/>
        <v>43435.49</v>
      </c>
      <c r="BL25" s="338">
        <f t="shared" si="32"/>
        <v>4886.17</v>
      </c>
      <c r="BM25" s="338">
        <f t="shared" si="32"/>
        <v>15741.349999999999</v>
      </c>
      <c r="BN25" s="338">
        <f t="shared" si="32"/>
        <v>38549.32</v>
      </c>
      <c r="BO25" s="338">
        <f t="shared" si="32"/>
        <v>4886.17</v>
      </c>
      <c r="BP25" s="338">
        <f t="shared" si="32"/>
        <v>20627.52</v>
      </c>
      <c r="BQ25" s="338">
        <f t="shared" si="32"/>
        <v>33663.149999999994</v>
      </c>
      <c r="BR25" s="338">
        <f t="shared" si="32"/>
        <v>4886.17</v>
      </c>
      <c r="BS25" s="338">
        <f t="shared" si="32"/>
        <v>25513.690000000002</v>
      </c>
      <c r="BT25" s="338">
        <f t="shared" si="32"/>
        <v>28776.98</v>
      </c>
      <c r="BU25" s="338">
        <f t="shared" si="32"/>
        <v>4924.7300000000005</v>
      </c>
      <c r="BV25" s="338">
        <f t="shared" si="32"/>
        <v>30438.420000000002</v>
      </c>
      <c r="BW25" s="338">
        <f t="shared" si="32"/>
        <v>41226.75</v>
      </c>
      <c r="BX25" s="338">
        <f t="shared" si="32"/>
        <v>6449.88</v>
      </c>
      <c r="BY25" s="338">
        <f t="shared" si="32"/>
        <v>36888.300000000003</v>
      </c>
      <c r="BZ25" s="338">
        <f t="shared" si="32"/>
        <v>34638.959999999992</v>
      </c>
      <c r="CA25" s="338">
        <f t="shared" si="32"/>
        <v>9944.23</v>
      </c>
      <c r="CB25" s="338">
        <f t="shared" ref="CB25:CX25" si="33">SUM(CB10:CB24)</f>
        <v>46832.530000000013</v>
      </c>
      <c r="CC25" s="338">
        <f t="shared" si="33"/>
        <v>72047.53</v>
      </c>
      <c r="CD25" s="338">
        <f t="shared" si="33"/>
        <v>9338.32</v>
      </c>
      <c r="CE25" s="338">
        <f t="shared" si="33"/>
        <v>56170.85</v>
      </c>
      <c r="CF25" s="338">
        <f t="shared" si="33"/>
        <v>62709.209999999992</v>
      </c>
      <c r="CG25" s="338">
        <f t="shared" si="33"/>
        <v>8241.5500000000011</v>
      </c>
      <c r="CH25" s="338">
        <f t="shared" si="33"/>
        <v>64412.4</v>
      </c>
      <c r="CI25" s="338">
        <f t="shared" si="33"/>
        <v>54467.659999999996</v>
      </c>
      <c r="CJ25" s="338">
        <f t="shared" si="33"/>
        <v>7898.32</v>
      </c>
      <c r="CK25" s="338">
        <f t="shared" si="33"/>
        <v>72310.720000000001</v>
      </c>
      <c r="CL25" s="338">
        <f t="shared" si="33"/>
        <v>46569.34</v>
      </c>
      <c r="CM25" s="338">
        <f t="shared" si="33"/>
        <v>6601.41</v>
      </c>
      <c r="CN25" s="338">
        <f t="shared" si="33"/>
        <v>78912.12999999999</v>
      </c>
      <c r="CO25" s="338">
        <f t="shared" si="33"/>
        <v>39967.93</v>
      </c>
      <c r="CP25" s="338">
        <f t="shared" si="33"/>
        <v>5999.4</v>
      </c>
      <c r="CQ25" s="338">
        <f t="shared" si="33"/>
        <v>84911.53</v>
      </c>
      <c r="CR25" s="338">
        <f t="shared" si="33"/>
        <v>87947.85</v>
      </c>
      <c r="CS25" s="338">
        <f t="shared" si="33"/>
        <v>10676.74</v>
      </c>
      <c r="CT25" s="338">
        <f t="shared" si="33"/>
        <v>95588.270000000019</v>
      </c>
      <c r="CU25" s="338">
        <f>SUM(CU13:CU24)</f>
        <v>10915.93</v>
      </c>
      <c r="CV25" s="338">
        <f>SUM(CV10:CV24)</f>
        <v>106504.20000000001</v>
      </c>
      <c r="CW25" s="338">
        <f>SUM(CW10:CW24)</f>
        <v>18330.068900000006</v>
      </c>
      <c r="CX25" s="338">
        <f t="shared" si="33"/>
        <v>124834.2689</v>
      </c>
      <c r="CY25" s="338">
        <f>SUM(CY10:CY24)</f>
        <v>193128.47109999997</v>
      </c>
    </row>
    <row r="26" spans="1:105">
      <c r="BN26" s="101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>
        <v>12212</v>
      </c>
      <c r="CU26" s="360"/>
      <c r="CV26" s="357"/>
      <c r="CW26" s="360"/>
      <c r="CY26" s="534"/>
    </row>
    <row r="27" spans="1:105" ht="16.5" customHeight="1">
      <c r="P27" s="97"/>
      <c r="Q27" s="97"/>
      <c r="BN27" s="101"/>
      <c r="BO27" s="101"/>
      <c r="BP27" s="101"/>
      <c r="CU27" s="282"/>
      <c r="CV27" s="282"/>
      <c r="CW27" s="282"/>
      <c r="CX27" s="282"/>
    </row>
    <row r="28" spans="1:105" ht="16.5" customHeight="1">
      <c r="CV28" s="282"/>
      <c r="CX28" s="282"/>
    </row>
    <row r="29" spans="1:105">
      <c r="CV29" s="282"/>
      <c r="CW29" s="282"/>
      <c r="CX29" s="533"/>
      <c r="CY29" s="533"/>
      <c r="DA29" s="282"/>
    </row>
    <row r="30" spans="1:105">
      <c r="CV30" s="282"/>
      <c r="CW30" s="282"/>
      <c r="CX30" s="533"/>
      <c r="CY30" s="533"/>
      <c r="DA30" s="282"/>
    </row>
    <row r="31" spans="1:105">
      <c r="J31" s="123"/>
      <c r="K31" s="124"/>
      <c r="L31" s="123"/>
      <c r="CV31" s="282"/>
      <c r="CW31" s="282"/>
      <c r="CX31" s="533"/>
      <c r="CY31" s="533"/>
      <c r="DA31" s="282"/>
    </row>
    <row r="32" spans="1:105" ht="15" customHeight="1">
      <c r="J32" s="608" t="s">
        <v>1</v>
      </c>
      <c r="K32" s="608"/>
      <c r="L32" s="608"/>
      <c r="CV32" s="282"/>
      <c r="CW32" s="282"/>
      <c r="CX32" s="533"/>
      <c r="CY32" s="533"/>
      <c r="DA32" s="282"/>
    </row>
    <row r="33" spans="100:105" ht="11.25" customHeight="1">
      <c r="CV33" s="282"/>
      <c r="CW33" s="282"/>
      <c r="CX33" s="533"/>
      <c r="CY33" s="533"/>
      <c r="DA33" s="282"/>
    </row>
    <row r="34" spans="100:105">
      <c r="CV34" s="282"/>
    </row>
    <row r="35" spans="100:105">
      <c r="CV35" s="282"/>
    </row>
    <row r="36" spans="100:105">
      <c r="CV36" s="282"/>
    </row>
    <row r="37" spans="100:105">
      <c r="CV37" s="282"/>
    </row>
    <row r="38" spans="100:105">
      <c r="CV38" s="282"/>
    </row>
    <row r="39" spans="100:105">
      <c r="CV39" s="282"/>
    </row>
    <row r="40" spans="100:105">
      <c r="CV40" s="282"/>
    </row>
    <row r="41" spans="100:105">
      <c r="CV41" s="282"/>
    </row>
    <row r="42" spans="100:105">
      <c r="CV42" s="282"/>
    </row>
    <row r="43" spans="100:105">
      <c r="CV43" s="282"/>
    </row>
    <row r="44" spans="100:105">
      <c r="CV44" s="282"/>
    </row>
    <row r="45" spans="100:105">
      <c r="CV45" s="282"/>
    </row>
    <row r="46" spans="100:105">
      <c r="CV46" s="282"/>
    </row>
    <row r="47" spans="100:105">
      <c r="CV47" s="282"/>
    </row>
    <row r="48" spans="100:105">
      <c r="CV48" s="282"/>
    </row>
    <row r="49" spans="100:100">
      <c r="CV49" s="282"/>
    </row>
    <row r="50" spans="100:100">
      <c r="CV50" s="282"/>
    </row>
    <row r="51" spans="100:100">
      <c r="CV51" s="282"/>
    </row>
  </sheetData>
  <mergeCells count="8">
    <mergeCell ref="J32:L32"/>
    <mergeCell ref="D2:BQ2"/>
    <mergeCell ref="D3:BQ3"/>
    <mergeCell ref="D4:BQ4"/>
    <mergeCell ref="D6:BQ6"/>
    <mergeCell ref="D7:BQ7"/>
    <mergeCell ref="D5:R5"/>
    <mergeCell ref="D25:N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69" orientation="landscape" r:id="rId1"/>
  <ignoredErrors>
    <ignoredError sqref="E17:E19 E10:E11 E13 E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T204"/>
  <sheetViews>
    <sheetView showGridLines="0" topLeftCell="C4" zoomScaleNormal="100" zoomScaleSheetLayoutView="100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8" width="13.28515625" style="17" customWidth="1"/>
    <col min="9" max="10" width="13.28515625" style="38" customWidth="1"/>
    <col min="11" max="11" width="27.28515625" style="17" customWidth="1"/>
    <col min="12" max="14" width="11.85546875" style="17" customWidth="1"/>
    <col min="15" max="15" width="13" style="17" bestFit="1" customWidth="1"/>
    <col min="16" max="16" width="12.7109375" style="17" hidden="1" customWidth="1"/>
    <col min="17" max="17" width="13.42578125" style="17" hidden="1" customWidth="1"/>
    <col min="18" max="18" width="9.28515625" style="17" hidden="1" customWidth="1"/>
    <col min="19" max="19" width="12.7109375" style="17" hidden="1" customWidth="1"/>
    <col min="20" max="20" width="13.42578125" style="17" hidden="1" customWidth="1"/>
    <col min="21" max="21" width="9.28515625" style="17" hidden="1" customWidth="1"/>
    <col min="22" max="22" width="12.7109375" style="17" hidden="1" customWidth="1"/>
    <col min="23" max="23" width="13.42578125" style="17" hidden="1" customWidth="1"/>
    <col min="24" max="24" width="9.28515625" style="17" hidden="1" customWidth="1"/>
    <col min="25" max="25" width="12.7109375" style="17" hidden="1" customWidth="1"/>
    <col min="26" max="26" width="13.42578125" style="17" hidden="1" customWidth="1"/>
    <col min="27" max="27" width="9.28515625" style="17" hidden="1" customWidth="1"/>
    <col min="28" max="28" width="12.7109375" style="17" hidden="1" customWidth="1"/>
    <col min="29" max="29" width="13.42578125" style="17" hidden="1" customWidth="1"/>
    <col min="30" max="30" width="9.28515625" style="17" hidden="1" customWidth="1"/>
    <col min="31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7109375" style="17" hidden="1" customWidth="1"/>
    <col min="35" max="35" width="13.42578125" style="17" hidden="1" customWidth="1"/>
    <col min="36" max="36" width="9.28515625" style="17" hidden="1" customWidth="1"/>
    <col min="37" max="37" width="12.7109375" style="17" hidden="1" customWidth="1"/>
    <col min="38" max="38" width="13.42578125" style="17" hidden="1" customWidth="1"/>
    <col min="39" max="39" width="9.28515625" style="17" hidden="1" customWidth="1"/>
    <col min="40" max="40" width="12.7109375" style="17" hidden="1" customWidth="1"/>
    <col min="41" max="41" width="13.42578125" style="17" hidden="1" customWidth="1"/>
    <col min="42" max="42" width="9.28515625" style="17" hidden="1" customWidth="1"/>
    <col min="43" max="43" width="12.7109375" style="17" hidden="1" customWidth="1"/>
    <col min="44" max="44" width="13.42578125" style="17" hidden="1" customWidth="1"/>
    <col min="45" max="45" width="9.28515625" style="17" hidden="1" customWidth="1"/>
    <col min="46" max="46" width="12.7109375" style="17" hidden="1" customWidth="1"/>
    <col min="47" max="47" width="13.42578125" style="17" hidden="1" customWidth="1"/>
    <col min="48" max="48" width="9.28515625" style="17" hidden="1" customWidth="1"/>
    <col min="49" max="49" width="12.7109375" style="17" hidden="1" customWidth="1"/>
    <col min="50" max="50" width="13.42578125" style="17" hidden="1" customWidth="1"/>
    <col min="51" max="51" width="9.28515625" style="17" hidden="1" customWidth="1"/>
    <col min="52" max="52" width="12.7109375" style="17" hidden="1" customWidth="1"/>
    <col min="53" max="53" width="13.42578125" style="17" hidden="1" customWidth="1"/>
    <col min="54" max="54" width="9.28515625" style="17" hidden="1" customWidth="1"/>
    <col min="55" max="55" width="12.7109375" style="17" hidden="1" customWidth="1"/>
    <col min="56" max="56" width="13.42578125" style="17" hidden="1" customWidth="1"/>
    <col min="57" max="57" width="9.28515625" style="17" hidden="1" customWidth="1"/>
    <col min="58" max="58" width="12.7109375" style="17" hidden="1" customWidth="1"/>
    <col min="59" max="59" width="13.42578125" style="17" hidden="1" customWidth="1"/>
    <col min="60" max="60" width="9.28515625" style="17" hidden="1" customWidth="1"/>
    <col min="61" max="61" width="12.7109375" style="17" hidden="1" customWidth="1"/>
    <col min="62" max="62" width="13.42578125" style="17" hidden="1" customWidth="1"/>
    <col min="63" max="63" width="9.28515625" style="17" hidden="1" customWidth="1"/>
    <col min="64" max="64" width="12.7109375" style="17" hidden="1" customWidth="1"/>
    <col min="65" max="65" width="13.42578125" style="17" hidden="1" customWidth="1"/>
    <col min="66" max="66" width="9.28515625" style="17" hidden="1" customWidth="1"/>
    <col min="67" max="67" width="13.140625" style="17" hidden="1" customWidth="1"/>
    <col min="68" max="68" width="13.42578125" style="17" hidden="1" customWidth="1"/>
    <col min="69" max="69" width="9.28515625" style="17" hidden="1" customWidth="1"/>
    <col min="70" max="70" width="13.140625" style="17" hidden="1" customWidth="1"/>
    <col min="71" max="71" width="13.42578125" style="17" hidden="1" customWidth="1"/>
    <col min="72" max="72" width="9.28515625" style="17" hidden="1" customWidth="1"/>
    <col min="73" max="73" width="13.140625" style="17" hidden="1" customWidth="1"/>
    <col min="74" max="74" width="13.42578125" style="17" hidden="1" customWidth="1"/>
    <col min="75" max="75" width="9.28515625" style="17" hidden="1" customWidth="1"/>
    <col min="76" max="76" width="13.140625" style="17" hidden="1" customWidth="1"/>
    <col min="77" max="77" width="13.42578125" style="17" hidden="1" customWidth="1"/>
    <col min="78" max="78" width="9.28515625" style="17" hidden="1" customWidth="1"/>
    <col min="79" max="79" width="13.140625" style="17" hidden="1" customWidth="1"/>
    <col min="80" max="80" width="13.42578125" style="17" hidden="1" customWidth="1"/>
    <col min="81" max="81" width="9" style="17" hidden="1" customWidth="1"/>
    <col min="82" max="82" width="13" style="17" hidden="1" customWidth="1"/>
    <col min="83" max="83" width="13.42578125" style="17" hidden="1" customWidth="1"/>
    <col min="84" max="84" width="9.28515625" style="17" hidden="1" customWidth="1"/>
    <col min="85" max="86" width="13.42578125" style="17" hidden="1" customWidth="1"/>
    <col min="87" max="87" width="9.28515625" style="17" hidden="1" customWidth="1"/>
    <col min="88" max="88" width="13.42578125" style="17" hidden="1" customWidth="1"/>
    <col min="89" max="89" width="13.28515625" style="17" hidden="1" customWidth="1"/>
    <col min="90" max="90" width="11.5703125" style="17" hidden="1" customWidth="1"/>
    <col min="91" max="91" width="13.85546875" style="17" customWidth="1"/>
    <col min="92" max="92" width="14.140625" style="17" customWidth="1"/>
    <col min="93" max="93" width="15" style="17" customWidth="1"/>
    <col min="94" max="94" width="11.85546875" style="17" customWidth="1"/>
    <col min="95" max="16384" width="9.140625" style="17"/>
  </cols>
  <sheetData>
    <row r="1" spans="1:9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96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  <c r="BU2" s="607"/>
      <c r="BV2" s="607"/>
      <c r="BW2" s="607"/>
      <c r="BX2" s="607"/>
      <c r="BY2" s="607"/>
      <c r="BZ2" s="607"/>
      <c r="CA2" s="607"/>
      <c r="CB2" s="607"/>
      <c r="CC2" s="607"/>
      <c r="CD2" s="607"/>
      <c r="CE2" s="607"/>
      <c r="CF2" s="607"/>
      <c r="CG2" s="607"/>
      <c r="CH2" s="607"/>
      <c r="CI2" s="607"/>
      <c r="CJ2" s="607"/>
      <c r="CK2" s="607"/>
      <c r="CL2" s="607"/>
      <c r="CM2" s="607"/>
      <c r="CN2" s="607"/>
      <c r="CO2" s="607"/>
      <c r="CP2" s="607"/>
    </row>
    <row r="3" spans="1:96" ht="14.25" customHeight="1">
      <c r="A3" s="3"/>
      <c r="B3" s="3"/>
      <c r="C3" s="3"/>
      <c r="D3" s="607" t="s">
        <v>1</v>
      </c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  <c r="S3" s="607"/>
      <c r="T3" s="607"/>
      <c r="U3" s="607"/>
      <c r="V3" s="607"/>
      <c r="W3" s="607"/>
      <c r="X3" s="607"/>
      <c r="Y3" s="607"/>
      <c r="Z3" s="607"/>
      <c r="AA3" s="607"/>
      <c r="AB3" s="607"/>
      <c r="AC3" s="607"/>
      <c r="AD3" s="607"/>
      <c r="AE3" s="607"/>
      <c r="AF3" s="607"/>
      <c r="AG3" s="607"/>
      <c r="AH3" s="607"/>
      <c r="AI3" s="607"/>
      <c r="AJ3" s="607"/>
      <c r="AK3" s="607"/>
      <c r="AL3" s="607"/>
      <c r="AM3" s="607"/>
      <c r="AN3" s="607"/>
      <c r="AO3" s="607"/>
      <c r="AP3" s="607"/>
      <c r="AQ3" s="607"/>
      <c r="AR3" s="607"/>
      <c r="AS3" s="607"/>
      <c r="AT3" s="607"/>
      <c r="AU3" s="607"/>
      <c r="AV3" s="607"/>
      <c r="AW3" s="607"/>
      <c r="AX3" s="607"/>
      <c r="AY3" s="607"/>
      <c r="AZ3" s="607"/>
      <c r="BA3" s="607"/>
      <c r="BB3" s="607"/>
      <c r="BC3" s="607"/>
      <c r="BD3" s="607"/>
      <c r="BE3" s="607"/>
      <c r="BF3" s="607"/>
      <c r="BG3" s="607"/>
      <c r="BH3" s="607"/>
      <c r="BI3" s="607"/>
      <c r="BJ3" s="607"/>
      <c r="BK3" s="607"/>
      <c r="BL3" s="607"/>
      <c r="BM3" s="607"/>
      <c r="BN3" s="607"/>
      <c r="BO3" s="607"/>
      <c r="BP3" s="607"/>
      <c r="BQ3" s="607"/>
      <c r="BR3" s="607"/>
      <c r="BS3" s="607"/>
      <c r="BT3" s="607"/>
      <c r="BU3" s="607"/>
      <c r="BV3" s="607"/>
      <c r="BW3" s="607"/>
      <c r="BX3" s="607"/>
      <c r="BY3" s="607"/>
      <c r="BZ3" s="607"/>
      <c r="CA3" s="607"/>
      <c r="CB3" s="607"/>
      <c r="CC3" s="607"/>
      <c r="CD3" s="607"/>
      <c r="CE3" s="607"/>
      <c r="CF3" s="607"/>
      <c r="CG3" s="607"/>
      <c r="CH3" s="607"/>
      <c r="CI3" s="607"/>
      <c r="CJ3" s="607"/>
      <c r="CK3" s="607"/>
      <c r="CL3" s="607"/>
      <c r="CM3" s="607"/>
      <c r="CN3" s="607"/>
      <c r="CO3" s="607"/>
      <c r="CP3" s="607"/>
    </row>
    <row r="4" spans="1:96" ht="14.25" customHeight="1">
      <c r="A4" s="3"/>
      <c r="B4" s="3"/>
      <c r="C4" s="3"/>
      <c r="D4" s="607" t="s">
        <v>2</v>
      </c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607"/>
      <c r="AC4" s="607"/>
      <c r="AD4" s="607"/>
      <c r="AE4" s="607"/>
      <c r="AF4" s="607"/>
      <c r="AG4" s="607"/>
      <c r="AH4" s="607"/>
      <c r="AI4" s="607"/>
      <c r="AJ4" s="607"/>
      <c r="AK4" s="607"/>
      <c r="AL4" s="607"/>
      <c r="AM4" s="607"/>
      <c r="AN4" s="607"/>
      <c r="AO4" s="607"/>
      <c r="AP4" s="607"/>
      <c r="AQ4" s="607"/>
      <c r="AR4" s="607"/>
      <c r="AS4" s="607"/>
      <c r="AT4" s="607"/>
      <c r="AU4" s="607"/>
      <c r="AV4" s="607"/>
      <c r="AW4" s="607"/>
      <c r="AX4" s="607"/>
      <c r="AY4" s="607"/>
      <c r="AZ4" s="607"/>
      <c r="BA4" s="607"/>
      <c r="BB4" s="607"/>
      <c r="BC4" s="607"/>
      <c r="BD4" s="607"/>
      <c r="BE4" s="607"/>
      <c r="BF4" s="607"/>
      <c r="BG4" s="607"/>
      <c r="BH4" s="607"/>
      <c r="BI4" s="607"/>
      <c r="BJ4" s="607"/>
      <c r="BK4" s="607"/>
      <c r="BL4" s="607"/>
      <c r="BM4" s="607"/>
      <c r="BN4" s="607"/>
      <c r="BO4" s="607"/>
      <c r="BP4" s="607"/>
      <c r="BQ4" s="607"/>
      <c r="BR4" s="607"/>
      <c r="BS4" s="607"/>
      <c r="BT4" s="607"/>
      <c r="BU4" s="607"/>
      <c r="BV4" s="607"/>
      <c r="BW4" s="607"/>
      <c r="BX4" s="607"/>
      <c r="BY4" s="607"/>
      <c r="BZ4" s="607"/>
      <c r="CA4" s="607"/>
      <c r="CB4" s="607"/>
      <c r="CC4" s="607"/>
      <c r="CD4" s="607"/>
      <c r="CE4" s="607"/>
      <c r="CF4" s="607"/>
      <c r="CG4" s="607"/>
      <c r="CH4" s="607"/>
      <c r="CI4" s="607"/>
      <c r="CJ4" s="607"/>
      <c r="CK4" s="607"/>
      <c r="CL4" s="607"/>
      <c r="CM4" s="607"/>
      <c r="CN4" s="607"/>
      <c r="CO4" s="607"/>
      <c r="CP4" s="607"/>
    </row>
    <row r="5" spans="1:96" ht="14.25" customHeight="1">
      <c r="A5" s="3"/>
      <c r="B5" s="3"/>
      <c r="C5" s="3"/>
      <c r="D5" s="607" t="s">
        <v>956</v>
      </c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7"/>
      <c r="AH5" s="607"/>
      <c r="AI5" s="607"/>
      <c r="AJ5" s="607"/>
      <c r="AK5" s="607"/>
      <c r="AL5" s="607"/>
      <c r="AM5" s="607"/>
      <c r="AN5" s="607"/>
      <c r="AO5" s="607"/>
      <c r="AP5" s="607"/>
      <c r="AQ5" s="607"/>
      <c r="AR5" s="607"/>
      <c r="AS5" s="607"/>
      <c r="AT5" s="607"/>
      <c r="AU5" s="607"/>
      <c r="AV5" s="607"/>
      <c r="AW5" s="607"/>
      <c r="AX5" s="607"/>
      <c r="AY5" s="607"/>
      <c r="AZ5" s="607"/>
      <c r="BA5" s="607"/>
      <c r="BB5" s="607"/>
      <c r="BC5" s="607"/>
      <c r="BD5" s="607"/>
      <c r="BE5" s="607"/>
      <c r="BF5" s="607"/>
      <c r="BG5" s="607"/>
      <c r="BH5" s="607"/>
      <c r="BI5" s="607"/>
      <c r="BJ5" s="607"/>
      <c r="BK5" s="607"/>
      <c r="BL5" s="607"/>
      <c r="BM5" s="607"/>
      <c r="BN5" s="607"/>
      <c r="BO5" s="607"/>
      <c r="BP5" s="607"/>
      <c r="BQ5" s="607"/>
      <c r="BR5" s="607"/>
      <c r="BS5" s="607"/>
      <c r="BT5" s="607"/>
      <c r="BU5" s="607"/>
      <c r="BV5" s="607"/>
      <c r="BW5" s="607"/>
      <c r="BX5" s="607"/>
      <c r="BY5" s="607"/>
      <c r="BZ5" s="607"/>
      <c r="CA5" s="607"/>
      <c r="CB5" s="607"/>
      <c r="CC5" s="607"/>
      <c r="CD5" s="607"/>
      <c r="CE5" s="607"/>
      <c r="CF5" s="607"/>
      <c r="CG5" s="607"/>
      <c r="CH5" s="607"/>
      <c r="CI5" s="607"/>
      <c r="CJ5" s="607"/>
      <c r="CK5" s="607"/>
      <c r="CL5" s="607"/>
      <c r="CM5" s="607"/>
      <c r="CN5" s="607"/>
      <c r="CO5" s="607"/>
      <c r="CP5" s="607"/>
    </row>
    <row r="6" spans="1:96" ht="14.25" customHeight="1">
      <c r="A6" s="3"/>
      <c r="B6" s="3"/>
      <c r="C6" s="3"/>
      <c r="D6" s="607" t="s">
        <v>1431</v>
      </c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607"/>
      <c r="AJ6" s="607"/>
      <c r="AK6" s="607"/>
      <c r="AL6" s="607"/>
      <c r="AM6" s="607"/>
      <c r="AN6" s="607"/>
      <c r="AO6" s="607"/>
      <c r="AP6" s="607"/>
      <c r="AQ6" s="607"/>
      <c r="AR6" s="607"/>
      <c r="AS6" s="607"/>
      <c r="AT6" s="607"/>
      <c r="AU6" s="607"/>
      <c r="AV6" s="607"/>
      <c r="AW6" s="607"/>
      <c r="AX6" s="607"/>
      <c r="AY6" s="607"/>
      <c r="AZ6" s="607"/>
      <c r="BA6" s="607"/>
      <c r="BB6" s="607"/>
      <c r="BC6" s="607"/>
      <c r="BD6" s="607"/>
      <c r="BE6" s="607"/>
      <c r="BF6" s="607"/>
      <c r="BG6" s="607"/>
      <c r="BH6" s="607"/>
      <c r="BI6" s="607"/>
      <c r="BJ6" s="607"/>
      <c r="BK6" s="607"/>
      <c r="BL6" s="607"/>
      <c r="BM6" s="607"/>
      <c r="BN6" s="607"/>
      <c r="BO6" s="607"/>
      <c r="BP6" s="607"/>
      <c r="BQ6" s="607"/>
      <c r="BR6" s="607"/>
      <c r="BS6" s="607"/>
      <c r="BT6" s="607"/>
      <c r="BU6" s="607"/>
      <c r="BV6" s="607"/>
      <c r="BW6" s="607"/>
      <c r="BX6" s="607"/>
      <c r="BY6" s="607"/>
      <c r="BZ6" s="607"/>
      <c r="CA6" s="607"/>
      <c r="CB6" s="607"/>
      <c r="CC6" s="607"/>
      <c r="CD6" s="607"/>
      <c r="CE6" s="607"/>
      <c r="CF6" s="607"/>
      <c r="CG6" s="607"/>
      <c r="CH6" s="607"/>
      <c r="CI6" s="607"/>
      <c r="CJ6" s="607"/>
      <c r="CK6" s="607"/>
      <c r="CL6" s="607"/>
      <c r="CM6" s="607"/>
      <c r="CN6" s="607"/>
      <c r="CO6" s="607"/>
      <c r="CP6" s="607"/>
    </row>
    <row r="7" spans="1:96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96" s="36" customFormat="1" ht="39.75" customHeight="1">
      <c r="A8" s="277" t="s">
        <v>17</v>
      </c>
      <c r="B8" s="278" t="s">
        <v>18</v>
      </c>
      <c r="C8" s="35"/>
      <c r="D8" s="277" t="s">
        <v>19</v>
      </c>
      <c r="E8" s="277" t="s">
        <v>20</v>
      </c>
      <c r="F8" s="277" t="s">
        <v>21</v>
      </c>
      <c r="G8" s="277" t="s">
        <v>22</v>
      </c>
      <c r="H8" s="277" t="s">
        <v>23</v>
      </c>
      <c r="I8" s="278" t="s">
        <v>24</v>
      </c>
      <c r="J8" s="277" t="s">
        <v>25</v>
      </c>
      <c r="K8" s="277" t="s">
        <v>26</v>
      </c>
      <c r="L8" s="324" t="s">
        <v>27</v>
      </c>
      <c r="M8" s="324" t="s">
        <v>28</v>
      </c>
      <c r="N8" s="324" t="s">
        <v>29</v>
      </c>
      <c r="O8" s="324" t="s">
        <v>30</v>
      </c>
      <c r="P8" s="325" t="s">
        <v>170</v>
      </c>
      <c r="Q8" s="324" t="s">
        <v>171</v>
      </c>
      <c r="R8" s="324" t="s">
        <v>10</v>
      </c>
      <c r="S8" s="325" t="s">
        <v>72</v>
      </c>
      <c r="T8" s="324" t="s">
        <v>73</v>
      </c>
      <c r="U8" s="324" t="s">
        <v>10</v>
      </c>
      <c r="V8" s="325" t="s">
        <v>172</v>
      </c>
      <c r="W8" s="324" t="s">
        <v>75</v>
      </c>
      <c r="X8" s="324" t="s">
        <v>10</v>
      </c>
      <c r="Y8" s="325" t="s">
        <v>173</v>
      </c>
      <c r="Z8" s="324" t="s">
        <v>77</v>
      </c>
      <c r="AA8" s="324" t="s">
        <v>10</v>
      </c>
      <c r="AB8" s="325" t="s">
        <v>174</v>
      </c>
      <c r="AC8" s="324" t="s">
        <v>79</v>
      </c>
      <c r="AD8" s="324" t="s">
        <v>10</v>
      </c>
      <c r="AE8" s="325" t="s">
        <v>175</v>
      </c>
      <c r="AF8" s="324" t="s">
        <v>81</v>
      </c>
      <c r="AG8" s="324" t="s">
        <v>10</v>
      </c>
      <c r="AH8" s="325" t="s">
        <v>176</v>
      </c>
      <c r="AI8" s="324" t="s">
        <v>83</v>
      </c>
      <c r="AJ8" s="324" t="s">
        <v>10</v>
      </c>
      <c r="AK8" s="325" t="s">
        <v>177</v>
      </c>
      <c r="AL8" s="324" t="s">
        <v>85</v>
      </c>
      <c r="AM8" s="324" t="s">
        <v>10</v>
      </c>
      <c r="AN8" s="325" t="s">
        <v>178</v>
      </c>
      <c r="AO8" s="324" t="s">
        <v>87</v>
      </c>
      <c r="AP8" s="324" t="s">
        <v>10</v>
      </c>
      <c r="AQ8" s="325" t="s">
        <v>88</v>
      </c>
      <c r="AR8" s="324" t="s">
        <v>179</v>
      </c>
      <c r="AS8" s="324" t="s">
        <v>10</v>
      </c>
      <c r="AT8" s="325" t="s">
        <v>180</v>
      </c>
      <c r="AU8" s="324" t="s">
        <v>90</v>
      </c>
      <c r="AV8" s="324" t="s">
        <v>10</v>
      </c>
      <c r="AW8" s="325" t="s">
        <v>91</v>
      </c>
      <c r="AX8" s="324" t="s">
        <v>92</v>
      </c>
      <c r="AY8" s="324" t="s">
        <v>10</v>
      </c>
      <c r="AZ8" s="325" t="s">
        <v>93</v>
      </c>
      <c r="BA8" s="324" t="s">
        <v>94</v>
      </c>
      <c r="BB8" s="324" t="s">
        <v>10</v>
      </c>
      <c r="BC8" s="325" t="s">
        <v>95</v>
      </c>
      <c r="BD8" s="324" t="s">
        <v>96</v>
      </c>
      <c r="BE8" s="324" t="s">
        <v>10</v>
      </c>
      <c r="BF8" s="325" t="s">
        <v>181</v>
      </c>
      <c r="BG8" s="324" t="s">
        <v>98</v>
      </c>
      <c r="BH8" s="324" t="s">
        <v>10</v>
      </c>
      <c r="BI8" s="325" t="s">
        <v>182</v>
      </c>
      <c r="BJ8" s="324" t="s">
        <v>100</v>
      </c>
      <c r="BK8" s="324" t="s">
        <v>10</v>
      </c>
      <c r="BL8" s="325" t="s">
        <v>101</v>
      </c>
      <c r="BM8" s="324" t="s">
        <v>102</v>
      </c>
      <c r="BN8" s="324" t="s">
        <v>10</v>
      </c>
      <c r="BO8" s="325" t="s">
        <v>183</v>
      </c>
      <c r="BP8" s="324" t="s">
        <v>32</v>
      </c>
      <c r="BQ8" s="324" t="s">
        <v>10</v>
      </c>
      <c r="BR8" s="325" t="s">
        <v>184</v>
      </c>
      <c r="BS8" s="324" t="s">
        <v>34</v>
      </c>
      <c r="BT8" s="324" t="s">
        <v>10</v>
      </c>
      <c r="BU8" s="325" t="s">
        <v>185</v>
      </c>
      <c r="BV8" s="324" t="s">
        <v>36</v>
      </c>
      <c r="BW8" s="324" t="s">
        <v>10</v>
      </c>
      <c r="BX8" s="325" t="s">
        <v>37</v>
      </c>
      <c r="BY8" s="324" t="s">
        <v>38</v>
      </c>
      <c r="BZ8" s="324" t="s">
        <v>10</v>
      </c>
      <c r="CA8" s="325" t="s">
        <v>39</v>
      </c>
      <c r="CB8" s="324" t="s">
        <v>40</v>
      </c>
      <c r="CC8" s="324" t="s">
        <v>10</v>
      </c>
      <c r="CD8" s="324" t="s">
        <v>186</v>
      </c>
      <c r="CE8" s="324" t="s">
        <v>42</v>
      </c>
      <c r="CF8" s="324" t="s">
        <v>10</v>
      </c>
      <c r="CG8" s="324" t="s">
        <v>43</v>
      </c>
      <c r="CH8" s="324" t="s">
        <v>44</v>
      </c>
      <c r="CI8" s="324" t="s">
        <v>10</v>
      </c>
      <c r="CJ8" s="324" t="s">
        <v>45</v>
      </c>
      <c r="CK8" s="326" t="s">
        <v>46</v>
      </c>
      <c r="CL8" s="324" t="s">
        <v>10</v>
      </c>
      <c r="CM8" s="326" t="s">
        <v>1328</v>
      </c>
      <c r="CN8" s="324" t="s">
        <v>1222</v>
      </c>
      <c r="CO8" s="326" t="s">
        <v>1216</v>
      </c>
      <c r="CP8" s="324" t="s">
        <v>10</v>
      </c>
    </row>
    <row r="9" spans="1:96" s="24" customFormat="1" ht="26.25" customHeight="1">
      <c r="A9" s="20">
        <v>2</v>
      </c>
      <c r="B9" s="25" t="s">
        <v>187</v>
      </c>
      <c r="C9" s="60"/>
      <c r="D9" s="16">
        <v>1</v>
      </c>
      <c r="E9" s="25" t="s">
        <v>188</v>
      </c>
      <c r="F9" s="10">
        <v>35235</v>
      </c>
      <c r="G9" s="26" t="s">
        <v>189</v>
      </c>
      <c r="H9" s="16" t="s">
        <v>190</v>
      </c>
      <c r="I9" s="16">
        <v>505</v>
      </c>
      <c r="J9" s="16">
        <v>3937</v>
      </c>
      <c r="K9" s="27" t="s">
        <v>191</v>
      </c>
      <c r="L9" s="274">
        <v>1420.57</v>
      </c>
      <c r="M9" s="41">
        <f t="shared" ref="M9:M23" si="0">L9*10%</f>
        <v>142.05699999999999</v>
      </c>
      <c r="N9" s="41">
        <f t="shared" ref="N9:N23" si="1">L9-M9</f>
        <v>1278.5129999999999</v>
      </c>
      <c r="O9" s="41">
        <f>N9/5</f>
        <v>255.70259999999999</v>
      </c>
      <c r="P9" s="41">
        <v>137.32</v>
      </c>
      <c r="Q9" s="207">
        <f>P9</f>
        <v>137.32</v>
      </c>
      <c r="R9" s="207">
        <f>L9-Q9</f>
        <v>1283.25</v>
      </c>
      <c r="S9" s="41">
        <v>255.7</v>
      </c>
      <c r="T9" s="207">
        <f t="shared" ref="T9:T16" si="2">Q9+S9</f>
        <v>393.02</v>
      </c>
      <c r="U9" s="207">
        <f t="shared" ref="U9:U16" si="3">L9-T9</f>
        <v>1027.55</v>
      </c>
      <c r="V9" s="41">
        <v>255.7</v>
      </c>
      <c r="W9" s="207">
        <f t="shared" ref="W9:W16" si="4">T9+V9</f>
        <v>648.72</v>
      </c>
      <c r="X9" s="207">
        <f t="shared" ref="X9:X16" si="5">L9-W9</f>
        <v>771.84999999999991</v>
      </c>
      <c r="Y9" s="41">
        <v>255.7</v>
      </c>
      <c r="Z9" s="207">
        <f t="shared" ref="Z9:Z17" si="6">W9+Y9</f>
        <v>904.42000000000007</v>
      </c>
      <c r="AA9" s="207">
        <f t="shared" ref="AA9:AA17" si="7">L9-Z9</f>
        <v>516.14999999999986</v>
      </c>
      <c r="AB9" s="41">
        <v>255.7</v>
      </c>
      <c r="AC9" s="207">
        <f t="shared" ref="AC9:AC17" si="8">Z9+AB9</f>
        <v>1160.1200000000001</v>
      </c>
      <c r="AD9" s="207">
        <f t="shared" ref="AD9:AD17" si="9">L9-AC9</f>
        <v>260.44999999999982</v>
      </c>
      <c r="AE9" s="41">
        <v>118.39</v>
      </c>
      <c r="AF9" s="207">
        <f t="shared" ref="AF9:AF17" si="10">AC9+AE9</f>
        <v>1278.5100000000002</v>
      </c>
      <c r="AG9" s="207">
        <f t="shared" ref="AG9:AG17" si="11">L9-AF9</f>
        <v>142.05999999999972</v>
      </c>
      <c r="AH9" s="41"/>
      <c r="AI9" s="207">
        <f t="shared" ref="AI9:AI17" si="12">AF9+AH9</f>
        <v>1278.5100000000002</v>
      </c>
      <c r="AJ9" s="207">
        <f t="shared" ref="AJ9:AJ17" si="13">L9-AI9</f>
        <v>142.05999999999972</v>
      </c>
      <c r="AK9" s="41">
        <v>0</v>
      </c>
      <c r="AL9" s="207">
        <f>AI9+AK9</f>
        <v>1278.5100000000002</v>
      </c>
      <c r="AM9" s="207">
        <f t="shared" ref="AM9:AM17" si="14">L9-AI9</f>
        <v>142.05999999999972</v>
      </c>
      <c r="AN9" s="41">
        <v>0</v>
      </c>
      <c r="AO9" s="207">
        <f>AL9+AN9</f>
        <v>1278.5100000000002</v>
      </c>
      <c r="AP9" s="207">
        <f t="shared" ref="AP9:AP19" si="15">L9-AO9</f>
        <v>142.05999999999972</v>
      </c>
      <c r="AQ9" s="41">
        <v>0</v>
      </c>
      <c r="AR9" s="207">
        <f>AO9+AQ9</f>
        <v>1278.5100000000002</v>
      </c>
      <c r="AS9" s="207">
        <f t="shared" ref="AS9:AS21" si="16">L9-AR9</f>
        <v>142.05999999999972</v>
      </c>
      <c r="AT9" s="41">
        <v>0</v>
      </c>
      <c r="AU9" s="207">
        <f>AR9+AT9</f>
        <v>1278.5100000000002</v>
      </c>
      <c r="AV9" s="207">
        <f t="shared" ref="AV9:AV21" si="17">L9-AU9</f>
        <v>142.05999999999972</v>
      </c>
      <c r="AW9" s="41">
        <v>0</v>
      </c>
      <c r="AX9" s="207">
        <f>AU9+AW9</f>
        <v>1278.5100000000002</v>
      </c>
      <c r="AY9" s="207">
        <f t="shared" ref="AY9:AY21" si="18">L9-AX9</f>
        <v>142.05999999999972</v>
      </c>
      <c r="AZ9" s="41">
        <v>0</v>
      </c>
      <c r="BA9" s="207">
        <f>AX9+AZ9</f>
        <v>1278.5100000000002</v>
      </c>
      <c r="BB9" s="207">
        <f t="shared" ref="BB9:BB21" si="19">L9-BA9</f>
        <v>142.05999999999972</v>
      </c>
      <c r="BC9" s="41">
        <v>0</v>
      </c>
      <c r="BD9" s="207">
        <f>BA9+BC9</f>
        <v>1278.5100000000002</v>
      </c>
      <c r="BE9" s="207">
        <f t="shared" ref="BE9:BE21" si="20">L9-BD9</f>
        <v>142.05999999999972</v>
      </c>
      <c r="BF9" s="41">
        <v>0</v>
      </c>
      <c r="BG9" s="207">
        <f>BD9+BF9</f>
        <v>1278.5100000000002</v>
      </c>
      <c r="BH9" s="207">
        <f t="shared" ref="BH9:BH21" si="21">L9-BG9</f>
        <v>142.05999999999972</v>
      </c>
      <c r="BI9" s="41">
        <v>0</v>
      </c>
      <c r="BJ9" s="207">
        <f>BG9+BI9</f>
        <v>1278.5100000000002</v>
      </c>
      <c r="BK9" s="207">
        <f t="shared" ref="BK9:BK21" si="22">L9-BJ9</f>
        <v>142.05999999999972</v>
      </c>
      <c r="BL9" s="41">
        <v>0</v>
      </c>
      <c r="BM9" s="207">
        <f>BJ9+BL9</f>
        <v>1278.5100000000002</v>
      </c>
      <c r="BN9" s="207">
        <f t="shared" ref="BN9:BN21" si="23">L9-BM9</f>
        <v>142.05999999999972</v>
      </c>
      <c r="BO9" s="41">
        <v>0</v>
      </c>
      <c r="BP9" s="207">
        <f>BM9+BO9</f>
        <v>1278.5100000000002</v>
      </c>
      <c r="BQ9" s="207">
        <f t="shared" ref="BQ9:BQ22" si="24">L9-BP9</f>
        <v>142.05999999999972</v>
      </c>
      <c r="BR9" s="41">
        <v>0</v>
      </c>
      <c r="BS9" s="207">
        <f>BP9+BR9</f>
        <v>1278.5100000000002</v>
      </c>
      <c r="BT9" s="207">
        <f t="shared" ref="BT9:BT22" si="25">L9-BS9</f>
        <v>142.05999999999972</v>
      </c>
      <c r="BU9" s="41">
        <v>0</v>
      </c>
      <c r="BV9" s="207">
        <f>BS9+BU9</f>
        <v>1278.5100000000002</v>
      </c>
      <c r="BW9" s="207">
        <f t="shared" ref="BW9:BW23" si="26">L9-BV9</f>
        <v>142.05999999999972</v>
      </c>
      <c r="BX9" s="41">
        <v>0</v>
      </c>
      <c r="BY9" s="207">
        <f>BV9+BX9</f>
        <v>1278.5100000000002</v>
      </c>
      <c r="BZ9" s="207">
        <f t="shared" ref="BZ9:BZ23" si="27">L9-BY9</f>
        <v>142.05999999999972</v>
      </c>
      <c r="CA9" s="41">
        <v>0</v>
      </c>
      <c r="CB9" s="207">
        <f>BY9+CA9</f>
        <v>1278.5100000000002</v>
      </c>
      <c r="CC9" s="207">
        <f t="shared" ref="CC9:CC23" si="28">L9-CB9</f>
        <v>142.05999999999972</v>
      </c>
      <c r="CD9" s="41">
        <v>0</v>
      </c>
      <c r="CE9" s="207">
        <f t="shared" ref="CE9:CE23" si="29">CB9+CD9</f>
        <v>1278.5100000000002</v>
      </c>
      <c r="CF9" s="207">
        <f t="shared" ref="CF9:CF23" si="30">L9-CE9</f>
        <v>142.05999999999972</v>
      </c>
      <c r="CG9" s="41">
        <v>0</v>
      </c>
      <c r="CH9" s="207">
        <f>CE9+CG9</f>
        <v>1278.5100000000002</v>
      </c>
      <c r="CI9" s="207">
        <f t="shared" ref="CI9:CI23" si="31">L9-CH9</f>
        <v>142.05999999999972</v>
      </c>
      <c r="CJ9" s="274">
        <v>0</v>
      </c>
      <c r="CK9" s="274">
        <f>CH9+CJ9</f>
        <v>1278.5100000000002</v>
      </c>
      <c r="CL9" s="274"/>
      <c r="CM9" s="274">
        <f>SUM(CK9+CL9)</f>
        <v>1278.5100000000002</v>
      </c>
      <c r="CN9" s="314">
        <v>0</v>
      </c>
      <c r="CO9" s="314">
        <f>CK9+CN9</f>
        <v>1278.5100000000002</v>
      </c>
      <c r="CP9" s="314">
        <f t="shared" ref="CP9:CP23" si="32">L9-CO9</f>
        <v>142.05999999999972</v>
      </c>
      <c r="CQ9" s="264"/>
      <c r="CR9" s="18"/>
    </row>
    <row r="10" spans="1:96" s="24" customFormat="1" ht="26.25" customHeight="1">
      <c r="A10" s="20">
        <v>3</v>
      </c>
      <c r="B10" s="25" t="s">
        <v>187</v>
      </c>
      <c r="C10" s="60"/>
      <c r="D10" s="16">
        <v>2</v>
      </c>
      <c r="E10" s="25" t="s">
        <v>192</v>
      </c>
      <c r="F10" s="10">
        <v>35235</v>
      </c>
      <c r="G10" s="26" t="s">
        <v>189</v>
      </c>
      <c r="H10" s="16" t="s">
        <v>190</v>
      </c>
      <c r="I10" s="16">
        <v>505</v>
      </c>
      <c r="J10" s="16">
        <v>3841</v>
      </c>
      <c r="K10" s="27" t="s">
        <v>193</v>
      </c>
      <c r="L10" s="274">
        <v>1420.57</v>
      </c>
      <c r="M10" s="41">
        <f t="shared" si="0"/>
        <v>142.05699999999999</v>
      </c>
      <c r="N10" s="41">
        <f t="shared" si="1"/>
        <v>1278.5129999999999</v>
      </c>
      <c r="O10" s="41">
        <f t="shared" ref="O10:O22" si="33">N10/5</f>
        <v>255.70259999999999</v>
      </c>
      <c r="P10" s="41">
        <v>137.32</v>
      </c>
      <c r="Q10" s="207">
        <f>P10</f>
        <v>137.32</v>
      </c>
      <c r="R10" s="207">
        <f>L10-Q10</f>
        <v>1283.25</v>
      </c>
      <c r="S10" s="41">
        <v>255.7</v>
      </c>
      <c r="T10" s="207">
        <f t="shared" si="2"/>
        <v>393.02</v>
      </c>
      <c r="U10" s="207">
        <f t="shared" si="3"/>
        <v>1027.55</v>
      </c>
      <c r="V10" s="41">
        <v>255.7</v>
      </c>
      <c r="W10" s="207">
        <f t="shared" si="4"/>
        <v>648.72</v>
      </c>
      <c r="X10" s="207">
        <f t="shared" si="5"/>
        <v>771.84999999999991</v>
      </c>
      <c r="Y10" s="41">
        <v>255.7</v>
      </c>
      <c r="Z10" s="207">
        <f t="shared" si="6"/>
        <v>904.42000000000007</v>
      </c>
      <c r="AA10" s="207">
        <f t="shared" si="7"/>
        <v>516.14999999999986</v>
      </c>
      <c r="AB10" s="41">
        <v>255.7</v>
      </c>
      <c r="AC10" s="207">
        <f t="shared" si="8"/>
        <v>1160.1200000000001</v>
      </c>
      <c r="AD10" s="207">
        <f t="shared" si="9"/>
        <v>260.44999999999982</v>
      </c>
      <c r="AE10" s="41">
        <v>118.39</v>
      </c>
      <c r="AF10" s="207">
        <f t="shared" si="10"/>
        <v>1278.5100000000002</v>
      </c>
      <c r="AG10" s="207">
        <f t="shared" si="11"/>
        <v>142.05999999999972</v>
      </c>
      <c r="AH10" s="41"/>
      <c r="AI10" s="207">
        <f t="shared" si="12"/>
        <v>1278.5100000000002</v>
      </c>
      <c r="AJ10" s="207">
        <f t="shared" si="13"/>
        <v>142.05999999999972</v>
      </c>
      <c r="AK10" s="41">
        <v>0</v>
      </c>
      <c r="AL10" s="207">
        <f t="shared" ref="AL10:AL21" si="34">AI10+AK10</f>
        <v>1278.5100000000002</v>
      </c>
      <c r="AM10" s="207">
        <f t="shared" si="14"/>
        <v>142.05999999999972</v>
      </c>
      <c r="AN10" s="41">
        <v>0</v>
      </c>
      <c r="AO10" s="207">
        <f t="shared" ref="AO10:AO21" si="35">AL10+AN10</f>
        <v>1278.5100000000002</v>
      </c>
      <c r="AP10" s="207">
        <f t="shared" si="15"/>
        <v>142.05999999999972</v>
      </c>
      <c r="AQ10" s="41">
        <v>0</v>
      </c>
      <c r="AR10" s="207">
        <f t="shared" ref="AR10:AR21" si="36">AO10+AQ10</f>
        <v>1278.5100000000002</v>
      </c>
      <c r="AS10" s="207">
        <f t="shared" si="16"/>
        <v>142.05999999999972</v>
      </c>
      <c r="AT10" s="41">
        <v>0</v>
      </c>
      <c r="AU10" s="207">
        <f t="shared" ref="AU10:AU21" si="37">AR10+AT10</f>
        <v>1278.5100000000002</v>
      </c>
      <c r="AV10" s="207">
        <f t="shared" si="17"/>
        <v>142.05999999999972</v>
      </c>
      <c r="AW10" s="41">
        <v>0</v>
      </c>
      <c r="AX10" s="207">
        <f t="shared" ref="AX10:AX21" si="38">AU10+AW10</f>
        <v>1278.5100000000002</v>
      </c>
      <c r="AY10" s="207">
        <f t="shared" si="18"/>
        <v>142.05999999999972</v>
      </c>
      <c r="AZ10" s="41">
        <v>0</v>
      </c>
      <c r="BA10" s="207">
        <f t="shared" ref="BA10:BA21" si="39">AX10+AZ10</f>
        <v>1278.5100000000002</v>
      </c>
      <c r="BB10" s="207">
        <f t="shared" si="19"/>
        <v>142.05999999999972</v>
      </c>
      <c r="BC10" s="41">
        <v>0</v>
      </c>
      <c r="BD10" s="207">
        <f t="shared" ref="BD10:BD22" si="40">BA10+BC10</f>
        <v>1278.5100000000002</v>
      </c>
      <c r="BE10" s="207">
        <f t="shared" si="20"/>
        <v>142.05999999999972</v>
      </c>
      <c r="BF10" s="41">
        <v>0</v>
      </c>
      <c r="BG10" s="207">
        <f t="shared" ref="BG10:BG22" si="41">BD10+BF10</f>
        <v>1278.5100000000002</v>
      </c>
      <c r="BH10" s="207">
        <f t="shared" si="21"/>
        <v>142.05999999999972</v>
      </c>
      <c r="BI10" s="41">
        <v>0</v>
      </c>
      <c r="BJ10" s="207">
        <f t="shared" ref="BJ10:BJ21" si="42">BG10+BI10</f>
        <v>1278.5100000000002</v>
      </c>
      <c r="BK10" s="207">
        <f t="shared" si="22"/>
        <v>142.05999999999972</v>
      </c>
      <c r="BL10" s="41">
        <v>0</v>
      </c>
      <c r="BM10" s="207">
        <f t="shared" ref="BM10:BM21" si="43">BJ10+BL10</f>
        <v>1278.5100000000002</v>
      </c>
      <c r="BN10" s="207">
        <f t="shared" si="23"/>
        <v>142.05999999999972</v>
      </c>
      <c r="BO10" s="41">
        <v>0</v>
      </c>
      <c r="BP10" s="207">
        <f t="shared" ref="BP10:BP22" si="44">BM10+BO10</f>
        <v>1278.5100000000002</v>
      </c>
      <c r="BQ10" s="207">
        <f t="shared" si="24"/>
        <v>142.05999999999972</v>
      </c>
      <c r="BR10" s="41">
        <v>0</v>
      </c>
      <c r="BS10" s="207">
        <f t="shared" ref="BS10:BS22" si="45">BP10+BR10</f>
        <v>1278.5100000000002</v>
      </c>
      <c r="BT10" s="207">
        <f t="shared" si="25"/>
        <v>142.05999999999972</v>
      </c>
      <c r="BU10" s="41">
        <v>0</v>
      </c>
      <c r="BV10" s="207">
        <f t="shared" ref="BV10:BV22" si="46">BS10+BU10</f>
        <v>1278.5100000000002</v>
      </c>
      <c r="BW10" s="207">
        <f t="shared" si="26"/>
        <v>142.05999999999972</v>
      </c>
      <c r="BX10" s="41">
        <v>0</v>
      </c>
      <c r="BY10" s="207">
        <f t="shared" ref="BY10:BY22" si="47">BV10+BX10</f>
        <v>1278.5100000000002</v>
      </c>
      <c r="BZ10" s="207">
        <f t="shared" si="27"/>
        <v>142.05999999999972</v>
      </c>
      <c r="CA10" s="41">
        <v>0</v>
      </c>
      <c r="CB10" s="207">
        <f t="shared" ref="CB10:CB23" si="48">BY10+CA10</f>
        <v>1278.5100000000002</v>
      </c>
      <c r="CC10" s="207">
        <f t="shared" si="28"/>
        <v>142.05999999999972</v>
      </c>
      <c r="CD10" s="41">
        <v>0</v>
      </c>
      <c r="CE10" s="207">
        <f t="shared" si="29"/>
        <v>1278.5100000000002</v>
      </c>
      <c r="CF10" s="207">
        <f t="shared" si="30"/>
        <v>142.05999999999972</v>
      </c>
      <c r="CG10" s="41">
        <v>0</v>
      </c>
      <c r="CH10" s="207">
        <f t="shared" ref="CH10:CH23" si="49">CE10+CG10</f>
        <v>1278.5100000000002</v>
      </c>
      <c r="CI10" s="207">
        <f t="shared" si="31"/>
        <v>142.05999999999972</v>
      </c>
      <c r="CJ10" s="274">
        <v>0</v>
      </c>
      <c r="CK10" s="274">
        <f t="shared" ref="CK10:CK22" si="50">CH10+CJ10</f>
        <v>1278.5100000000002</v>
      </c>
      <c r="CL10" s="274"/>
      <c r="CM10" s="274">
        <f t="shared" ref="CM10:CM23" si="51">SUM(CK10+CL10)</f>
        <v>1278.5100000000002</v>
      </c>
      <c r="CN10" s="314">
        <v>0</v>
      </c>
      <c r="CO10" s="314">
        <f t="shared" ref="CO10:CO22" si="52">CK10+CN10</f>
        <v>1278.5100000000002</v>
      </c>
      <c r="CP10" s="314">
        <f t="shared" si="32"/>
        <v>142.05999999999972</v>
      </c>
    </row>
    <row r="11" spans="1:96" s="24" customFormat="1" ht="26.25" customHeight="1">
      <c r="A11" s="20" t="s">
        <v>194</v>
      </c>
      <c r="B11" s="25" t="s">
        <v>195</v>
      </c>
      <c r="C11" s="60"/>
      <c r="D11" s="16">
        <v>3</v>
      </c>
      <c r="E11" s="25" t="s">
        <v>196</v>
      </c>
      <c r="F11" s="10">
        <v>35475</v>
      </c>
      <c r="G11" s="26" t="s">
        <v>197</v>
      </c>
      <c r="H11" s="16" t="s">
        <v>198</v>
      </c>
      <c r="I11" s="297" t="s">
        <v>199</v>
      </c>
      <c r="J11" s="27" t="s">
        <v>200</v>
      </c>
      <c r="K11" s="26" t="s">
        <v>201</v>
      </c>
      <c r="L11" s="129">
        <v>839.82</v>
      </c>
      <c r="M11" s="41">
        <f t="shared" si="0"/>
        <v>83.982000000000014</v>
      </c>
      <c r="N11" s="41">
        <f t="shared" si="1"/>
        <v>755.83800000000008</v>
      </c>
      <c r="O11" s="41">
        <f t="shared" si="33"/>
        <v>151.16760000000002</v>
      </c>
      <c r="P11" s="41">
        <v>0</v>
      </c>
      <c r="Q11" s="207">
        <v>0</v>
      </c>
      <c r="R11" s="207">
        <v>0</v>
      </c>
      <c r="S11" s="41">
        <v>132.94</v>
      </c>
      <c r="T11" s="207">
        <f t="shared" si="2"/>
        <v>132.94</v>
      </c>
      <c r="U11" s="207">
        <f t="shared" si="3"/>
        <v>706.88000000000011</v>
      </c>
      <c r="V11" s="41">
        <v>151.16999999999999</v>
      </c>
      <c r="W11" s="207">
        <f t="shared" si="4"/>
        <v>284.11</v>
      </c>
      <c r="X11" s="207">
        <f t="shared" si="5"/>
        <v>555.71</v>
      </c>
      <c r="Y11" s="41">
        <v>151.16999999999999</v>
      </c>
      <c r="Z11" s="207">
        <f t="shared" si="6"/>
        <v>435.28</v>
      </c>
      <c r="AA11" s="207">
        <f t="shared" si="7"/>
        <v>404.54000000000008</v>
      </c>
      <c r="AB11" s="41">
        <v>151.16999999999999</v>
      </c>
      <c r="AC11" s="207">
        <f t="shared" si="8"/>
        <v>586.44999999999993</v>
      </c>
      <c r="AD11" s="207">
        <f t="shared" si="9"/>
        <v>253.37000000000012</v>
      </c>
      <c r="AE11" s="41">
        <v>151.16999999999999</v>
      </c>
      <c r="AF11" s="207">
        <f t="shared" si="10"/>
        <v>737.61999999999989</v>
      </c>
      <c r="AG11" s="207">
        <f t="shared" si="11"/>
        <v>102.20000000000016</v>
      </c>
      <c r="AH11" s="41">
        <v>18.22</v>
      </c>
      <c r="AI11" s="207">
        <f t="shared" si="12"/>
        <v>755.83999999999992</v>
      </c>
      <c r="AJ11" s="207">
        <f t="shared" si="13"/>
        <v>83.980000000000132</v>
      </c>
      <c r="AK11" s="41">
        <v>0</v>
      </c>
      <c r="AL11" s="207">
        <f t="shared" si="34"/>
        <v>755.83999999999992</v>
      </c>
      <c r="AM11" s="207">
        <f t="shared" si="14"/>
        <v>83.980000000000132</v>
      </c>
      <c r="AN11" s="41">
        <v>0</v>
      </c>
      <c r="AO11" s="207">
        <f t="shared" si="35"/>
        <v>755.83999999999992</v>
      </c>
      <c r="AP11" s="207">
        <f t="shared" si="15"/>
        <v>83.980000000000132</v>
      </c>
      <c r="AQ11" s="41">
        <v>0</v>
      </c>
      <c r="AR11" s="207">
        <f t="shared" si="36"/>
        <v>755.83999999999992</v>
      </c>
      <c r="AS11" s="207">
        <f t="shared" si="16"/>
        <v>83.980000000000132</v>
      </c>
      <c r="AT11" s="41">
        <v>0</v>
      </c>
      <c r="AU11" s="207">
        <f t="shared" si="37"/>
        <v>755.83999999999992</v>
      </c>
      <c r="AV11" s="207">
        <f t="shared" si="17"/>
        <v>83.980000000000132</v>
      </c>
      <c r="AW11" s="41">
        <v>0</v>
      </c>
      <c r="AX11" s="207">
        <f t="shared" si="38"/>
        <v>755.83999999999992</v>
      </c>
      <c r="AY11" s="207">
        <f t="shared" si="18"/>
        <v>83.980000000000132</v>
      </c>
      <c r="AZ11" s="41">
        <v>0</v>
      </c>
      <c r="BA11" s="207">
        <f t="shared" si="39"/>
        <v>755.83999999999992</v>
      </c>
      <c r="BB11" s="207">
        <f t="shared" si="19"/>
        <v>83.980000000000132</v>
      </c>
      <c r="BC11" s="41">
        <v>0</v>
      </c>
      <c r="BD11" s="207">
        <f t="shared" si="40"/>
        <v>755.83999999999992</v>
      </c>
      <c r="BE11" s="207">
        <f t="shared" si="20"/>
        <v>83.980000000000132</v>
      </c>
      <c r="BF11" s="41">
        <v>0</v>
      </c>
      <c r="BG11" s="207">
        <f t="shared" si="41"/>
        <v>755.83999999999992</v>
      </c>
      <c r="BH11" s="207">
        <f t="shared" si="21"/>
        <v>83.980000000000132</v>
      </c>
      <c r="BI11" s="41">
        <v>0</v>
      </c>
      <c r="BJ11" s="207">
        <f t="shared" si="42"/>
        <v>755.83999999999992</v>
      </c>
      <c r="BK11" s="207">
        <f t="shared" si="22"/>
        <v>83.980000000000132</v>
      </c>
      <c r="BL11" s="41">
        <v>0</v>
      </c>
      <c r="BM11" s="207">
        <f t="shared" si="43"/>
        <v>755.83999999999992</v>
      </c>
      <c r="BN11" s="207">
        <f t="shared" si="23"/>
        <v>83.980000000000132</v>
      </c>
      <c r="BO11" s="41">
        <v>0</v>
      </c>
      <c r="BP11" s="207">
        <f t="shared" si="44"/>
        <v>755.83999999999992</v>
      </c>
      <c r="BQ11" s="207">
        <f t="shared" si="24"/>
        <v>83.980000000000132</v>
      </c>
      <c r="BR11" s="41">
        <v>0</v>
      </c>
      <c r="BS11" s="207">
        <f t="shared" si="45"/>
        <v>755.83999999999992</v>
      </c>
      <c r="BT11" s="207">
        <f t="shared" si="25"/>
        <v>83.980000000000132</v>
      </c>
      <c r="BU11" s="41">
        <v>0</v>
      </c>
      <c r="BV11" s="207">
        <f t="shared" si="46"/>
        <v>755.83999999999992</v>
      </c>
      <c r="BW11" s="207">
        <f t="shared" si="26"/>
        <v>83.980000000000132</v>
      </c>
      <c r="BX11" s="41">
        <v>0</v>
      </c>
      <c r="BY11" s="207">
        <f t="shared" si="47"/>
        <v>755.83999999999992</v>
      </c>
      <c r="BZ11" s="207">
        <f t="shared" si="27"/>
        <v>83.980000000000132</v>
      </c>
      <c r="CA11" s="41">
        <v>0</v>
      </c>
      <c r="CB11" s="207">
        <f t="shared" si="48"/>
        <v>755.83999999999992</v>
      </c>
      <c r="CC11" s="207">
        <f t="shared" si="28"/>
        <v>83.980000000000132</v>
      </c>
      <c r="CD11" s="41">
        <v>0</v>
      </c>
      <c r="CE11" s="207">
        <f t="shared" si="29"/>
        <v>755.83999999999992</v>
      </c>
      <c r="CF11" s="207">
        <f t="shared" si="30"/>
        <v>83.980000000000132</v>
      </c>
      <c r="CG11" s="41">
        <v>0</v>
      </c>
      <c r="CH11" s="207">
        <f t="shared" si="49"/>
        <v>755.83999999999992</v>
      </c>
      <c r="CI11" s="207">
        <f t="shared" si="31"/>
        <v>83.980000000000132</v>
      </c>
      <c r="CJ11" s="274">
        <v>0</v>
      </c>
      <c r="CK11" s="274">
        <f t="shared" si="50"/>
        <v>755.83999999999992</v>
      </c>
      <c r="CL11" s="274"/>
      <c r="CM11" s="274">
        <f t="shared" si="51"/>
        <v>755.83999999999992</v>
      </c>
      <c r="CN11" s="314">
        <v>0</v>
      </c>
      <c r="CO11" s="314">
        <f t="shared" si="52"/>
        <v>755.83999999999992</v>
      </c>
      <c r="CP11" s="314">
        <f t="shared" si="32"/>
        <v>83.980000000000132</v>
      </c>
    </row>
    <row r="12" spans="1:96" s="24" customFormat="1" ht="26.25" customHeight="1">
      <c r="A12" s="20" t="s">
        <v>202</v>
      </c>
      <c r="B12" s="25" t="s">
        <v>195</v>
      </c>
      <c r="C12" s="60"/>
      <c r="D12" s="16">
        <v>4</v>
      </c>
      <c r="E12" s="25" t="s">
        <v>203</v>
      </c>
      <c r="F12" s="10">
        <v>35475</v>
      </c>
      <c r="G12" s="28" t="s">
        <v>197</v>
      </c>
      <c r="H12" s="16" t="s">
        <v>198</v>
      </c>
      <c r="I12" s="297" t="s">
        <v>204</v>
      </c>
      <c r="J12" s="27" t="s">
        <v>200</v>
      </c>
      <c r="K12" s="27" t="s">
        <v>205</v>
      </c>
      <c r="L12" s="320">
        <v>910.28</v>
      </c>
      <c r="M12" s="41">
        <f t="shared" si="0"/>
        <v>91.028000000000006</v>
      </c>
      <c r="N12" s="41">
        <f t="shared" si="1"/>
        <v>819.25199999999995</v>
      </c>
      <c r="O12" s="41">
        <f t="shared" si="33"/>
        <v>163.85039999999998</v>
      </c>
      <c r="P12" s="41">
        <v>0</v>
      </c>
      <c r="Q12" s="207">
        <v>0</v>
      </c>
      <c r="R12" s="207">
        <v>0</v>
      </c>
      <c r="S12" s="41">
        <v>144.1</v>
      </c>
      <c r="T12" s="207">
        <f t="shared" si="2"/>
        <v>144.1</v>
      </c>
      <c r="U12" s="207">
        <f t="shared" si="3"/>
        <v>766.18</v>
      </c>
      <c r="V12" s="41">
        <v>163.85</v>
      </c>
      <c r="W12" s="207">
        <f t="shared" si="4"/>
        <v>307.95</v>
      </c>
      <c r="X12" s="207">
        <f t="shared" si="5"/>
        <v>602.32999999999993</v>
      </c>
      <c r="Y12" s="41">
        <v>163.85</v>
      </c>
      <c r="Z12" s="207">
        <f t="shared" si="6"/>
        <v>471.79999999999995</v>
      </c>
      <c r="AA12" s="207">
        <f t="shared" si="7"/>
        <v>438.48</v>
      </c>
      <c r="AB12" s="41">
        <v>163.85</v>
      </c>
      <c r="AC12" s="207">
        <f t="shared" si="8"/>
        <v>635.65</v>
      </c>
      <c r="AD12" s="207">
        <f t="shared" si="9"/>
        <v>274.63</v>
      </c>
      <c r="AE12" s="41">
        <v>163.85</v>
      </c>
      <c r="AF12" s="207">
        <f t="shared" si="10"/>
        <v>799.5</v>
      </c>
      <c r="AG12" s="207">
        <f t="shared" si="11"/>
        <v>110.77999999999997</v>
      </c>
      <c r="AH12" s="41">
        <v>19.75</v>
      </c>
      <c r="AI12" s="207">
        <f t="shared" si="12"/>
        <v>819.25</v>
      </c>
      <c r="AJ12" s="207">
        <f t="shared" si="13"/>
        <v>91.029999999999973</v>
      </c>
      <c r="AK12" s="41">
        <v>0</v>
      </c>
      <c r="AL12" s="207">
        <f t="shared" si="34"/>
        <v>819.25</v>
      </c>
      <c r="AM12" s="207">
        <f t="shared" si="14"/>
        <v>91.029999999999973</v>
      </c>
      <c r="AN12" s="41">
        <v>0</v>
      </c>
      <c r="AO12" s="207">
        <f t="shared" si="35"/>
        <v>819.25</v>
      </c>
      <c r="AP12" s="207">
        <f t="shared" si="15"/>
        <v>91.029999999999973</v>
      </c>
      <c r="AQ12" s="41">
        <v>0</v>
      </c>
      <c r="AR12" s="207">
        <f t="shared" si="36"/>
        <v>819.25</v>
      </c>
      <c r="AS12" s="207">
        <f t="shared" si="16"/>
        <v>91.029999999999973</v>
      </c>
      <c r="AT12" s="41">
        <v>0</v>
      </c>
      <c r="AU12" s="207">
        <f t="shared" si="37"/>
        <v>819.25</v>
      </c>
      <c r="AV12" s="207">
        <f t="shared" si="17"/>
        <v>91.029999999999973</v>
      </c>
      <c r="AW12" s="41">
        <v>0</v>
      </c>
      <c r="AX12" s="207">
        <f t="shared" si="38"/>
        <v>819.25</v>
      </c>
      <c r="AY12" s="207">
        <f t="shared" si="18"/>
        <v>91.029999999999973</v>
      </c>
      <c r="AZ12" s="41">
        <v>0</v>
      </c>
      <c r="BA12" s="207">
        <f t="shared" si="39"/>
        <v>819.25</v>
      </c>
      <c r="BB12" s="207">
        <f t="shared" si="19"/>
        <v>91.029999999999973</v>
      </c>
      <c r="BC12" s="41">
        <v>0</v>
      </c>
      <c r="BD12" s="207">
        <f t="shared" si="40"/>
        <v>819.25</v>
      </c>
      <c r="BE12" s="207">
        <f t="shared" si="20"/>
        <v>91.029999999999973</v>
      </c>
      <c r="BF12" s="41">
        <v>0</v>
      </c>
      <c r="BG12" s="207">
        <f t="shared" si="41"/>
        <v>819.25</v>
      </c>
      <c r="BH12" s="207">
        <f t="shared" si="21"/>
        <v>91.029999999999973</v>
      </c>
      <c r="BI12" s="41">
        <v>0</v>
      </c>
      <c r="BJ12" s="207">
        <f t="shared" si="42"/>
        <v>819.25</v>
      </c>
      <c r="BK12" s="207">
        <f t="shared" si="22"/>
        <v>91.029999999999973</v>
      </c>
      <c r="BL12" s="41">
        <v>0</v>
      </c>
      <c r="BM12" s="207">
        <f t="shared" si="43"/>
        <v>819.25</v>
      </c>
      <c r="BN12" s="207">
        <f t="shared" si="23"/>
        <v>91.029999999999973</v>
      </c>
      <c r="BO12" s="41">
        <v>0</v>
      </c>
      <c r="BP12" s="207">
        <f t="shared" si="44"/>
        <v>819.25</v>
      </c>
      <c r="BQ12" s="207">
        <f t="shared" si="24"/>
        <v>91.029999999999973</v>
      </c>
      <c r="BR12" s="41">
        <v>0</v>
      </c>
      <c r="BS12" s="207">
        <f t="shared" si="45"/>
        <v>819.25</v>
      </c>
      <c r="BT12" s="207">
        <f t="shared" si="25"/>
        <v>91.029999999999973</v>
      </c>
      <c r="BU12" s="41">
        <v>0</v>
      </c>
      <c r="BV12" s="207">
        <f t="shared" si="46"/>
        <v>819.25</v>
      </c>
      <c r="BW12" s="207">
        <f t="shared" si="26"/>
        <v>91.029999999999973</v>
      </c>
      <c r="BX12" s="41">
        <v>0</v>
      </c>
      <c r="BY12" s="207">
        <f t="shared" si="47"/>
        <v>819.25</v>
      </c>
      <c r="BZ12" s="207">
        <f t="shared" si="27"/>
        <v>91.029999999999973</v>
      </c>
      <c r="CA12" s="41">
        <v>0</v>
      </c>
      <c r="CB12" s="207">
        <f t="shared" si="48"/>
        <v>819.25</v>
      </c>
      <c r="CC12" s="207">
        <f t="shared" si="28"/>
        <v>91.029999999999973</v>
      </c>
      <c r="CD12" s="41">
        <v>0</v>
      </c>
      <c r="CE12" s="207">
        <f t="shared" si="29"/>
        <v>819.25</v>
      </c>
      <c r="CF12" s="207">
        <f t="shared" si="30"/>
        <v>91.029999999999973</v>
      </c>
      <c r="CG12" s="41">
        <v>0</v>
      </c>
      <c r="CH12" s="207">
        <f t="shared" si="49"/>
        <v>819.25</v>
      </c>
      <c r="CI12" s="207">
        <f t="shared" si="31"/>
        <v>91.029999999999973</v>
      </c>
      <c r="CJ12" s="274">
        <v>0</v>
      </c>
      <c r="CK12" s="274">
        <f t="shared" si="50"/>
        <v>819.25</v>
      </c>
      <c r="CL12" s="274"/>
      <c r="CM12" s="274">
        <f t="shared" si="51"/>
        <v>819.25</v>
      </c>
      <c r="CN12" s="314">
        <v>0</v>
      </c>
      <c r="CO12" s="314">
        <f t="shared" si="52"/>
        <v>819.25</v>
      </c>
      <c r="CP12" s="314">
        <f t="shared" si="32"/>
        <v>91.029999999999973</v>
      </c>
    </row>
    <row r="13" spans="1:96" s="24" customFormat="1" ht="26.25" customHeight="1">
      <c r="A13" s="20" t="s">
        <v>206</v>
      </c>
      <c r="B13" s="25" t="s">
        <v>207</v>
      </c>
      <c r="C13" s="60"/>
      <c r="D13" s="16">
        <v>5</v>
      </c>
      <c r="E13" s="25" t="s">
        <v>208</v>
      </c>
      <c r="F13" s="10">
        <v>35524</v>
      </c>
      <c r="G13" s="28" t="s">
        <v>209</v>
      </c>
      <c r="H13" s="16" t="s">
        <v>210</v>
      </c>
      <c r="I13" s="16" t="s">
        <v>210</v>
      </c>
      <c r="J13" s="27" t="s">
        <v>200</v>
      </c>
      <c r="K13" s="27" t="s">
        <v>211</v>
      </c>
      <c r="L13" s="129">
        <v>1230.29</v>
      </c>
      <c r="M13" s="41">
        <f t="shared" si="0"/>
        <v>123.029</v>
      </c>
      <c r="N13" s="41">
        <f t="shared" si="1"/>
        <v>1107.261</v>
      </c>
      <c r="O13" s="41">
        <f t="shared" si="33"/>
        <v>221.4522</v>
      </c>
      <c r="P13" s="41">
        <v>0</v>
      </c>
      <c r="Q13" s="207">
        <v>0</v>
      </c>
      <c r="R13" s="207">
        <v>0</v>
      </c>
      <c r="S13" s="41">
        <v>165.03</v>
      </c>
      <c r="T13" s="207">
        <f t="shared" si="2"/>
        <v>165.03</v>
      </c>
      <c r="U13" s="207">
        <f t="shared" si="3"/>
        <v>1065.26</v>
      </c>
      <c r="V13" s="41">
        <v>221.45</v>
      </c>
      <c r="W13" s="207">
        <f t="shared" si="4"/>
        <v>386.48</v>
      </c>
      <c r="X13" s="207">
        <f t="shared" si="5"/>
        <v>843.81</v>
      </c>
      <c r="Y13" s="41">
        <v>221.45</v>
      </c>
      <c r="Z13" s="207">
        <f t="shared" si="6"/>
        <v>607.93000000000006</v>
      </c>
      <c r="AA13" s="207">
        <f t="shared" si="7"/>
        <v>622.3599999999999</v>
      </c>
      <c r="AB13" s="41">
        <v>221.45</v>
      </c>
      <c r="AC13" s="207">
        <f t="shared" si="8"/>
        <v>829.38000000000011</v>
      </c>
      <c r="AD13" s="207">
        <f t="shared" si="9"/>
        <v>400.90999999999985</v>
      </c>
      <c r="AE13" s="41">
        <v>221.45999900000001</v>
      </c>
      <c r="AF13" s="207">
        <f t="shared" si="10"/>
        <v>1050.839999</v>
      </c>
      <c r="AG13" s="207">
        <f t="shared" si="11"/>
        <v>179.45000099999993</v>
      </c>
      <c r="AH13" s="41">
        <v>56.42</v>
      </c>
      <c r="AI13" s="207">
        <f t="shared" si="12"/>
        <v>1107.2599990000001</v>
      </c>
      <c r="AJ13" s="207">
        <f t="shared" si="13"/>
        <v>123.03000099999986</v>
      </c>
      <c r="AK13" s="41">
        <v>0</v>
      </c>
      <c r="AL13" s="207">
        <f t="shared" si="34"/>
        <v>1107.2599990000001</v>
      </c>
      <c r="AM13" s="207">
        <f t="shared" si="14"/>
        <v>123.03000099999986</v>
      </c>
      <c r="AN13" s="41">
        <v>0</v>
      </c>
      <c r="AO13" s="207">
        <f t="shared" si="35"/>
        <v>1107.2599990000001</v>
      </c>
      <c r="AP13" s="207">
        <f t="shared" si="15"/>
        <v>123.03000099999986</v>
      </c>
      <c r="AQ13" s="41">
        <v>0</v>
      </c>
      <c r="AR13" s="207">
        <f t="shared" si="36"/>
        <v>1107.2599990000001</v>
      </c>
      <c r="AS13" s="207">
        <f t="shared" si="16"/>
        <v>123.03000099999986</v>
      </c>
      <c r="AT13" s="41">
        <v>0</v>
      </c>
      <c r="AU13" s="207">
        <f t="shared" si="37"/>
        <v>1107.2599990000001</v>
      </c>
      <c r="AV13" s="207">
        <f t="shared" si="17"/>
        <v>123.03000099999986</v>
      </c>
      <c r="AW13" s="41">
        <v>0</v>
      </c>
      <c r="AX13" s="207">
        <f t="shared" si="38"/>
        <v>1107.2599990000001</v>
      </c>
      <c r="AY13" s="207">
        <f t="shared" si="18"/>
        <v>123.03000099999986</v>
      </c>
      <c r="AZ13" s="41">
        <v>0</v>
      </c>
      <c r="BA13" s="207">
        <f t="shared" si="39"/>
        <v>1107.2599990000001</v>
      </c>
      <c r="BB13" s="207">
        <f t="shared" si="19"/>
        <v>123.03000099999986</v>
      </c>
      <c r="BC13" s="41">
        <v>0</v>
      </c>
      <c r="BD13" s="207">
        <f t="shared" si="40"/>
        <v>1107.2599990000001</v>
      </c>
      <c r="BE13" s="207">
        <f t="shared" si="20"/>
        <v>123.03000099999986</v>
      </c>
      <c r="BF13" s="41">
        <v>0</v>
      </c>
      <c r="BG13" s="207">
        <f t="shared" si="41"/>
        <v>1107.2599990000001</v>
      </c>
      <c r="BH13" s="207">
        <f t="shared" si="21"/>
        <v>123.03000099999986</v>
      </c>
      <c r="BI13" s="41">
        <v>0</v>
      </c>
      <c r="BJ13" s="207">
        <f t="shared" si="42"/>
        <v>1107.2599990000001</v>
      </c>
      <c r="BK13" s="207">
        <f t="shared" si="22"/>
        <v>123.03000099999986</v>
      </c>
      <c r="BL13" s="41">
        <v>0</v>
      </c>
      <c r="BM13" s="207">
        <f t="shared" si="43"/>
        <v>1107.2599990000001</v>
      </c>
      <c r="BN13" s="207">
        <f t="shared" si="23"/>
        <v>123.03000099999986</v>
      </c>
      <c r="BO13" s="41">
        <v>0</v>
      </c>
      <c r="BP13" s="207">
        <f t="shared" si="44"/>
        <v>1107.2599990000001</v>
      </c>
      <c r="BQ13" s="207">
        <f t="shared" si="24"/>
        <v>123.03000099999986</v>
      </c>
      <c r="BR13" s="41">
        <v>0</v>
      </c>
      <c r="BS13" s="207">
        <f t="shared" si="45"/>
        <v>1107.2599990000001</v>
      </c>
      <c r="BT13" s="207">
        <f t="shared" si="25"/>
        <v>123.03000099999986</v>
      </c>
      <c r="BU13" s="41">
        <v>0</v>
      </c>
      <c r="BV13" s="207">
        <f t="shared" si="46"/>
        <v>1107.2599990000001</v>
      </c>
      <c r="BW13" s="207">
        <f t="shared" si="26"/>
        <v>123.03000099999986</v>
      </c>
      <c r="BX13" s="41">
        <v>0</v>
      </c>
      <c r="BY13" s="207">
        <f t="shared" si="47"/>
        <v>1107.2599990000001</v>
      </c>
      <c r="BZ13" s="207">
        <f t="shared" si="27"/>
        <v>123.03000099999986</v>
      </c>
      <c r="CA13" s="41">
        <v>0</v>
      </c>
      <c r="CB13" s="207">
        <f t="shared" si="48"/>
        <v>1107.2599990000001</v>
      </c>
      <c r="CC13" s="207">
        <f t="shared" si="28"/>
        <v>123.03000099999986</v>
      </c>
      <c r="CD13" s="41">
        <v>0</v>
      </c>
      <c r="CE13" s="207">
        <f t="shared" si="29"/>
        <v>1107.2599990000001</v>
      </c>
      <c r="CF13" s="207">
        <f t="shared" si="30"/>
        <v>123.03000099999986</v>
      </c>
      <c r="CG13" s="41">
        <v>0</v>
      </c>
      <c r="CH13" s="207">
        <f t="shared" si="49"/>
        <v>1107.2599990000001</v>
      </c>
      <c r="CI13" s="207">
        <f t="shared" si="31"/>
        <v>123.03000099999986</v>
      </c>
      <c r="CJ13" s="274">
        <v>0</v>
      </c>
      <c r="CK13" s="274">
        <f t="shared" si="50"/>
        <v>1107.2599990000001</v>
      </c>
      <c r="CL13" s="274"/>
      <c r="CM13" s="274">
        <f t="shared" si="51"/>
        <v>1107.2599990000001</v>
      </c>
      <c r="CN13" s="314">
        <v>0</v>
      </c>
      <c r="CO13" s="314">
        <f t="shared" si="52"/>
        <v>1107.2599990000001</v>
      </c>
      <c r="CP13" s="314">
        <f t="shared" si="32"/>
        <v>123.03000099999986</v>
      </c>
    </row>
    <row r="14" spans="1:96" s="24" customFormat="1" ht="26.25" customHeight="1">
      <c r="A14" s="20" t="s">
        <v>212</v>
      </c>
      <c r="B14" s="25" t="s">
        <v>207</v>
      </c>
      <c r="C14" s="60"/>
      <c r="D14" s="16">
        <v>6</v>
      </c>
      <c r="E14" s="298" t="s">
        <v>213</v>
      </c>
      <c r="F14" s="10">
        <v>35500</v>
      </c>
      <c r="G14" s="28" t="s">
        <v>209</v>
      </c>
      <c r="H14" s="26" t="s">
        <v>210</v>
      </c>
      <c r="I14" s="297" t="s">
        <v>210</v>
      </c>
      <c r="J14" s="27" t="s">
        <v>200</v>
      </c>
      <c r="K14" s="307" t="s">
        <v>954</v>
      </c>
      <c r="L14" s="129">
        <v>913.49</v>
      </c>
      <c r="M14" s="41">
        <f t="shared" si="0"/>
        <v>91.349000000000004</v>
      </c>
      <c r="N14" s="41">
        <f t="shared" si="1"/>
        <v>822.14099999999996</v>
      </c>
      <c r="O14" s="41">
        <f t="shared" si="33"/>
        <v>164.4282</v>
      </c>
      <c r="P14" s="41">
        <v>0</v>
      </c>
      <c r="Q14" s="207">
        <v>0</v>
      </c>
      <c r="R14" s="207">
        <v>0</v>
      </c>
      <c r="S14" s="41">
        <v>133.34</v>
      </c>
      <c r="T14" s="207">
        <f t="shared" si="2"/>
        <v>133.34</v>
      </c>
      <c r="U14" s="207">
        <f t="shared" si="3"/>
        <v>780.15</v>
      </c>
      <c r="V14" s="41">
        <v>164.43</v>
      </c>
      <c r="W14" s="207">
        <f t="shared" si="4"/>
        <v>297.77</v>
      </c>
      <c r="X14" s="207">
        <f t="shared" si="5"/>
        <v>615.72</v>
      </c>
      <c r="Y14" s="41">
        <v>164.43</v>
      </c>
      <c r="Z14" s="207">
        <f t="shared" si="6"/>
        <v>462.2</v>
      </c>
      <c r="AA14" s="207">
        <f t="shared" si="7"/>
        <v>451.29</v>
      </c>
      <c r="AB14" s="41">
        <v>164.43</v>
      </c>
      <c r="AC14" s="207">
        <f t="shared" si="8"/>
        <v>626.63</v>
      </c>
      <c r="AD14" s="207">
        <f t="shared" si="9"/>
        <v>286.86</v>
      </c>
      <c r="AE14" s="41">
        <v>164.43</v>
      </c>
      <c r="AF14" s="207">
        <f t="shared" si="10"/>
        <v>791.06</v>
      </c>
      <c r="AG14" s="207">
        <f t="shared" si="11"/>
        <v>122.43000000000006</v>
      </c>
      <c r="AH14" s="41">
        <v>31.08</v>
      </c>
      <c r="AI14" s="207">
        <f t="shared" si="12"/>
        <v>822.14</v>
      </c>
      <c r="AJ14" s="207">
        <f t="shared" si="13"/>
        <v>91.350000000000023</v>
      </c>
      <c r="AK14" s="41">
        <v>0</v>
      </c>
      <c r="AL14" s="207">
        <f t="shared" si="34"/>
        <v>822.14</v>
      </c>
      <c r="AM14" s="207">
        <f t="shared" si="14"/>
        <v>91.350000000000023</v>
      </c>
      <c r="AN14" s="41">
        <v>0</v>
      </c>
      <c r="AO14" s="207">
        <f t="shared" si="35"/>
        <v>822.14</v>
      </c>
      <c r="AP14" s="207">
        <f t="shared" si="15"/>
        <v>91.350000000000023</v>
      </c>
      <c r="AQ14" s="41">
        <v>0</v>
      </c>
      <c r="AR14" s="207">
        <f t="shared" si="36"/>
        <v>822.14</v>
      </c>
      <c r="AS14" s="207">
        <f t="shared" si="16"/>
        <v>91.350000000000023</v>
      </c>
      <c r="AT14" s="41">
        <v>0</v>
      </c>
      <c r="AU14" s="207">
        <f t="shared" si="37"/>
        <v>822.14</v>
      </c>
      <c r="AV14" s="207">
        <f t="shared" si="17"/>
        <v>91.350000000000023</v>
      </c>
      <c r="AW14" s="41">
        <v>0</v>
      </c>
      <c r="AX14" s="207">
        <f t="shared" si="38"/>
        <v>822.14</v>
      </c>
      <c r="AY14" s="207">
        <f t="shared" si="18"/>
        <v>91.350000000000023</v>
      </c>
      <c r="AZ14" s="41">
        <v>0</v>
      </c>
      <c r="BA14" s="207">
        <f t="shared" si="39"/>
        <v>822.14</v>
      </c>
      <c r="BB14" s="207">
        <f t="shared" si="19"/>
        <v>91.350000000000023</v>
      </c>
      <c r="BC14" s="41">
        <v>0</v>
      </c>
      <c r="BD14" s="207">
        <f t="shared" si="40"/>
        <v>822.14</v>
      </c>
      <c r="BE14" s="207">
        <f t="shared" si="20"/>
        <v>91.350000000000023</v>
      </c>
      <c r="BF14" s="41">
        <v>0</v>
      </c>
      <c r="BG14" s="207">
        <f t="shared" si="41"/>
        <v>822.14</v>
      </c>
      <c r="BH14" s="207">
        <f t="shared" si="21"/>
        <v>91.350000000000023</v>
      </c>
      <c r="BI14" s="41">
        <v>0</v>
      </c>
      <c r="BJ14" s="207">
        <f t="shared" si="42"/>
        <v>822.14</v>
      </c>
      <c r="BK14" s="207">
        <f t="shared" si="22"/>
        <v>91.350000000000023</v>
      </c>
      <c r="BL14" s="41">
        <v>0</v>
      </c>
      <c r="BM14" s="207">
        <f t="shared" si="43"/>
        <v>822.14</v>
      </c>
      <c r="BN14" s="207">
        <f t="shared" si="23"/>
        <v>91.350000000000023</v>
      </c>
      <c r="BO14" s="41">
        <v>0</v>
      </c>
      <c r="BP14" s="207">
        <f t="shared" si="44"/>
        <v>822.14</v>
      </c>
      <c r="BQ14" s="207">
        <f t="shared" si="24"/>
        <v>91.350000000000023</v>
      </c>
      <c r="BR14" s="41">
        <v>0</v>
      </c>
      <c r="BS14" s="207">
        <f t="shared" si="45"/>
        <v>822.14</v>
      </c>
      <c r="BT14" s="207">
        <f t="shared" si="25"/>
        <v>91.350000000000023</v>
      </c>
      <c r="BU14" s="41">
        <v>0</v>
      </c>
      <c r="BV14" s="207">
        <f t="shared" si="46"/>
        <v>822.14</v>
      </c>
      <c r="BW14" s="207">
        <f t="shared" si="26"/>
        <v>91.350000000000023</v>
      </c>
      <c r="BX14" s="41">
        <v>0</v>
      </c>
      <c r="BY14" s="207">
        <f t="shared" si="47"/>
        <v>822.14</v>
      </c>
      <c r="BZ14" s="207">
        <f t="shared" si="27"/>
        <v>91.350000000000023</v>
      </c>
      <c r="CA14" s="41">
        <v>0</v>
      </c>
      <c r="CB14" s="207">
        <f t="shared" si="48"/>
        <v>822.14</v>
      </c>
      <c r="CC14" s="207">
        <f t="shared" si="28"/>
        <v>91.350000000000023</v>
      </c>
      <c r="CD14" s="41">
        <v>0</v>
      </c>
      <c r="CE14" s="207">
        <f t="shared" si="29"/>
        <v>822.14</v>
      </c>
      <c r="CF14" s="207">
        <f t="shared" si="30"/>
        <v>91.350000000000023</v>
      </c>
      <c r="CG14" s="41">
        <v>0</v>
      </c>
      <c r="CH14" s="207">
        <f t="shared" si="49"/>
        <v>822.14</v>
      </c>
      <c r="CI14" s="207">
        <f t="shared" si="31"/>
        <v>91.350000000000023</v>
      </c>
      <c r="CJ14" s="274">
        <v>0</v>
      </c>
      <c r="CK14" s="274">
        <f t="shared" si="50"/>
        <v>822.14</v>
      </c>
      <c r="CL14" s="274"/>
      <c r="CM14" s="274">
        <f t="shared" si="51"/>
        <v>822.14</v>
      </c>
      <c r="CN14" s="314">
        <v>0</v>
      </c>
      <c r="CO14" s="314">
        <f t="shared" si="52"/>
        <v>822.14</v>
      </c>
      <c r="CP14" s="314">
        <f t="shared" si="32"/>
        <v>91.350000000000023</v>
      </c>
    </row>
    <row r="15" spans="1:96" s="24" customFormat="1" ht="26.25" customHeight="1">
      <c r="A15" s="20" t="s">
        <v>214</v>
      </c>
      <c r="B15" s="25" t="s">
        <v>215</v>
      </c>
      <c r="C15" s="60"/>
      <c r="D15" s="16">
        <v>7</v>
      </c>
      <c r="E15" s="298" t="s">
        <v>216</v>
      </c>
      <c r="F15" s="10">
        <v>35524</v>
      </c>
      <c r="G15" s="26" t="s">
        <v>217</v>
      </c>
      <c r="H15" s="26" t="s">
        <v>210</v>
      </c>
      <c r="I15" s="297" t="s">
        <v>210</v>
      </c>
      <c r="J15" s="27" t="s">
        <v>200</v>
      </c>
      <c r="K15" s="27" t="s">
        <v>201</v>
      </c>
      <c r="L15" s="129">
        <v>1065.69</v>
      </c>
      <c r="M15" s="41">
        <f t="shared" si="0"/>
        <v>106.56900000000002</v>
      </c>
      <c r="N15" s="41">
        <f t="shared" si="1"/>
        <v>959.12100000000009</v>
      </c>
      <c r="O15" s="41">
        <f t="shared" si="33"/>
        <v>191.82420000000002</v>
      </c>
      <c r="P15" s="41">
        <v>0</v>
      </c>
      <c r="Q15" s="207">
        <v>0</v>
      </c>
      <c r="R15" s="207">
        <v>0</v>
      </c>
      <c r="S15" s="41">
        <v>142.96</v>
      </c>
      <c r="T15" s="207">
        <f t="shared" si="2"/>
        <v>142.96</v>
      </c>
      <c r="U15" s="207">
        <f t="shared" si="3"/>
        <v>922.73</v>
      </c>
      <c r="V15" s="41">
        <v>191.82</v>
      </c>
      <c r="W15" s="207">
        <f t="shared" si="4"/>
        <v>334.78</v>
      </c>
      <c r="X15" s="207">
        <f t="shared" si="5"/>
        <v>730.91000000000008</v>
      </c>
      <c r="Y15" s="41">
        <v>191.82</v>
      </c>
      <c r="Z15" s="207">
        <f t="shared" si="6"/>
        <v>526.59999999999991</v>
      </c>
      <c r="AA15" s="207">
        <f t="shared" si="7"/>
        <v>539.09000000000015</v>
      </c>
      <c r="AB15" s="41">
        <v>191.82</v>
      </c>
      <c r="AC15" s="207">
        <f t="shared" si="8"/>
        <v>718.41999999999985</v>
      </c>
      <c r="AD15" s="207">
        <f t="shared" si="9"/>
        <v>347.27000000000021</v>
      </c>
      <c r="AE15" s="41">
        <v>191.82</v>
      </c>
      <c r="AF15" s="207">
        <f t="shared" si="10"/>
        <v>910.23999999999978</v>
      </c>
      <c r="AG15" s="207">
        <f t="shared" si="11"/>
        <v>155.45000000000027</v>
      </c>
      <c r="AH15" s="41">
        <v>48.88</v>
      </c>
      <c r="AI15" s="207">
        <f t="shared" si="12"/>
        <v>959.11999999999978</v>
      </c>
      <c r="AJ15" s="207">
        <f t="shared" si="13"/>
        <v>106.57000000000028</v>
      </c>
      <c r="AK15" s="41">
        <v>0</v>
      </c>
      <c r="AL15" s="207">
        <f t="shared" si="34"/>
        <v>959.11999999999978</v>
      </c>
      <c r="AM15" s="207">
        <f t="shared" si="14"/>
        <v>106.57000000000028</v>
      </c>
      <c r="AN15" s="41">
        <v>0</v>
      </c>
      <c r="AO15" s="207">
        <f t="shared" si="35"/>
        <v>959.11999999999978</v>
      </c>
      <c r="AP15" s="207">
        <f t="shared" si="15"/>
        <v>106.57000000000028</v>
      </c>
      <c r="AQ15" s="41">
        <v>0</v>
      </c>
      <c r="AR15" s="207">
        <f t="shared" si="36"/>
        <v>959.11999999999978</v>
      </c>
      <c r="AS15" s="207">
        <f t="shared" si="16"/>
        <v>106.57000000000028</v>
      </c>
      <c r="AT15" s="41">
        <v>0</v>
      </c>
      <c r="AU15" s="207">
        <f t="shared" si="37"/>
        <v>959.11999999999978</v>
      </c>
      <c r="AV15" s="207">
        <f t="shared" si="17"/>
        <v>106.57000000000028</v>
      </c>
      <c r="AW15" s="41">
        <v>0</v>
      </c>
      <c r="AX15" s="207">
        <f t="shared" si="38"/>
        <v>959.11999999999978</v>
      </c>
      <c r="AY15" s="207">
        <f t="shared" si="18"/>
        <v>106.57000000000028</v>
      </c>
      <c r="AZ15" s="41">
        <v>0</v>
      </c>
      <c r="BA15" s="207">
        <f t="shared" si="39"/>
        <v>959.11999999999978</v>
      </c>
      <c r="BB15" s="207">
        <f t="shared" si="19"/>
        <v>106.57000000000028</v>
      </c>
      <c r="BC15" s="41">
        <v>0</v>
      </c>
      <c r="BD15" s="207">
        <f t="shared" si="40"/>
        <v>959.11999999999978</v>
      </c>
      <c r="BE15" s="207">
        <f t="shared" si="20"/>
        <v>106.57000000000028</v>
      </c>
      <c r="BF15" s="41">
        <v>0</v>
      </c>
      <c r="BG15" s="207">
        <f t="shared" si="41"/>
        <v>959.11999999999978</v>
      </c>
      <c r="BH15" s="207">
        <f t="shared" si="21"/>
        <v>106.57000000000028</v>
      </c>
      <c r="BI15" s="41">
        <v>0</v>
      </c>
      <c r="BJ15" s="207">
        <f t="shared" si="42"/>
        <v>959.11999999999978</v>
      </c>
      <c r="BK15" s="207">
        <f t="shared" si="22"/>
        <v>106.57000000000028</v>
      </c>
      <c r="BL15" s="41">
        <v>0</v>
      </c>
      <c r="BM15" s="207">
        <f t="shared" si="43"/>
        <v>959.11999999999978</v>
      </c>
      <c r="BN15" s="207">
        <f t="shared" si="23"/>
        <v>106.57000000000028</v>
      </c>
      <c r="BO15" s="41">
        <v>0</v>
      </c>
      <c r="BP15" s="207">
        <f t="shared" si="44"/>
        <v>959.11999999999978</v>
      </c>
      <c r="BQ15" s="207">
        <f t="shared" si="24"/>
        <v>106.57000000000028</v>
      </c>
      <c r="BR15" s="41">
        <v>0</v>
      </c>
      <c r="BS15" s="207">
        <f t="shared" si="45"/>
        <v>959.11999999999978</v>
      </c>
      <c r="BT15" s="207">
        <f t="shared" si="25"/>
        <v>106.57000000000028</v>
      </c>
      <c r="BU15" s="41">
        <v>0</v>
      </c>
      <c r="BV15" s="207">
        <f t="shared" si="46"/>
        <v>959.11999999999978</v>
      </c>
      <c r="BW15" s="207">
        <f t="shared" si="26"/>
        <v>106.57000000000028</v>
      </c>
      <c r="BX15" s="41">
        <v>0</v>
      </c>
      <c r="BY15" s="207">
        <f t="shared" si="47"/>
        <v>959.11999999999978</v>
      </c>
      <c r="BZ15" s="207">
        <f t="shared" si="27"/>
        <v>106.57000000000028</v>
      </c>
      <c r="CA15" s="41">
        <v>0</v>
      </c>
      <c r="CB15" s="207">
        <f t="shared" si="48"/>
        <v>959.11999999999978</v>
      </c>
      <c r="CC15" s="207">
        <f t="shared" si="28"/>
        <v>106.57000000000028</v>
      </c>
      <c r="CD15" s="41">
        <v>0</v>
      </c>
      <c r="CE15" s="207">
        <f t="shared" si="29"/>
        <v>959.11999999999978</v>
      </c>
      <c r="CF15" s="207">
        <f t="shared" si="30"/>
        <v>106.57000000000028</v>
      </c>
      <c r="CG15" s="41">
        <v>0</v>
      </c>
      <c r="CH15" s="207">
        <f t="shared" si="49"/>
        <v>959.11999999999978</v>
      </c>
      <c r="CI15" s="207">
        <f t="shared" si="31"/>
        <v>106.57000000000028</v>
      </c>
      <c r="CJ15" s="274">
        <v>0</v>
      </c>
      <c r="CK15" s="274">
        <f t="shared" si="50"/>
        <v>959.11999999999978</v>
      </c>
      <c r="CL15" s="274"/>
      <c r="CM15" s="274">
        <f t="shared" si="51"/>
        <v>959.11999999999978</v>
      </c>
      <c r="CN15" s="314">
        <v>0</v>
      </c>
      <c r="CO15" s="314">
        <f t="shared" si="52"/>
        <v>959.11999999999978</v>
      </c>
      <c r="CP15" s="314">
        <f t="shared" si="32"/>
        <v>106.57000000000028</v>
      </c>
    </row>
    <row r="16" spans="1:96" s="24" customFormat="1" ht="26.25" customHeight="1">
      <c r="A16" s="20" t="s">
        <v>218</v>
      </c>
      <c r="B16" s="25" t="s">
        <v>219</v>
      </c>
      <c r="C16" s="60"/>
      <c r="D16" s="16">
        <v>8</v>
      </c>
      <c r="E16" s="298" t="s">
        <v>220</v>
      </c>
      <c r="F16" s="10">
        <v>35555</v>
      </c>
      <c r="G16" s="26" t="s">
        <v>221</v>
      </c>
      <c r="H16" s="26" t="s">
        <v>222</v>
      </c>
      <c r="I16" s="297" t="s">
        <v>210</v>
      </c>
      <c r="J16" s="27" t="s">
        <v>200</v>
      </c>
      <c r="K16" s="27" t="s">
        <v>223</v>
      </c>
      <c r="L16" s="320">
        <v>1147.44</v>
      </c>
      <c r="M16" s="41">
        <f t="shared" si="0"/>
        <v>114.74400000000001</v>
      </c>
      <c r="N16" s="41">
        <f t="shared" si="1"/>
        <v>1032.6960000000001</v>
      </c>
      <c r="O16" s="41">
        <f t="shared" si="33"/>
        <v>206.53920000000002</v>
      </c>
      <c r="P16" s="41">
        <v>0</v>
      </c>
      <c r="Q16" s="207">
        <v>0</v>
      </c>
      <c r="R16" s="207">
        <v>0</v>
      </c>
      <c r="S16" s="41">
        <v>136.37</v>
      </c>
      <c r="T16" s="207">
        <f t="shared" si="2"/>
        <v>136.37</v>
      </c>
      <c r="U16" s="207">
        <f t="shared" si="3"/>
        <v>1011.07</v>
      </c>
      <c r="V16" s="41">
        <v>206.54</v>
      </c>
      <c r="W16" s="207">
        <f t="shared" si="4"/>
        <v>342.90999999999997</v>
      </c>
      <c r="X16" s="207">
        <f t="shared" si="5"/>
        <v>804.53000000000009</v>
      </c>
      <c r="Y16" s="41">
        <v>206.54</v>
      </c>
      <c r="Z16" s="207">
        <f t="shared" si="6"/>
        <v>549.44999999999993</v>
      </c>
      <c r="AA16" s="207">
        <f t="shared" si="7"/>
        <v>597.99000000000012</v>
      </c>
      <c r="AB16" s="41">
        <v>206.54</v>
      </c>
      <c r="AC16" s="207">
        <f t="shared" si="8"/>
        <v>755.9899999999999</v>
      </c>
      <c r="AD16" s="207">
        <f t="shared" si="9"/>
        <v>391.45000000000016</v>
      </c>
      <c r="AE16" s="41">
        <v>206.54</v>
      </c>
      <c r="AF16" s="207">
        <f t="shared" si="10"/>
        <v>962.52999999999986</v>
      </c>
      <c r="AG16" s="207">
        <f t="shared" si="11"/>
        <v>184.9100000000002</v>
      </c>
      <c r="AH16" s="41">
        <v>70.17</v>
      </c>
      <c r="AI16" s="207">
        <f t="shared" si="12"/>
        <v>1032.6999999999998</v>
      </c>
      <c r="AJ16" s="207">
        <f t="shared" si="13"/>
        <v>114.74000000000024</v>
      </c>
      <c r="AK16" s="41">
        <v>0</v>
      </c>
      <c r="AL16" s="207">
        <f t="shared" si="34"/>
        <v>1032.6999999999998</v>
      </c>
      <c r="AM16" s="207">
        <f t="shared" si="14"/>
        <v>114.74000000000024</v>
      </c>
      <c r="AN16" s="41">
        <v>0</v>
      </c>
      <c r="AO16" s="207">
        <f t="shared" si="35"/>
        <v>1032.6999999999998</v>
      </c>
      <c r="AP16" s="207">
        <f t="shared" si="15"/>
        <v>114.74000000000024</v>
      </c>
      <c r="AQ16" s="41">
        <v>0</v>
      </c>
      <c r="AR16" s="207">
        <f t="shared" si="36"/>
        <v>1032.6999999999998</v>
      </c>
      <c r="AS16" s="207">
        <f t="shared" si="16"/>
        <v>114.74000000000024</v>
      </c>
      <c r="AT16" s="41">
        <v>0</v>
      </c>
      <c r="AU16" s="207">
        <f t="shared" si="37"/>
        <v>1032.6999999999998</v>
      </c>
      <c r="AV16" s="207">
        <f t="shared" si="17"/>
        <v>114.74000000000024</v>
      </c>
      <c r="AW16" s="41">
        <v>0</v>
      </c>
      <c r="AX16" s="207">
        <f t="shared" si="38"/>
        <v>1032.6999999999998</v>
      </c>
      <c r="AY16" s="207">
        <f t="shared" si="18"/>
        <v>114.74000000000024</v>
      </c>
      <c r="AZ16" s="41">
        <v>0</v>
      </c>
      <c r="BA16" s="207">
        <f t="shared" si="39"/>
        <v>1032.6999999999998</v>
      </c>
      <c r="BB16" s="207">
        <f t="shared" si="19"/>
        <v>114.74000000000024</v>
      </c>
      <c r="BC16" s="41">
        <v>0</v>
      </c>
      <c r="BD16" s="207">
        <f t="shared" si="40"/>
        <v>1032.6999999999998</v>
      </c>
      <c r="BE16" s="207">
        <f t="shared" si="20"/>
        <v>114.74000000000024</v>
      </c>
      <c r="BF16" s="41">
        <v>0</v>
      </c>
      <c r="BG16" s="207">
        <f t="shared" si="41"/>
        <v>1032.6999999999998</v>
      </c>
      <c r="BH16" s="207">
        <f t="shared" si="21"/>
        <v>114.74000000000024</v>
      </c>
      <c r="BI16" s="41">
        <v>0</v>
      </c>
      <c r="BJ16" s="207">
        <f t="shared" si="42"/>
        <v>1032.6999999999998</v>
      </c>
      <c r="BK16" s="207">
        <f t="shared" si="22"/>
        <v>114.74000000000024</v>
      </c>
      <c r="BL16" s="41">
        <v>0</v>
      </c>
      <c r="BM16" s="207">
        <f t="shared" si="43"/>
        <v>1032.6999999999998</v>
      </c>
      <c r="BN16" s="207">
        <f t="shared" si="23"/>
        <v>114.74000000000024</v>
      </c>
      <c r="BO16" s="41">
        <v>0</v>
      </c>
      <c r="BP16" s="207">
        <f t="shared" si="44"/>
        <v>1032.6999999999998</v>
      </c>
      <c r="BQ16" s="207">
        <f t="shared" si="24"/>
        <v>114.74000000000024</v>
      </c>
      <c r="BR16" s="41">
        <v>0</v>
      </c>
      <c r="BS16" s="207">
        <f t="shared" si="45"/>
        <v>1032.6999999999998</v>
      </c>
      <c r="BT16" s="207">
        <f t="shared" si="25"/>
        <v>114.74000000000024</v>
      </c>
      <c r="BU16" s="41">
        <v>0</v>
      </c>
      <c r="BV16" s="207">
        <f t="shared" si="46"/>
        <v>1032.6999999999998</v>
      </c>
      <c r="BW16" s="207">
        <f t="shared" si="26"/>
        <v>114.74000000000024</v>
      </c>
      <c r="BX16" s="41">
        <v>0</v>
      </c>
      <c r="BY16" s="207">
        <f t="shared" si="47"/>
        <v>1032.6999999999998</v>
      </c>
      <c r="BZ16" s="207">
        <f t="shared" si="27"/>
        <v>114.74000000000024</v>
      </c>
      <c r="CA16" s="41">
        <v>0</v>
      </c>
      <c r="CB16" s="207">
        <f t="shared" si="48"/>
        <v>1032.6999999999998</v>
      </c>
      <c r="CC16" s="207">
        <f t="shared" si="28"/>
        <v>114.74000000000024</v>
      </c>
      <c r="CD16" s="41">
        <v>0</v>
      </c>
      <c r="CE16" s="207">
        <f t="shared" si="29"/>
        <v>1032.6999999999998</v>
      </c>
      <c r="CF16" s="207">
        <f t="shared" si="30"/>
        <v>114.74000000000024</v>
      </c>
      <c r="CG16" s="41">
        <v>0</v>
      </c>
      <c r="CH16" s="207">
        <f t="shared" si="49"/>
        <v>1032.6999999999998</v>
      </c>
      <c r="CI16" s="207">
        <f t="shared" si="31"/>
        <v>114.74000000000024</v>
      </c>
      <c r="CJ16" s="274">
        <v>0</v>
      </c>
      <c r="CK16" s="274">
        <f t="shared" si="50"/>
        <v>1032.6999999999998</v>
      </c>
      <c r="CL16" s="274"/>
      <c r="CM16" s="274">
        <f t="shared" si="51"/>
        <v>1032.6999999999998</v>
      </c>
      <c r="CN16" s="314">
        <v>0</v>
      </c>
      <c r="CO16" s="314">
        <f t="shared" si="52"/>
        <v>1032.6999999999998</v>
      </c>
      <c r="CP16" s="314">
        <f t="shared" si="32"/>
        <v>114.74000000000024</v>
      </c>
    </row>
    <row r="17" spans="1:98" s="24" customFormat="1" ht="26.25" customHeight="1">
      <c r="A17" s="20" t="s">
        <v>224</v>
      </c>
      <c r="B17" s="25" t="s">
        <v>207</v>
      </c>
      <c r="C17" s="60"/>
      <c r="D17" s="16">
        <v>9</v>
      </c>
      <c r="E17" s="298" t="s">
        <v>225</v>
      </c>
      <c r="F17" s="10">
        <v>36389</v>
      </c>
      <c r="G17" s="28" t="s">
        <v>226</v>
      </c>
      <c r="H17" s="298" t="s">
        <v>210</v>
      </c>
      <c r="I17" s="297" t="s">
        <v>210</v>
      </c>
      <c r="J17" s="27" t="s">
        <v>200</v>
      </c>
      <c r="K17" s="27" t="s">
        <v>227</v>
      </c>
      <c r="L17" s="129">
        <v>688.71</v>
      </c>
      <c r="M17" s="41">
        <f t="shared" si="0"/>
        <v>68.871000000000009</v>
      </c>
      <c r="N17" s="41">
        <f t="shared" si="1"/>
        <v>619.83900000000006</v>
      </c>
      <c r="O17" s="41">
        <f t="shared" si="33"/>
        <v>123.96780000000001</v>
      </c>
      <c r="P17" s="41">
        <v>0</v>
      </c>
      <c r="Q17" s="207">
        <v>0</v>
      </c>
      <c r="R17" s="207">
        <v>0</v>
      </c>
      <c r="S17" s="41">
        <v>0</v>
      </c>
      <c r="T17" s="207">
        <v>0</v>
      </c>
      <c r="U17" s="207">
        <v>0</v>
      </c>
      <c r="V17" s="41">
        <v>0</v>
      </c>
      <c r="W17" s="207">
        <v>0</v>
      </c>
      <c r="X17" s="207">
        <v>0</v>
      </c>
      <c r="Y17" s="41">
        <v>46.52</v>
      </c>
      <c r="Z17" s="207">
        <f t="shared" si="6"/>
        <v>46.52</v>
      </c>
      <c r="AA17" s="207">
        <f t="shared" si="7"/>
        <v>642.19000000000005</v>
      </c>
      <c r="AB17" s="41">
        <v>123.97</v>
      </c>
      <c r="AC17" s="207">
        <f t="shared" si="8"/>
        <v>170.49</v>
      </c>
      <c r="AD17" s="207">
        <f t="shared" si="9"/>
        <v>518.22</v>
      </c>
      <c r="AE17" s="41">
        <v>123.97</v>
      </c>
      <c r="AF17" s="207">
        <f t="shared" si="10"/>
        <v>294.46000000000004</v>
      </c>
      <c r="AG17" s="207">
        <f t="shared" si="11"/>
        <v>394.25</v>
      </c>
      <c r="AH17" s="41">
        <v>123.97</v>
      </c>
      <c r="AI17" s="207">
        <f t="shared" si="12"/>
        <v>418.43000000000006</v>
      </c>
      <c r="AJ17" s="207">
        <f t="shared" si="13"/>
        <v>270.27999999999997</v>
      </c>
      <c r="AK17" s="41">
        <v>123.97</v>
      </c>
      <c r="AL17" s="207">
        <f t="shared" si="34"/>
        <v>542.40000000000009</v>
      </c>
      <c r="AM17" s="207">
        <f t="shared" si="14"/>
        <v>270.27999999999997</v>
      </c>
      <c r="AN17" s="41">
        <v>77.44</v>
      </c>
      <c r="AO17" s="207">
        <f t="shared" si="35"/>
        <v>619.84000000000015</v>
      </c>
      <c r="AP17" s="207">
        <f t="shared" si="15"/>
        <v>68.869999999999891</v>
      </c>
      <c r="AQ17" s="41">
        <v>0</v>
      </c>
      <c r="AR17" s="207">
        <f t="shared" si="36"/>
        <v>619.84000000000015</v>
      </c>
      <c r="AS17" s="207">
        <f t="shared" si="16"/>
        <v>68.869999999999891</v>
      </c>
      <c r="AT17" s="41">
        <v>0</v>
      </c>
      <c r="AU17" s="207">
        <f t="shared" si="37"/>
        <v>619.84000000000015</v>
      </c>
      <c r="AV17" s="207">
        <f t="shared" si="17"/>
        <v>68.869999999999891</v>
      </c>
      <c r="AW17" s="41">
        <v>0</v>
      </c>
      <c r="AX17" s="207">
        <f t="shared" si="38"/>
        <v>619.84000000000015</v>
      </c>
      <c r="AY17" s="207">
        <f t="shared" si="18"/>
        <v>68.869999999999891</v>
      </c>
      <c r="AZ17" s="41">
        <v>0</v>
      </c>
      <c r="BA17" s="207">
        <f t="shared" si="39"/>
        <v>619.84000000000015</v>
      </c>
      <c r="BB17" s="207">
        <f t="shared" si="19"/>
        <v>68.869999999999891</v>
      </c>
      <c r="BC17" s="41">
        <v>0</v>
      </c>
      <c r="BD17" s="207">
        <f t="shared" si="40"/>
        <v>619.84000000000015</v>
      </c>
      <c r="BE17" s="207">
        <f t="shared" si="20"/>
        <v>68.869999999999891</v>
      </c>
      <c r="BF17" s="41">
        <v>0</v>
      </c>
      <c r="BG17" s="207">
        <f t="shared" si="41"/>
        <v>619.84000000000015</v>
      </c>
      <c r="BH17" s="207">
        <f t="shared" si="21"/>
        <v>68.869999999999891</v>
      </c>
      <c r="BI17" s="41">
        <v>0</v>
      </c>
      <c r="BJ17" s="207">
        <f t="shared" si="42"/>
        <v>619.84000000000015</v>
      </c>
      <c r="BK17" s="207">
        <f t="shared" si="22"/>
        <v>68.869999999999891</v>
      </c>
      <c r="BL17" s="41">
        <v>0</v>
      </c>
      <c r="BM17" s="207">
        <f t="shared" si="43"/>
        <v>619.84000000000015</v>
      </c>
      <c r="BN17" s="207">
        <f t="shared" si="23"/>
        <v>68.869999999999891</v>
      </c>
      <c r="BO17" s="41">
        <v>0</v>
      </c>
      <c r="BP17" s="207">
        <f t="shared" si="44"/>
        <v>619.84000000000015</v>
      </c>
      <c r="BQ17" s="207">
        <f t="shared" si="24"/>
        <v>68.869999999999891</v>
      </c>
      <c r="BR17" s="41">
        <v>0</v>
      </c>
      <c r="BS17" s="207">
        <f t="shared" si="45"/>
        <v>619.84000000000015</v>
      </c>
      <c r="BT17" s="207">
        <f t="shared" si="25"/>
        <v>68.869999999999891</v>
      </c>
      <c r="BU17" s="41">
        <v>0</v>
      </c>
      <c r="BV17" s="207">
        <f t="shared" si="46"/>
        <v>619.84000000000015</v>
      </c>
      <c r="BW17" s="207">
        <f t="shared" si="26"/>
        <v>68.869999999999891</v>
      </c>
      <c r="BX17" s="41">
        <v>0</v>
      </c>
      <c r="BY17" s="207">
        <f t="shared" si="47"/>
        <v>619.84000000000015</v>
      </c>
      <c r="BZ17" s="207">
        <f t="shared" si="27"/>
        <v>68.869999999999891</v>
      </c>
      <c r="CA17" s="41">
        <v>0</v>
      </c>
      <c r="CB17" s="207">
        <f t="shared" si="48"/>
        <v>619.84000000000015</v>
      </c>
      <c r="CC17" s="207">
        <f t="shared" si="28"/>
        <v>68.869999999999891</v>
      </c>
      <c r="CD17" s="41">
        <v>0</v>
      </c>
      <c r="CE17" s="207">
        <f t="shared" si="29"/>
        <v>619.84000000000015</v>
      </c>
      <c r="CF17" s="207">
        <f t="shared" si="30"/>
        <v>68.869999999999891</v>
      </c>
      <c r="CG17" s="41">
        <v>0</v>
      </c>
      <c r="CH17" s="207">
        <f t="shared" si="49"/>
        <v>619.84000000000015</v>
      </c>
      <c r="CI17" s="207">
        <f t="shared" si="31"/>
        <v>68.869999999999891</v>
      </c>
      <c r="CJ17" s="274">
        <v>0</v>
      </c>
      <c r="CK17" s="274">
        <f t="shared" si="50"/>
        <v>619.84000000000015</v>
      </c>
      <c r="CL17" s="274"/>
      <c r="CM17" s="274">
        <f t="shared" si="51"/>
        <v>619.84000000000015</v>
      </c>
      <c r="CN17" s="314">
        <v>0</v>
      </c>
      <c r="CO17" s="314">
        <f t="shared" si="52"/>
        <v>619.84000000000015</v>
      </c>
      <c r="CP17" s="314">
        <f t="shared" si="32"/>
        <v>68.869999999999891</v>
      </c>
    </row>
    <row r="18" spans="1:98" s="24" customFormat="1" ht="26.25" customHeight="1">
      <c r="A18" s="20" t="s">
        <v>228</v>
      </c>
      <c r="B18" s="25" t="s">
        <v>215</v>
      </c>
      <c r="C18" s="60"/>
      <c r="D18" s="16">
        <v>10</v>
      </c>
      <c r="E18" s="298" t="s">
        <v>229</v>
      </c>
      <c r="F18" s="10">
        <v>38344</v>
      </c>
      <c r="G18" s="26" t="s">
        <v>230</v>
      </c>
      <c r="H18" s="26" t="s">
        <v>210</v>
      </c>
      <c r="I18" s="297" t="s">
        <v>210</v>
      </c>
      <c r="J18" s="27" t="s">
        <v>200</v>
      </c>
      <c r="K18" s="27" t="s">
        <v>231</v>
      </c>
      <c r="L18" s="129">
        <v>675.9</v>
      </c>
      <c r="M18" s="41">
        <f t="shared" si="0"/>
        <v>67.59</v>
      </c>
      <c r="N18" s="41">
        <f t="shared" si="1"/>
        <v>608.30999999999995</v>
      </c>
      <c r="O18" s="41">
        <f t="shared" si="33"/>
        <v>121.66199999999999</v>
      </c>
      <c r="P18" s="41">
        <v>0</v>
      </c>
      <c r="Q18" s="207">
        <v>0</v>
      </c>
      <c r="R18" s="207">
        <v>0</v>
      </c>
      <c r="S18" s="41">
        <v>0</v>
      </c>
      <c r="T18" s="207">
        <v>0</v>
      </c>
      <c r="U18" s="207">
        <v>0</v>
      </c>
      <c r="V18" s="41">
        <v>0</v>
      </c>
      <c r="W18" s="207">
        <v>0</v>
      </c>
      <c r="X18" s="207">
        <v>0</v>
      </c>
      <c r="Y18" s="41">
        <v>0</v>
      </c>
      <c r="Z18" s="207">
        <v>0</v>
      </c>
      <c r="AA18" s="207">
        <v>0</v>
      </c>
      <c r="AB18" s="41">
        <v>0</v>
      </c>
      <c r="AC18" s="207">
        <v>0</v>
      </c>
      <c r="AD18" s="207">
        <v>0</v>
      </c>
      <c r="AE18" s="41">
        <v>0</v>
      </c>
      <c r="AF18" s="207">
        <v>0</v>
      </c>
      <c r="AG18" s="207">
        <v>0</v>
      </c>
      <c r="AH18" s="41">
        <v>0</v>
      </c>
      <c r="AI18" s="207">
        <v>0</v>
      </c>
      <c r="AJ18" s="207">
        <v>0</v>
      </c>
      <c r="AK18" s="41">
        <v>0</v>
      </c>
      <c r="AL18" s="207">
        <v>0</v>
      </c>
      <c r="AM18" s="207">
        <v>0</v>
      </c>
      <c r="AN18" s="41">
        <v>3.01</v>
      </c>
      <c r="AO18" s="207">
        <f t="shared" si="35"/>
        <v>3.01</v>
      </c>
      <c r="AP18" s="207">
        <f t="shared" si="15"/>
        <v>672.89</v>
      </c>
      <c r="AQ18" s="41">
        <v>121.66</v>
      </c>
      <c r="AR18" s="207">
        <f t="shared" si="36"/>
        <v>124.67</v>
      </c>
      <c r="AS18" s="207">
        <f t="shared" si="16"/>
        <v>551.23</v>
      </c>
      <c r="AT18" s="41">
        <v>121.66</v>
      </c>
      <c r="AU18" s="207">
        <f t="shared" si="37"/>
        <v>246.32999999999998</v>
      </c>
      <c r="AV18" s="207">
        <f t="shared" si="17"/>
        <v>429.57</v>
      </c>
      <c r="AW18" s="41">
        <v>121.66</v>
      </c>
      <c r="AX18" s="207">
        <f t="shared" si="38"/>
        <v>367.99</v>
      </c>
      <c r="AY18" s="207">
        <f t="shared" si="18"/>
        <v>307.90999999999997</v>
      </c>
      <c r="AZ18" s="41">
        <v>121.66</v>
      </c>
      <c r="BA18" s="207">
        <f t="shared" si="39"/>
        <v>489.65</v>
      </c>
      <c r="BB18" s="207">
        <f t="shared" si="19"/>
        <v>186.25</v>
      </c>
      <c r="BC18" s="41">
        <v>118.66</v>
      </c>
      <c r="BD18" s="207">
        <f t="shared" si="40"/>
        <v>608.30999999999995</v>
      </c>
      <c r="BE18" s="207">
        <f t="shared" si="20"/>
        <v>67.590000000000032</v>
      </c>
      <c r="BF18" s="41">
        <v>0</v>
      </c>
      <c r="BG18" s="207">
        <f t="shared" si="41"/>
        <v>608.30999999999995</v>
      </c>
      <c r="BH18" s="207">
        <f t="shared" si="21"/>
        <v>67.590000000000032</v>
      </c>
      <c r="BI18" s="41">
        <v>0</v>
      </c>
      <c r="BJ18" s="207">
        <f t="shared" si="42"/>
        <v>608.30999999999995</v>
      </c>
      <c r="BK18" s="207">
        <f t="shared" si="22"/>
        <v>67.590000000000032</v>
      </c>
      <c r="BL18" s="41">
        <v>0</v>
      </c>
      <c r="BM18" s="207">
        <f t="shared" si="43"/>
        <v>608.30999999999995</v>
      </c>
      <c r="BN18" s="207">
        <f t="shared" si="23"/>
        <v>67.590000000000032</v>
      </c>
      <c r="BO18" s="41">
        <v>0</v>
      </c>
      <c r="BP18" s="207">
        <f t="shared" si="44"/>
        <v>608.30999999999995</v>
      </c>
      <c r="BQ18" s="207">
        <f t="shared" si="24"/>
        <v>67.590000000000032</v>
      </c>
      <c r="BR18" s="41">
        <v>0</v>
      </c>
      <c r="BS18" s="207">
        <f t="shared" si="45"/>
        <v>608.30999999999995</v>
      </c>
      <c r="BT18" s="207">
        <f t="shared" si="25"/>
        <v>67.590000000000032</v>
      </c>
      <c r="BU18" s="41">
        <v>0</v>
      </c>
      <c r="BV18" s="207">
        <f t="shared" si="46"/>
        <v>608.30999999999995</v>
      </c>
      <c r="BW18" s="207">
        <f t="shared" si="26"/>
        <v>67.590000000000032</v>
      </c>
      <c r="BX18" s="41">
        <v>0</v>
      </c>
      <c r="BY18" s="207">
        <f t="shared" si="47"/>
        <v>608.30999999999995</v>
      </c>
      <c r="BZ18" s="207">
        <f t="shared" si="27"/>
        <v>67.590000000000032</v>
      </c>
      <c r="CA18" s="41">
        <v>0</v>
      </c>
      <c r="CB18" s="207">
        <f t="shared" si="48"/>
        <v>608.30999999999995</v>
      </c>
      <c r="CC18" s="207">
        <f t="shared" si="28"/>
        <v>67.590000000000032</v>
      </c>
      <c r="CD18" s="41">
        <v>0</v>
      </c>
      <c r="CE18" s="207">
        <f t="shared" si="29"/>
        <v>608.30999999999995</v>
      </c>
      <c r="CF18" s="207">
        <f t="shared" si="30"/>
        <v>67.590000000000032</v>
      </c>
      <c r="CG18" s="41">
        <v>0</v>
      </c>
      <c r="CH18" s="207">
        <f t="shared" si="49"/>
        <v>608.30999999999995</v>
      </c>
      <c r="CI18" s="207">
        <f t="shared" si="31"/>
        <v>67.590000000000032</v>
      </c>
      <c r="CJ18" s="274">
        <v>0</v>
      </c>
      <c r="CK18" s="274">
        <f t="shared" si="50"/>
        <v>608.30999999999995</v>
      </c>
      <c r="CL18" s="274"/>
      <c r="CM18" s="274">
        <f t="shared" si="51"/>
        <v>608.30999999999995</v>
      </c>
      <c r="CN18" s="314">
        <v>0</v>
      </c>
      <c r="CO18" s="314">
        <f t="shared" si="52"/>
        <v>608.30999999999995</v>
      </c>
      <c r="CP18" s="314">
        <f t="shared" si="32"/>
        <v>67.590000000000032</v>
      </c>
    </row>
    <row r="19" spans="1:98" s="24" customFormat="1" ht="26.25" customHeight="1">
      <c r="A19" s="20" t="s">
        <v>232</v>
      </c>
      <c r="B19" s="25" t="s">
        <v>215</v>
      </c>
      <c r="C19" s="60"/>
      <c r="D19" s="16">
        <v>11</v>
      </c>
      <c r="E19" s="298" t="s">
        <v>233</v>
      </c>
      <c r="F19" s="10">
        <v>38344</v>
      </c>
      <c r="G19" s="26" t="s">
        <v>234</v>
      </c>
      <c r="H19" s="26" t="s">
        <v>210</v>
      </c>
      <c r="I19" s="297" t="s">
        <v>210</v>
      </c>
      <c r="J19" s="27" t="s">
        <v>200</v>
      </c>
      <c r="K19" s="27" t="s">
        <v>205</v>
      </c>
      <c r="L19" s="129">
        <v>1987.6</v>
      </c>
      <c r="M19" s="41">
        <f t="shared" si="0"/>
        <v>198.76</v>
      </c>
      <c r="N19" s="41">
        <f t="shared" si="1"/>
        <v>1788.84</v>
      </c>
      <c r="O19" s="41">
        <f t="shared" si="33"/>
        <v>357.76799999999997</v>
      </c>
      <c r="P19" s="41">
        <v>0</v>
      </c>
      <c r="Q19" s="207">
        <v>0</v>
      </c>
      <c r="R19" s="207">
        <v>0</v>
      </c>
      <c r="S19" s="41">
        <v>0</v>
      </c>
      <c r="T19" s="207">
        <v>0</v>
      </c>
      <c r="U19" s="207">
        <v>0</v>
      </c>
      <c r="V19" s="41">
        <v>0</v>
      </c>
      <c r="W19" s="207">
        <v>0</v>
      </c>
      <c r="X19" s="207">
        <v>0</v>
      </c>
      <c r="Y19" s="41">
        <v>0</v>
      </c>
      <c r="Z19" s="207">
        <v>0</v>
      </c>
      <c r="AA19" s="207">
        <v>0</v>
      </c>
      <c r="AB19" s="41">
        <v>0</v>
      </c>
      <c r="AC19" s="207">
        <v>0</v>
      </c>
      <c r="AD19" s="207">
        <v>0</v>
      </c>
      <c r="AE19" s="41">
        <v>0</v>
      </c>
      <c r="AF19" s="207">
        <v>0</v>
      </c>
      <c r="AG19" s="207">
        <v>0</v>
      </c>
      <c r="AH19" s="41">
        <v>0</v>
      </c>
      <c r="AI19" s="207">
        <v>0</v>
      </c>
      <c r="AJ19" s="207">
        <v>0</v>
      </c>
      <c r="AK19" s="41">
        <v>0</v>
      </c>
      <c r="AL19" s="207">
        <f t="shared" si="34"/>
        <v>0</v>
      </c>
      <c r="AM19" s="207">
        <v>0</v>
      </c>
      <c r="AN19" s="41">
        <v>8.81</v>
      </c>
      <c r="AO19" s="207">
        <f t="shared" si="35"/>
        <v>8.81</v>
      </c>
      <c r="AP19" s="207">
        <f t="shared" si="15"/>
        <v>1978.79</v>
      </c>
      <c r="AQ19" s="41">
        <v>357.77</v>
      </c>
      <c r="AR19" s="207">
        <f t="shared" si="36"/>
        <v>366.58</v>
      </c>
      <c r="AS19" s="207">
        <f t="shared" si="16"/>
        <v>1621.02</v>
      </c>
      <c r="AT19" s="41">
        <v>357.77</v>
      </c>
      <c r="AU19" s="207">
        <f t="shared" si="37"/>
        <v>724.34999999999991</v>
      </c>
      <c r="AV19" s="207">
        <f t="shared" si="17"/>
        <v>1263.25</v>
      </c>
      <c r="AW19" s="41">
        <v>357.77</v>
      </c>
      <c r="AX19" s="207">
        <f t="shared" si="38"/>
        <v>1082.1199999999999</v>
      </c>
      <c r="AY19" s="207">
        <f t="shared" si="18"/>
        <v>905.48</v>
      </c>
      <c r="AZ19" s="41">
        <v>357.77</v>
      </c>
      <c r="BA19" s="207">
        <f t="shared" si="39"/>
        <v>1439.8899999999999</v>
      </c>
      <c r="BB19" s="207">
        <f t="shared" si="19"/>
        <v>547.71</v>
      </c>
      <c r="BC19" s="41">
        <v>348.95</v>
      </c>
      <c r="BD19" s="207">
        <f t="shared" si="40"/>
        <v>1788.84</v>
      </c>
      <c r="BE19" s="207">
        <f t="shared" si="20"/>
        <v>198.76</v>
      </c>
      <c r="BF19" s="41">
        <v>0</v>
      </c>
      <c r="BG19" s="207">
        <f t="shared" si="41"/>
        <v>1788.84</v>
      </c>
      <c r="BH19" s="207">
        <f t="shared" si="21"/>
        <v>198.76</v>
      </c>
      <c r="BI19" s="41">
        <v>0</v>
      </c>
      <c r="BJ19" s="207">
        <f t="shared" si="42"/>
        <v>1788.84</v>
      </c>
      <c r="BK19" s="207">
        <f t="shared" si="22"/>
        <v>198.76</v>
      </c>
      <c r="BL19" s="41">
        <v>0</v>
      </c>
      <c r="BM19" s="207">
        <f t="shared" si="43"/>
        <v>1788.84</v>
      </c>
      <c r="BN19" s="207">
        <f t="shared" si="23"/>
        <v>198.76</v>
      </c>
      <c r="BO19" s="41">
        <v>0</v>
      </c>
      <c r="BP19" s="207">
        <f t="shared" si="44"/>
        <v>1788.84</v>
      </c>
      <c r="BQ19" s="207">
        <f t="shared" si="24"/>
        <v>198.76</v>
      </c>
      <c r="BR19" s="41">
        <v>0</v>
      </c>
      <c r="BS19" s="207">
        <f t="shared" si="45"/>
        <v>1788.84</v>
      </c>
      <c r="BT19" s="207">
        <f t="shared" si="25"/>
        <v>198.76</v>
      </c>
      <c r="BU19" s="41">
        <v>0</v>
      </c>
      <c r="BV19" s="207">
        <f t="shared" si="46"/>
        <v>1788.84</v>
      </c>
      <c r="BW19" s="207">
        <f t="shared" si="26"/>
        <v>198.76</v>
      </c>
      <c r="BX19" s="41">
        <v>0</v>
      </c>
      <c r="BY19" s="207">
        <f t="shared" si="47"/>
        <v>1788.84</v>
      </c>
      <c r="BZ19" s="207">
        <f t="shared" si="27"/>
        <v>198.76</v>
      </c>
      <c r="CA19" s="41">
        <v>0</v>
      </c>
      <c r="CB19" s="207">
        <f t="shared" si="48"/>
        <v>1788.84</v>
      </c>
      <c r="CC19" s="207">
        <f t="shared" si="28"/>
        <v>198.76</v>
      </c>
      <c r="CD19" s="41">
        <v>0</v>
      </c>
      <c r="CE19" s="207">
        <f t="shared" si="29"/>
        <v>1788.84</v>
      </c>
      <c r="CF19" s="207">
        <f t="shared" si="30"/>
        <v>198.76</v>
      </c>
      <c r="CG19" s="41">
        <v>0</v>
      </c>
      <c r="CH19" s="207">
        <f t="shared" si="49"/>
        <v>1788.84</v>
      </c>
      <c r="CI19" s="207">
        <f t="shared" si="31"/>
        <v>198.76</v>
      </c>
      <c r="CJ19" s="274">
        <v>0</v>
      </c>
      <c r="CK19" s="274">
        <f t="shared" si="50"/>
        <v>1788.84</v>
      </c>
      <c r="CL19" s="274"/>
      <c r="CM19" s="274">
        <f t="shared" si="51"/>
        <v>1788.84</v>
      </c>
      <c r="CN19" s="314">
        <v>0</v>
      </c>
      <c r="CO19" s="314">
        <f t="shared" si="52"/>
        <v>1788.84</v>
      </c>
      <c r="CP19" s="314">
        <f t="shared" si="32"/>
        <v>198.76</v>
      </c>
    </row>
    <row r="20" spans="1:98" s="24" customFormat="1" ht="26.25" customHeight="1">
      <c r="A20" s="20" t="s">
        <v>235</v>
      </c>
      <c r="B20" s="25" t="s">
        <v>207</v>
      </c>
      <c r="C20" s="60"/>
      <c r="D20" s="16">
        <v>12</v>
      </c>
      <c r="E20" s="298" t="s">
        <v>236</v>
      </c>
      <c r="F20" s="10">
        <v>38684</v>
      </c>
      <c r="G20" s="28" t="s">
        <v>237</v>
      </c>
      <c r="H20" s="26" t="s">
        <v>210</v>
      </c>
      <c r="I20" s="297" t="s">
        <v>210</v>
      </c>
      <c r="J20" s="27" t="s">
        <v>200</v>
      </c>
      <c r="K20" s="299" t="s">
        <v>238</v>
      </c>
      <c r="L20" s="129">
        <v>602</v>
      </c>
      <c r="M20" s="41">
        <f t="shared" si="0"/>
        <v>60.2</v>
      </c>
      <c r="N20" s="41">
        <f t="shared" si="1"/>
        <v>541.79999999999995</v>
      </c>
      <c r="O20" s="41">
        <f t="shared" si="33"/>
        <v>108.35999999999999</v>
      </c>
      <c r="P20" s="41">
        <v>0</v>
      </c>
      <c r="Q20" s="207">
        <v>0</v>
      </c>
      <c r="R20" s="207">
        <v>0</v>
      </c>
      <c r="S20" s="41">
        <v>0</v>
      </c>
      <c r="T20" s="207">
        <v>0</v>
      </c>
      <c r="U20" s="207">
        <v>0</v>
      </c>
      <c r="V20" s="41">
        <v>0</v>
      </c>
      <c r="W20" s="207">
        <v>0</v>
      </c>
      <c r="X20" s="207">
        <v>0</v>
      </c>
      <c r="Y20" s="41">
        <v>0</v>
      </c>
      <c r="Z20" s="207">
        <v>0</v>
      </c>
      <c r="AA20" s="207">
        <v>0</v>
      </c>
      <c r="AB20" s="41">
        <v>0</v>
      </c>
      <c r="AC20" s="207">
        <v>0</v>
      </c>
      <c r="AD20" s="207">
        <v>0</v>
      </c>
      <c r="AE20" s="41">
        <v>0</v>
      </c>
      <c r="AF20" s="207">
        <v>0</v>
      </c>
      <c r="AG20" s="207">
        <v>0</v>
      </c>
      <c r="AH20" s="41">
        <v>0</v>
      </c>
      <c r="AI20" s="207">
        <v>0</v>
      </c>
      <c r="AJ20" s="207">
        <v>0</v>
      </c>
      <c r="AK20" s="41">
        <v>0</v>
      </c>
      <c r="AL20" s="207">
        <v>0</v>
      </c>
      <c r="AM20" s="207">
        <v>0</v>
      </c>
      <c r="AN20" s="41">
        <v>0</v>
      </c>
      <c r="AO20" s="207">
        <f t="shared" si="35"/>
        <v>0</v>
      </c>
      <c r="AP20" s="207">
        <v>0</v>
      </c>
      <c r="AQ20" s="41">
        <v>10.09</v>
      </c>
      <c r="AR20" s="207">
        <f t="shared" si="36"/>
        <v>10.09</v>
      </c>
      <c r="AS20" s="207">
        <f t="shared" si="16"/>
        <v>591.91</v>
      </c>
      <c r="AT20" s="41">
        <v>108.36</v>
      </c>
      <c r="AU20" s="207">
        <f t="shared" si="37"/>
        <v>118.45</v>
      </c>
      <c r="AV20" s="207">
        <f t="shared" si="17"/>
        <v>483.55</v>
      </c>
      <c r="AW20" s="41">
        <v>108.36</v>
      </c>
      <c r="AX20" s="207">
        <f t="shared" si="38"/>
        <v>226.81</v>
      </c>
      <c r="AY20" s="207">
        <f t="shared" si="18"/>
        <v>375.19</v>
      </c>
      <c r="AZ20" s="41">
        <v>108.36</v>
      </c>
      <c r="BA20" s="207">
        <f t="shared" si="39"/>
        <v>335.17</v>
      </c>
      <c r="BB20" s="207">
        <f t="shared" si="19"/>
        <v>266.83</v>
      </c>
      <c r="BC20" s="41">
        <v>108.36</v>
      </c>
      <c r="BD20" s="207">
        <f t="shared" si="40"/>
        <v>443.53000000000003</v>
      </c>
      <c r="BE20" s="207">
        <f t="shared" si="20"/>
        <v>158.46999999999997</v>
      </c>
      <c r="BF20" s="41">
        <v>98.27</v>
      </c>
      <c r="BG20" s="207">
        <f t="shared" si="41"/>
        <v>541.80000000000007</v>
      </c>
      <c r="BH20" s="207">
        <f t="shared" si="21"/>
        <v>60.199999999999932</v>
      </c>
      <c r="BI20" s="41">
        <v>0</v>
      </c>
      <c r="BJ20" s="207">
        <f t="shared" si="42"/>
        <v>541.80000000000007</v>
      </c>
      <c r="BK20" s="207">
        <f t="shared" si="22"/>
        <v>60.199999999999932</v>
      </c>
      <c r="BL20" s="41">
        <v>0</v>
      </c>
      <c r="BM20" s="207">
        <f t="shared" si="43"/>
        <v>541.80000000000007</v>
      </c>
      <c r="BN20" s="207">
        <f t="shared" si="23"/>
        <v>60.199999999999932</v>
      </c>
      <c r="BO20" s="41">
        <v>0</v>
      </c>
      <c r="BP20" s="207">
        <f t="shared" si="44"/>
        <v>541.80000000000007</v>
      </c>
      <c r="BQ20" s="207">
        <f t="shared" si="24"/>
        <v>60.199999999999932</v>
      </c>
      <c r="BR20" s="41">
        <v>0</v>
      </c>
      <c r="BS20" s="207">
        <f t="shared" si="45"/>
        <v>541.80000000000007</v>
      </c>
      <c r="BT20" s="207">
        <f t="shared" si="25"/>
        <v>60.199999999999932</v>
      </c>
      <c r="BU20" s="41">
        <v>0</v>
      </c>
      <c r="BV20" s="207">
        <f t="shared" si="46"/>
        <v>541.80000000000007</v>
      </c>
      <c r="BW20" s="207">
        <f t="shared" si="26"/>
        <v>60.199999999999932</v>
      </c>
      <c r="BX20" s="41">
        <v>0</v>
      </c>
      <c r="BY20" s="207">
        <f t="shared" si="47"/>
        <v>541.80000000000007</v>
      </c>
      <c r="BZ20" s="207">
        <f t="shared" si="27"/>
        <v>60.199999999999932</v>
      </c>
      <c r="CA20" s="41">
        <v>0</v>
      </c>
      <c r="CB20" s="207">
        <f t="shared" si="48"/>
        <v>541.80000000000007</v>
      </c>
      <c r="CC20" s="207">
        <f t="shared" si="28"/>
        <v>60.199999999999932</v>
      </c>
      <c r="CD20" s="41">
        <v>0</v>
      </c>
      <c r="CE20" s="207">
        <f t="shared" si="29"/>
        <v>541.80000000000007</v>
      </c>
      <c r="CF20" s="207">
        <f t="shared" si="30"/>
        <v>60.199999999999932</v>
      </c>
      <c r="CG20" s="41">
        <v>0</v>
      </c>
      <c r="CH20" s="207">
        <f t="shared" si="49"/>
        <v>541.80000000000007</v>
      </c>
      <c r="CI20" s="207">
        <f t="shared" si="31"/>
        <v>60.199999999999932</v>
      </c>
      <c r="CJ20" s="274">
        <v>0</v>
      </c>
      <c r="CK20" s="274">
        <f t="shared" si="50"/>
        <v>541.80000000000007</v>
      </c>
      <c r="CL20" s="274"/>
      <c r="CM20" s="274">
        <f t="shared" si="51"/>
        <v>541.80000000000007</v>
      </c>
      <c r="CN20" s="314">
        <v>0</v>
      </c>
      <c r="CO20" s="314">
        <f t="shared" si="52"/>
        <v>541.80000000000007</v>
      </c>
      <c r="CP20" s="314">
        <f t="shared" si="32"/>
        <v>60.199999999999932</v>
      </c>
    </row>
    <row r="21" spans="1:98" s="24" customFormat="1" ht="26.25" customHeight="1">
      <c r="A21" s="20" t="s">
        <v>239</v>
      </c>
      <c r="B21" s="25" t="s">
        <v>207</v>
      </c>
      <c r="C21" s="60"/>
      <c r="D21" s="16">
        <v>13</v>
      </c>
      <c r="E21" s="298" t="s">
        <v>240</v>
      </c>
      <c r="F21" s="10">
        <v>39155</v>
      </c>
      <c r="G21" s="28" t="s">
        <v>241</v>
      </c>
      <c r="H21" s="26" t="s">
        <v>210</v>
      </c>
      <c r="I21" s="297" t="s">
        <v>210</v>
      </c>
      <c r="J21" s="27" t="s">
        <v>200</v>
      </c>
      <c r="K21" s="27" t="s">
        <v>955</v>
      </c>
      <c r="L21" s="129">
        <v>600</v>
      </c>
      <c r="M21" s="41">
        <f t="shared" si="0"/>
        <v>60</v>
      </c>
      <c r="N21" s="41">
        <f t="shared" si="1"/>
        <v>540</v>
      </c>
      <c r="O21" s="41">
        <f t="shared" si="33"/>
        <v>108</v>
      </c>
      <c r="P21" s="41">
        <v>0</v>
      </c>
      <c r="Q21" s="207">
        <v>0</v>
      </c>
      <c r="R21" s="207">
        <v>0</v>
      </c>
      <c r="S21" s="41">
        <v>0</v>
      </c>
      <c r="T21" s="207">
        <v>0</v>
      </c>
      <c r="U21" s="207">
        <v>0</v>
      </c>
      <c r="V21" s="41">
        <v>0</v>
      </c>
      <c r="W21" s="207">
        <v>0</v>
      </c>
      <c r="X21" s="207">
        <v>0</v>
      </c>
      <c r="Y21" s="41">
        <v>0</v>
      </c>
      <c r="Z21" s="207">
        <v>0</v>
      </c>
      <c r="AA21" s="207">
        <v>0</v>
      </c>
      <c r="AB21" s="41">
        <v>0</v>
      </c>
      <c r="AC21" s="207">
        <v>0</v>
      </c>
      <c r="AD21" s="207">
        <v>0</v>
      </c>
      <c r="AE21" s="41">
        <v>0</v>
      </c>
      <c r="AF21" s="207">
        <v>0</v>
      </c>
      <c r="AG21" s="207">
        <v>0</v>
      </c>
      <c r="AH21" s="41">
        <v>0</v>
      </c>
      <c r="AI21" s="207">
        <v>0</v>
      </c>
      <c r="AJ21" s="207">
        <v>0</v>
      </c>
      <c r="AK21" s="41">
        <v>0</v>
      </c>
      <c r="AL21" s="207">
        <f t="shared" si="34"/>
        <v>0</v>
      </c>
      <c r="AM21" s="207">
        <f>L21-AI21</f>
        <v>600</v>
      </c>
      <c r="AN21" s="41">
        <v>0</v>
      </c>
      <c r="AO21" s="207">
        <f t="shared" si="35"/>
        <v>0</v>
      </c>
      <c r="AP21" s="207">
        <f>L21-AO21</f>
        <v>600</v>
      </c>
      <c r="AQ21" s="41">
        <v>0</v>
      </c>
      <c r="AR21" s="207">
        <f t="shared" si="36"/>
        <v>0</v>
      </c>
      <c r="AS21" s="207">
        <f t="shared" si="16"/>
        <v>600</v>
      </c>
      <c r="AT21" s="41">
        <v>0</v>
      </c>
      <c r="AU21" s="207">
        <f t="shared" si="37"/>
        <v>0</v>
      </c>
      <c r="AV21" s="207">
        <f t="shared" si="17"/>
        <v>600</v>
      </c>
      <c r="AW21" s="41">
        <v>86.1</v>
      </c>
      <c r="AX21" s="207">
        <f t="shared" si="38"/>
        <v>86.1</v>
      </c>
      <c r="AY21" s="207">
        <f t="shared" si="18"/>
        <v>513.9</v>
      </c>
      <c r="AZ21" s="41">
        <v>108</v>
      </c>
      <c r="BA21" s="207">
        <f t="shared" si="39"/>
        <v>194.1</v>
      </c>
      <c r="BB21" s="207">
        <f t="shared" si="19"/>
        <v>405.9</v>
      </c>
      <c r="BC21" s="41">
        <v>108</v>
      </c>
      <c r="BD21" s="207">
        <f t="shared" si="40"/>
        <v>302.10000000000002</v>
      </c>
      <c r="BE21" s="207">
        <f t="shared" si="20"/>
        <v>297.89999999999998</v>
      </c>
      <c r="BF21" s="41">
        <v>108</v>
      </c>
      <c r="BG21" s="207">
        <f t="shared" si="41"/>
        <v>410.1</v>
      </c>
      <c r="BH21" s="207">
        <f t="shared" si="21"/>
        <v>189.89999999999998</v>
      </c>
      <c r="BI21" s="41">
        <v>108</v>
      </c>
      <c r="BJ21" s="207">
        <f t="shared" si="42"/>
        <v>518.1</v>
      </c>
      <c r="BK21" s="207">
        <f t="shared" si="22"/>
        <v>81.899999999999977</v>
      </c>
      <c r="BL21" s="41">
        <v>21.9</v>
      </c>
      <c r="BM21" s="207">
        <f t="shared" si="43"/>
        <v>540</v>
      </c>
      <c r="BN21" s="207">
        <f t="shared" si="23"/>
        <v>60</v>
      </c>
      <c r="BO21" s="41">
        <v>0</v>
      </c>
      <c r="BP21" s="207">
        <f t="shared" si="44"/>
        <v>540</v>
      </c>
      <c r="BQ21" s="207">
        <f t="shared" si="24"/>
        <v>60</v>
      </c>
      <c r="BR21" s="41">
        <v>0</v>
      </c>
      <c r="BS21" s="207">
        <f t="shared" si="45"/>
        <v>540</v>
      </c>
      <c r="BT21" s="207">
        <f t="shared" si="25"/>
        <v>60</v>
      </c>
      <c r="BU21" s="41">
        <v>0</v>
      </c>
      <c r="BV21" s="207">
        <f t="shared" si="46"/>
        <v>540</v>
      </c>
      <c r="BW21" s="207">
        <f t="shared" si="26"/>
        <v>60</v>
      </c>
      <c r="BX21" s="41">
        <v>0</v>
      </c>
      <c r="BY21" s="207">
        <f t="shared" si="47"/>
        <v>540</v>
      </c>
      <c r="BZ21" s="207">
        <f t="shared" si="27"/>
        <v>60</v>
      </c>
      <c r="CA21" s="41">
        <v>0</v>
      </c>
      <c r="CB21" s="207">
        <f t="shared" si="48"/>
        <v>540</v>
      </c>
      <c r="CC21" s="207">
        <f t="shared" si="28"/>
        <v>60</v>
      </c>
      <c r="CD21" s="41">
        <v>0</v>
      </c>
      <c r="CE21" s="207">
        <f t="shared" si="29"/>
        <v>540</v>
      </c>
      <c r="CF21" s="207">
        <f t="shared" si="30"/>
        <v>60</v>
      </c>
      <c r="CG21" s="41">
        <v>0</v>
      </c>
      <c r="CH21" s="207">
        <f t="shared" si="49"/>
        <v>540</v>
      </c>
      <c r="CI21" s="207">
        <f t="shared" si="31"/>
        <v>60</v>
      </c>
      <c r="CJ21" s="274">
        <v>0</v>
      </c>
      <c r="CK21" s="274">
        <f t="shared" si="50"/>
        <v>540</v>
      </c>
      <c r="CL21" s="274"/>
      <c r="CM21" s="274">
        <f t="shared" si="51"/>
        <v>540</v>
      </c>
      <c r="CN21" s="314">
        <v>0</v>
      </c>
      <c r="CO21" s="314">
        <f t="shared" si="52"/>
        <v>540</v>
      </c>
      <c r="CP21" s="314">
        <f t="shared" si="32"/>
        <v>60</v>
      </c>
    </row>
    <row r="22" spans="1:98" s="24" customFormat="1" ht="36.75" customHeight="1">
      <c r="A22" s="20" t="s">
        <v>242</v>
      </c>
      <c r="B22" s="25" t="s">
        <v>243</v>
      </c>
      <c r="C22" s="60"/>
      <c r="D22" s="16">
        <v>14</v>
      </c>
      <c r="E22" s="298" t="s">
        <v>244</v>
      </c>
      <c r="F22" s="10">
        <v>41801</v>
      </c>
      <c r="G22" s="28" t="s">
        <v>245</v>
      </c>
      <c r="H22" s="26" t="s">
        <v>246</v>
      </c>
      <c r="I22" s="297" t="s">
        <v>210</v>
      </c>
      <c r="J22" s="27" t="s">
        <v>200</v>
      </c>
      <c r="K22" s="308" t="s">
        <v>247</v>
      </c>
      <c r="L22" s="129">
        <v>699</v>
      </c>
      <c r="M22" s="41">
        <f t="shared" si="0"/>
        <v>69.900000000000006</v>
      </c>
      <c r="N22" s="41">
        <f t="shared" si="1"/>
        <v>629.1</v>
      </c>
      <c r="O22" s="41">
        <f t="shared" si="33"/>
        <v>125.82000000000001</v>
      </c>
      <c r="P22" s="41">
        <v>0</v>
      </c>
      <c r="Q22" s="207">
        <v>0</v>
      </c>
      <c r="R22" s="207">
        <v>0</v>
      </c>
      <c r="S22" s="41">
        <v>0</v>
      </c>
      <c r="T22" s="207">
        <v>0</v>
      </c>
      <c r="U22" s="207">
        <v>0</v>
      </c>
      <c r="V22" s="41">
        <v>0</v>
      </c>
      <c r="W22" s="207">
        <v>0</v>
      </c>
      <c r="X22" s="207">
        <v>0</v>
      </c>
      <c r="Y22" s="41">
        <v>0</v>
      </c>
      <c r="Z22" s="207">
        <v>0</v>
      </c>
      <c r="AA22" s="207">
        <v>0</v>
      </c>
      <c r="AB22" s="41">
        <v>0</v>
      </c>
      <c r="AC22" s="207">
        <v>0</v>
      </c>
      <c r="AD22" s="207">
        <v>0</v>
      </c>
      <c r="AE22" s="41">
        <v>0</v>
      </c>
      <c r="AF22" s="207">
        <v>0</v>
      </c>
      <c r="AG22" s="207">
        <v>0</v>
      </c>
      <c r="AH22" s="41">
        <v>0</v>
      </c>
      <c r="AI22" s="207">
        <v>0</v>
      </c>
      <c r="AJ22" s="207">
        <v>0</v>
      </c>
      <c r="AK22" s="41">
        <v>0</v>
      </c>
      <c r="AL22" s="207">
        <v>0</v>
      </c>
      <c r="AM22" s="207">
        <v>0</v>
      </c>
      <c r="AN22" s="41">
        <v>0</v>
      </c>
      <c r="AO22" s="207">
        <v>0</v>
      </c>
      <c r="AP22" s="207">
        <v>0</v>
      </c>
      <c r="AQ22" s="41">
        <v>0</v>
      </c>
      <c r="AR22" s="207">
        <v>0</v>
      </c>
      <c r="AS22" s="207">
        <v>0</v>
      </c>
      <c r="AT22" s="41">
        <v>0</v>
      </c>
      <c r="AU22" s="207">
        <v>0</v>
      </c>
      <c r="AV22" s="207">
        <v>0</v>
      </c>
      <c r="AW22" s="41">
        <v>0</v>
      </c>
      <c r="AX22" s="207">
        <v>0</v>
      </c>
      <c r="AY22" s="207">
        <v>0</v>
      </c>
      <c r="AZ22" s="41">
        <v>0</v>
      </c>
      <c r="BA22" s="207">
        <v>0</v>
      </c>
      <c r="BB22" s="207">
        <v>0</v>
      </c>
      <c r="BC22" s="41">
        <v>0</v>
      </c>
      <c r="BD22" s="207">
        <f t="shared" si="40"/>
        <v>0</v>
      </c>
      <c r="BE22" s="207">
        <v>0</v>
      </c>
      <c r="BF22" s="41">
        <v>0</v>
      </c>
      <c r="BG22" s="207">
        <f t="shared" si="41"/>
        <v>0</v>
      </c>
      <c r="BH22" s="207">
        <v>0</v>
      </c>
      <c r="BI22" s="41">
        <v>0</v>
      </c>
      <c r="BJ22" s="207">
        <v>0</v>
      </c>
      <c r="BK22" s="207">
        <v>0</v>
      </c>
      <c r="BL22" s="41">
        <v>0</v>
      </c>
      <c r="BM22" s="207">
        <v>0</v>
      </c>
      <c r="BN22" s="207">
        <v>0</v>
      </c>
      <c r="BO22" s="41">
        <v>70.67</v>
      </c>
      <c r="BP22" s="207">
        <f t="shared" si="44"/>
        <v>70.67</v>
      </c>
      <c r="BQ22" s="207">
        <f t="shared" si="24"/>
        <v>628.33000000000004</v>
      </c>
      <c r="BR22" s="41">
        <v>125.82</v>
      </c>
      <c r="BS22" s="207">
        <f t="shared" si="45"/>
        <v>196.49</v>
      </c>
      <c r="BT22" s="207">
        <f t="shared" si="25"/>
        <v>502.51</v>
      </c>
      <c r="BU22" s="41">
        <v>125.82</v>
      </c>
      <c r="BV22" s="207">
        <f t="shared" si="46"/>
        <v>322.31</v>
      </c>
      <c r="BW22" s="207">
        <f t="shared" si="26"/>
        <v>376.69</v>
      </c>
      <c r="BX22" s="41">
        <v>125.82</v>
      </c>
      <c r="BY22" s="207">
        <f t="shared" si="47"/>
        <v>448.13</v>
      </c>
      <c r="BZ22" s="207">
        <f t="shared" si="27"/>
        <v>250.87</v>
      </c>
      <c r="CA22" s="41">
        <v>125.82</v>
      </c>
      <c r="CB22" s="207">
        <f>BY22+CA22</f>
        <v>573.95000000000005</v>
      </c>
      <c r="CC22" s="207">
        <f t="shared" si="28"/>
        <v>125.04999999999995</v>
      </c>
      <c r="CD22" s="41">
        <v>55.15</v>
      </c>
      <c r="CE22" s="207">
        <f t="shared" si="29"/>
        <v>629.1</v>
      </c>
      <c r="CF22" s="207">
        <f t="shared" si="30"/>
        <v>69.899999999999977</v>
      </c>
      <c r="CG22" s="41">
        <v>0</v>
      </c>
      <c r="CH22" s="207">
        <f>CE22+CG22</f>
        <v>629.1</v>
      </c>
      <c r="CI22" s="207">
        <f t="shared" si="31"/>
        <v>69.899999999999977</v>
      </c>
      <c r="CJ22" s="274">
        <v>0</v>
      </c>
      <c r="CK22" s="274">
        <f t="shared" si="50"/>
        <v>629.1</v>
      </c>
      <c r="CL22" s="274"/>
      <c r="CM22" s="274">
        <f t="shared" si="51"/>
        <v>629.1</v>
      </c>
      <c r="CN22" s="314">
        <v>0</v>
      </c>
      <c r="CO22" s="314">
        <f t="shared" si="52"/>
        <v>629.1</v>
      </c>
      <c r="CP22" s="314">
        <f t="shared" si="32"/>
        <v>69.899999999999977</v>
      </c>
      <c r="CQ22" s="261"/>
      <c r="CT22" s="24" t="s">
        <v>1336</v>
      </c>
    </row>
    <row r="23" spans="1:98" s="24" customFormat="1" ht="26.25" customHeight="1">
      <c r="A23" s="20" t="s">
        <v>248</v>
      </c>
      <c r="B23" s="25" t="s">
        <v>249</v>
      </c>
      <c r="C23" s="60"/>
      <c r="D23" s="16">
        <v>15</v>
      </c>
      <c r="E23" s="298" t="s">
        <v>250</v>
      </c>
      <c r="F23" s="10">
        <v>42723</v>
      </c>
      <c r="G23" s="28" t="s">
        <v>251</v>
      </c>
      <c r="H23" s="26" t="s">
        <v>210</v>
      </c>
      <c r="I23" s="297" t="s">
        <v>210</v>
      </c>
      <c r="J23" s="27" t="s">
        <v>200</v>
      </c>
      <c r="K23" s="27" t="s">
        <v>252</v>
      </c>
      <c r="L23" s="129">
        <v>2130.0500000000002</v>
      </c>
      <c r="M23" s="41">
        <f t="shared" si="0"/>
        <v>213.00500000000002</v>
      </c>
      <c r="N23" s="41">
        <f t="shared" si="1"/>
        <v>1917.0450000000001</v>
      </c>
      <c r="O23" s="41">
        <f>N23/5</f>
        <v>383.40899999999999</v>
      </c>
      <c r="P23" s="41">
        <v>0</v>
      </c>
      <c r="Q23" s="207">
        <v>0</v>
      </c>
      <c r="R23" s="207">
        <v>0</v>
      </c>
      <c r="S23" s="41">
        <v>0</v>
      </c>
      <c r="T23" s="207">
        <v>0</v>
      </c>
      <c r="U23" s="207">
        <v>0</v>
      </c>
      <c r="V23" s="41">
        <v>0</v>
      </c>
      <c r="W23" s="207">
        <v>0</v>
      </c>
      <c r="X23" s="207">
        <v>0</v>
      </c>
      <c r="Y23" s="41">
        <v>0</v>
      </c>
      <c r="Z23" s="207">
        <v>0</v>
      </c>
      <c r="AA23" s="207">
        <v>0</v>
      </c>
      <c r="AB23" s="41">
        <v>0</v>
      </c>
      <c r="AC23" s="207">
        <v>0</v>
      </c>
      <c r="AD23" s="207">
        <v>0</v>
      </c>
      <c r="AE23" s="41">
        <v>0</v>
      </c>
      <c r="AF23" s="207">
        <v>0</v>
      </c>
      <c r="AG23" s="207">
        <v>0</v>
      </c>
      <c r="AH23" s="41">
        <v>0</v>
      </c>
      <c r="AI23" s="207">
        <v>0</v>
      </c>
      <c r="AJ23" s="207">
        <v>0</v>
      </c>
      <c r="AK23" s="41">
        <v>0</v>
      </c>
      <c r="AL23" s="207">
        <v>0</v>
      </c>
      <c r="AM23" s="207">
        <v>0</v>
      </c>
      <c r="AN23" s="41">
        <v>0</v>
      </c>
      <c r="AO23" s="207">
        <v>0</v>
      </c>
      <c r="AP23" s="207">
        <v>0</v>
      </c>
      <c r="AQ23" s="41">
        <v>0</v>
      </c>
      <c r="AR23" s="207">
        <v>0</v>
      </c>
      <c r="AS23" s="207">
        <v>0</v>
      </c>
      <c r="AT23" s="41">
        <v>0</v>
      </c>
      <c r="AU23" s="207">
        <v>0</v>
      </c>
      <c r="AV23" s="207">
        <v>0</v>
      </c>
      <c r="AW23" s="41">
        <v>0</v>
      </c>
      <c r="AX23" s="207">
        <v>0</v>
      </c>
      <c r="AY23" s="207">
        <v>0</v>
      </c>
      <c r="AZ23" s="41">
        <v>0</v>
      </c>
      <c r="BA23" s="207">
        <v>0</v>
      </c>
      <c r="BB23" s="207">
        <v>0</v>
      </c>
      <c r="BC23" s="41">
        <v>0</v>
      </c>
      <c r="BD23" s="207">
        <v>0</v>
      </c>
      <c r="BE23" s="207">
        <v>0</v>
      </c>
      <c r="BF23" s="41">
        <v>0</v>
      </c>
      <c r="BG23" s="207">
        <v>0</v>
      </c>
      <c r="BH23" s="207">
        <v>0</v>
      </c>
      <c r="BI23" s="41">
        <v>0</v>
      </c>
      <c r="BJ23" s="207">
        <v>0</v>
      </c>
      <c r="BK23" s="207">
        <v>0</v>
      </c>
      <c r="BL23" s="41">
        <v>0</v>
      </c>
      <c r="BM23" s="207">
        <v>0</v>
      </c>
      <c r="BN23" s="207">
        <v>0</v>
      </c>
      <c r="BO23" s="41">
        <v>0</v>
      </c>
      <c r="BP23" s="207">
        <v>0</v>
      </c>
      <c r="BQ23" s="207">
        <v>0</v>
      </c>
      <c r="BR23" s="41">
        <v>0</v>
      </c>
      <c r="BS23" s="207">
        <v>0</v>
      </c>
      <c r="BT23" s="207">
        <v>0</v>
      </c>
      <c r="BU23" s="41">
        <v>13.66</v>
      </c>
      <c r="BV23" s="207">
        <f>BS23+BU23</f>
        <v>13.66</v>
      </c>
      <c r="BW23" s="207">
        <f t="shared" si="26"/>
        <v>2116.3900000000003</v>
      </c>
      <c r="BX23" s="41">
        <v>383.41</v>
      </c>
      <c r="BY23" s="207">
        <f>BV23+BX23</f>
        <v>397.07000000000005</v>
      </c>
      <c r="BZ23" s="207">
        <f t="shared" si="27"/>
        <v>1732.98</v>
      </c>
      <c r="CA23" s="41">
        <v>383.41</v>
      </c>
      <c r="CB23" s="207">
        <f t="shared" si="48"/>
        <v>780.48</v>
      </c>
      <c r="CC23" s="207">
        <f t="shared" si="28"/>
        <v>1349.5700000000002</v>
      </c>
      <c r="CD23" s="41">
        <v>383.41</v>
      </c>
      <c r="CE23" s="207">
        <f t="shared" si="29"/>
        <v>1163.8900000000001</v>
      </c>
      <c r="CF23" s="207">
        <f t="shared" si="30"/>
        <v>966.16000000000008</v>
      </c>
      <c r="CG23" s="41">
        <v>383.41</v>
      </c>
      <c r="CH23" s="207">
        <f t="shared" si="49"/>
        <v>1547.3000000000002</v>
      </c>
      <c r="CI23" s="207">
        <f t="shared" si="31"/>
        <v>582.75</v>
      </c>
      <c r="CJ23" s="274">
        <f>383.41-13.66</f>
        <v>369.75</v>
      </c>
      <c r="CK23" s="274">
        <f>CJ23+CH23</f>
        <v>1917.0500000000002</v>
      </c>
      <c r="CL23" s="274"/>
      <c r="CM23" s="274">
        <f t="shared" si="51"/>
        <v>1917.0500000000002</v>
      </c>
      <c r="CN23" s="314">
        <v>0</v>
      </c>
      <c r="CO23" s="314">
        <f>CK23+CN23</f>
        <v>1917.0500000000002</v>
      </c>
      <c r="CP23" s="314">
        <f t="shared" si="32"/>
        <v>213</v>
      </c>
      <c r="CQ23" s="261"/>
    </row>
    <row r="24" spans="1:98" s="13" customFormat="1" ht="18.75" customHeight="1">
      <c r="A24" s="279"/>
      <c r="B24" s="279"/>
      <c r="C24" s="49"/>
      <c r="D24" s="610" t="s">
        <v>1434</v>
      </c>
      <c r="E24" s="610"/>
      <c r="F24" s="610"/>
      <c r="G24" s="610"/>
      <c r="H24" s="610"/>
      <c r="I24" s="610"/>
      <c r="J24" s="610"/>
      <c r="K24" s="610"/>
      <c r="L24" s="327">
        <f>SUM(L9:L23)</f>
        <v>16331.41</v>
      </c>
      <c r="M24" s="327">
        <f>SUM(M9:M23)</f>
        <v>1633.1410000000003</v>
      </c>
      <c r="N24" s="327">
        <f>SUM(N9:N23)</f>
        <v>14698.269</v>
      </c>
      <c r="O24" s="327">
        <f>SUM(O9:O23)</f>
        <v>2939.6538</v>
      </c>
      <c r="P24" s="327">
        <f t="shared" ref="P24:BX24" si="53">SUM(P9:P23)</f>
        <v>274.64</v>
      </c>
      <c r="Q24" s="327">
        <f t="shared" si="53"/>
        <v>274.64</v>
      </c>
      <c r="R24" s="327">
        <f t="shared" si="53"/>
        <v>2566.5</v>
      </c>
      <c r="S24" s="327">
        <f t="shared" si="53"/>
        <v>1366.1399999999999</v>
      </c>
      <c r="T24" s="327">
        <f t="shared" si="53"/>
        <v>1640.7799999999997</v>
      </c>
      <c r="U24" s="327">
        <f t="shared" si="53"/>
        <v>7307.369999999999</v>
      </c>
      <c r="V24" s="327">
        <f t="shared" si="53"/>
        <v>1610.6599999999999</v>
      </c>
      <c r="W24" s="327">
        <f t="shared" si="53"/>
        <v>3251.4400000000005</v>
      </c>
      <c r="X24" s="327">
        <f t="shared" si="53"/>
        <v>5696.7099999999991</v>
      </c>
      <c r="Y24" s="327">
        <f t="shared" si="53"/>
        <v>1657.1799999999998</v>
      </c>
      <c r="Z24" s="327">
        <f t="shared" si="53"/>
        <v>4908.62</v>
      </c>
      <c r="AA24" s="327">
        <f t="shared" si="53"/>
        <v>4728.24</v>
      </c>
      <c r="AB24" s="327">
        <f t="shared" si="53"/>
        <v>1734.6299999999999</v>
      </c>
      <c r="AC24" s="327">
        <f t="shared" si="53"/>
        <v>6643.25</v>
      </c>
      <c r="AD24" s="327">
        <f t="shared" si="53"/>
        <v>2993.6099999999997</v>
      </c>
      <c r="AE24" s="327">
        <f t="shared" si="53"/>
        <v>1460.0199989999999</v>
      </c>
      <c r="AF24" s="327">
        <f t="shared" si="53"/>
        <v>8103.2699990000001</v>
      </c>
      <c r="AG24" s="327">
        <f t="shared" si="53"/>
        <v>1533.590001</v>
      </c>
      <c r="AH24" s="327">
        <f t="shared" si="53"/>
        <v>368.49</v>
      </c>
      <c r="AI24" s="327">
        <f t="shared" si="53"/>
        <v>8471.7599989999999</v>
      </c>
      <c r="AJ24" s="327">
        <f t="shared" si="53"/>
        <v>1165.1000009999998</v>
      </c>
      <c r="AK24" s="327">
        <f t="shared" si="53"/>
        <v>123.97</v>
      </c>
      <c r="AL24" s="327">
        <f t="shared" si="53"/>
        <v>8595.729999000001</v>
      </c>
      <c r="AM24" s="327">
        <f t="shared" si="53"/>
        <v>1765.1000009999998</v>
      </c>
      <c r="AN24" s="327">
        <f t="shared" si="53"/>
        <v>89.26</v>
      </c>
      <c r="AO24" s="327">
        <f t="shared" si="53"/>
        <v>8684.9899990000013</v>
      </c>
      <c r="AP24" s="327">
        <f t="shared" si="53"/>
        <v>4215.3700009999993</v>
      </c>
      <c r="AQ24" s="327">
        <f t="shared" si="53"/>
        <v>489.51999999999992</v>
      </c>
      <c r="AR24" s="327">
        <f t="shared" si="53"/>
        <v>9174.5099990000017</v>
      </c>
      <c r="AS24" s="327">
        <f t="shared" si="53"/>
        <v>4327.8500009999998</v>
      </c>
      <c r="AT24" s="327">
        <f t="shared" si="53"/>
        <v>587.79</v>
      </c>
      <c r="AU24" s="327">
        <f t="shared" si="53"/>
        <v>9762.2999990000026</v>
      </c>
      <c r="AV24" s="327">
        <f t="shared" si="53"/>
        <v>3740.0600009999998</v>
      </c>
      <c r="AW24" s="327">
        <f t="shared" si="53"/>
        <v>673.89</v>
      </c>
      <c r="AX24" s="327">
        <f t="shared" si="53"/>
        <v>10436.189999000002</v>
      </c>
      <c r="AY24" s="327">
        <f t="shared" si="53"/>
        <v>3066.170001</v>
      </c>
      <c r="AZ24" s="327">
        <f t="shared" si="53"/>
        <v>695.79</v>
      </c>
      <c r="BA24" s="327">
        <f t="shared" si="53"/>
        <v>11131.979999000001</v>
      </c>
      <c r="BB24" s="327">
        <f t="shared" si="53"/>
        <v>2370.380001</v>
      </c>
      <c r="BC24" s="327">
        <f t="shared" si="53"/>
        <v>683.97</v>
      </c>
      <c r="BD24" s="327">
        <f t="shared" si="53"/>
        <v>11815.949999000002</v>
      </c>
      <c r="BE24" s="327">
        <f t="shared" si="53"/>
        <v>1686.4100009999997</v>
      </c>
      <c r="BF24" s="327">
        <f t="shared" si="53"/>
        <v>206.26999999999998</v>
      </c>
      <c r="BG24" s="327">
        <f t="shared" si="53"/>
        <v>12022.219999000001</v>
      </c>
      <c r="BH24" s="327">
        <f t="shared" si="53"/>
        <v>1480.1400009999998</v>
      </c>
      <c r="BI24" s="327">
        <f t="shared" si="53"/>
        <v>108</v>
      </c>
      <c r="BJ24" s="327">
        <f t="shared" si="53"/>
        <v>12130.219999000001</v>
      </c>
      <c r="BK24" s="327">
        <f t="shared" si="53"/>
        <v>1372.1400009999998</v>
      </c>
      <c r="BL24" s="327">
        <f t="shared" si="53"/>
        <v>21.9</v>
      </c>
      <c r="BM24" s="327">
        <f t="shared" si="53"/>
        <v>12152.119999</v>
      </c>
      <c r="BN24" s="327">
        <f t="shared" si="53"/>
        <v>1350.2400009999997</v>
      </c>
      <c r="BO24" s="327">
        <f t="shared" si="53"/>
        <v>70.67</v>
      </c>
      <c r="BP24" s="327">
        <f t="shared" si="53"/>
        <v>12222.789999000001</v>
      </c>
      <c r="BQ24" s="327">
        <f t="shared" si="53"/>
        <v>1978.5700009999996</v>
      </c>
      <c r="BR24" s="327">
        <f t="shared" si="53"/>
        <v>125.82</v>
      </c>
      <c r="BS24" s="327">
        <f t="shared" si="53"/>
        <v>12348.609999</v>
      </c>
      <c r="BT24" s="327">
        <f t="shared" si="53"/>
        <v>1852.7500009999997</v>
      </c>
      <c r="BU24" s="327">
        <f t="shared" si="53"/>
        <v>139.47999999999999</v>
      </c>
      <c r="BV24" s="327">
        <f t="shared" si="53"/>
        <v>12488.089999</v>
      </c>
      <c r="BW24" s="327">
        <f t="shared" si="53"/>
        <v>3843.320001</v>
      </c>
      <c r="BX24" s="327">
        <f t="shared" si="53"/>
        <v>509.23</v>
      </c>
      <c r="BY24" s="327">
        <f t="shared" ref="BY24:CL24" si="54">SUM(BY9:BY23)</f>
        <v>12997.319998999999</v>
      </c>
      <c r="BZ24" s="327">
        <f t="shared" si="54"/>
        <v>3334.0900009999996</v>
      </c>
      <c r="CA24" s="327">
        <f t="shared" si="54"/>
        <v>509.23</v>
      </c>
      <c r="CB24" s="327">
        <f t="shared" si="54"/>
        <v>13506.549999000001</v>
      </c>
      <c r="CC24" s="327">
        <f t="shared" si="54"/>
        <v>2824.860001</v>
      </c>
      <c r="CD24" s="327">
        <f t="shared" si="54"/>
        <v>438.56</v>
      </c>
      <c r="CE24" s="327">
        <f t="shared" si="54"/>
        <v>13945.109999</v>
      </c>
      <c r="CF24" s="327">
        <f t="shared" si="54"/>
        <v>2386.3000009999996</v>
      </c>
      <c r="CG24" s="327">
        <f t="shared" si="54"/>
        <v>383.41</v>
      </c>
      <c r="CH24" s="327">
        <f t="shared" si="54"/>
        <v>14328.519999</v>
      </c>
      <c r="CI24" s="327">
        <f t="shared" si="54"/>
        <v>2002.8900009999998</v>
      </c>
      <c r="CJ24" s="327">
        <f>SUM(CJ9:CJ23)</f>
        <v>369.75</v>
      </c>
      <c r="CK24" s="327">
        <f t="shared" si="54"/>
        <v>14698.269999</v>
      </c>
      <c r="CL24" s="327">
        <f t="shared" si="54"/>
        <v>0</v>
      </c>
      <c r="CM24" s="327">
        <f>SUM(CM9:CM23)</f>
        <v>14698.269999</v>
      </c>
      <c r="CN24" s="327">
        <f>SUM(CN9:CN23)</f>
        <v>0</v>
      </c>
      <c r="CO24" s="327">
        <f>SUM(CO9:CO23)</f>
        <v>14698.269999</v>
      </c>
      <c r="CP24" s="327">
        <f>SUM(CP9:CP23)</f>
        <v>1633.1400009999998</v>
      </c>
      <c r="CS24" s="13" t="s">
        <v>1335</v>
      </c>
    </row>
    <row r="25" spans="1:98" s="18" customFormat="1" ht="29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</row>
    <row r="26" spans="1:98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</row>
    <row r="27" spans="1:98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N27" s="295"/>
    </row>
    <row r="28" spans="1:98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N28" s="295"/>
    </row>
    <row r="29" spans="1:98" s="18" customFormat="1" ht="17.25" customHeight="1" thickBot="1">
      <c r="A29" s="2"/>
      <c r="B29" s="37"/>
      <c r="C29" s="37"/>
      <c r="D29" s="37"/>
      <c r="E29" s="38"/>
      <c r="F29" s="37"/>
      <c r="H29" s="17"/>
      <c r="I29" s="38"/>
      <c r="J29" s="38"/>
      <c r="K29" s="39"/>
      <c r="L29" s="17"/>
      <c r="N29" s="295"/>
    </row>
    <row r="30" spans="1:98" s="18" customFormat="1" ht="17.25" customHeight="1">
      <c r="A30" s="2"/>
      <c r="B30" s="37"/>
      <c r="C30" s="37"/>
      <c r="D30" s="37"/>
      <c r="E30" s="38"/>
      <c r="F30" s="37"/>
      <c r="H30" s="17"/>
      <c r="I30" s="38"/>
      <c r="J30" s="38"/>
      <c r="K30" s="55" t="s">
        <v>1</v>
      </c>
      <c r="L30" s="17"/>
      <c r="N30" s="295"/>
    </row>
    <row r="31" spans="1:98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N31" s="295"/>
    </row>
    <row r="32" spans="1:98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N32" s="295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15"/>
      <c r="L33" s="17"/>
      <c r="N33" s="295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N34" s="295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N35" s="295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N36" s="295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N37" s="295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N38" s="295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N39" s="295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N40" s="295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N41" s="295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N42" s="294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N43" s="294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N44" s="295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</row>
    <row r="177" spans="1:12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</row>
    <row r="178" spans="1:12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</row>
    <row r="179" spans="1:12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</row>
    <row r="180" spans="1:12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</row>
    <row r="181" spans="1:12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</row>
    <row r="182" spans="1:12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</row>
    <row r="183" spans="1:12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</row>
    <row r="184" spans="1:12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</row>
    <row r="185" spans="1:12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</row>
    <row r="186" spans="1:12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</row>
    <row r="187" spans="1:12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</row>
    <row r="188" spans="1:12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</row>
    <row r="189" spans="1:12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</row>
    <row r="190" spans="1:12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</row>
    <row r="191" spans="1:12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</row>
    <row r="192" spans="1:12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</row>
    <row r="193" spans="1:12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</row>
    <row r="194" spans="1:12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</row>
    <row r="195" spans="1:12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</row>
    <row r="196" spans="1:12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</row>
    <row r="197" spans="1:12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</row>
    <row r="198" spans="1:12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</row>
    <row r="199" spans="1:12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</row>
    <row r="200" spans="1:12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</row>
    <row r="201" spans="1:12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</row>
    <row r="202" spans="1:12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</row>
    <row r="203" spans="1:12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</row>
    <row r="204" spans="1:12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</row>
  </sheetData>
  <mergeCells count="6">
    <mergeCell ref="D24:K24"/>
    <mergeCell ref="D2:CP2"/>
    <mergeCell ref="D3:CP3"/>
    <mergeCell ref="D4:CP4"/>
    <mergeCell ref="D5:CP5"/>
    <mergeCell ref="D6:CP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TARJ.EDIFICIO I</vt:lpstr>
      <vt:lpstr>TARJ.EDIFICIO II</vt:lpstr>
      <vt:lpstr>TARJ-EDIF 1</vt:lpstr>
      <vt:lpstr>TARJ- EDI 2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TARJETA DE REV 1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'24119004'!Títulos_a_imprimir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2024-02-16T20:43:17Z</cp:lastPrinted>
  <dcterms:created xsi:type="dcterms:W3CDTF">2021-01-29T14:16:57Z</dcterms:created>
  <dcterms:modified xsi:type="dcterms:W3CDTF">2024-06-14T15:39:32Z</dcterms:modified>
  <cp:category/>
  <cp:contentStatus/>
</cp:coreProperties>
</file>