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JUNIO 2023\BIENES DEPRECIABLES\"/>
    </mc:Choice>
  </mc:AlternateContent>
  <xr:revisionPtr revIDLastSave="0" documentId="13_ncr:1_{B09856A9-D473-4556-8969-88D9CD54AC90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TARJ.EDIFICIO I" sheetId="19" state="hidden" r:id="rId1"/>
    <sheet name="TARJ.EDIFICIO II" sheetId="20" state="hidden" r:id="rId2"/>
    <sheet name="CONTROL DEPRECIACION EDIFICIOS " sheetId="21" r:id="rId3"/>
    <sheet name="24113001 MAQUI Y EQUI DE PRODUC" sheetId="1" r:id="rId4"/>
    <sheet name="24115001 EQUI MEDICO Y DE LABOR" sheetId="26" r:id="rId5"/>
    <sheet name="VEHICULOS DE TRANSPORTE" sheetId="15" r:id="rId6"/>
    <sheet name="24119001 MOBILIARIO" sheetId="2" r:id="rId7"/>
    <sheet name="24119002 MAQUINARIA Y EQUIPO" sheetId="5" r:id="rId8"/>
    <sheet name="24119003MAQUI Y EQUI APOYO INST" sheetId="12" r:id="rId9"/>
    <sheet name="DESCARGO EQ INFORMATICO" sheetId="27" state="hidden" r:id="rId10"/>
    <sheet name="INTANGIBLES" sheetId="30" r:id="rId11"/>
    <sheet name="EQUIPO INFORMATICO" sheetId="14" r:id="rId12"/>
    <sheet name="24119005HERRAMIENTA REPUESTO " sheetId="9" r:id="rId13"/>
    <sheet name="24119099BIENES MUEBLES DIVERSOS" sheetId="11" r:id="rId14"/>
  </sheets>
  <definedNames>
    <definedName name="_xlnm._FilterDatabase" localSheetId="3" hidden="1">'24113001 MAQUI Y EQUI DE PRODUC'!$A$9:$L$12</definedName>
    <definedName name="_xlnm._FilterDatabase" localSheetId="4" hidden="1">'24115001 EQUI MEDICO Y DE LABOR'!$A$8:$L$16</definedName>
    <definedName name="_xlnm._FilterDatabase" localSheetId="6" hidden="1">'24119001 MOBILIARIO'!$A$8:$L$25</definedName>
    <definedName name="_xlnm._FilterDatabase" localSheetId="7" hidden="1">'24119002 MAQUINARIA Y EQUIPO'!$A$8:$L$70</definedName>
    <definedName name="_xlnm._FilterDatabase" localSheetId="8" hidden="1">'24119003MAQUI Y EQUI APOYO INST'!$A$8:$L$9</definedName>
    <definedName name="_xlnm._FilterDatabase" localSheetId="12" hidden="1">'24119005HERRAMIENTA REPUESTO '!$A$8:$L$9</definedName>
    <definedName name="_xlnm._FilterDatabase" localSheetId="13" hidden="1">'24119099BIENES MUEBLES DIVERSOS'!$A$8:$L$13</definedName>
    <definedName name="_xlnm._FilterDatabase" localSheetId="9" hidden="1">'DESCARGO EQ INFORMATICO'!$A$8:$BQ$40</definedName>
    <definedName name="_xlnm._FilterDatabase" localSheetId="11" hidden="1">'EQUIPO INFORMATICO'!$A$8:$BQ$182</definedName>
    <definedName name="_xlnm._FilterDatabase" localSheetId="10" hidden="1">INTANGIBLES!$B$8:$G$9</definedName>
    <definedName name="_xlnm._FilterDatabase" localSheetId="5" hidden="1">'VEHICULOS DE TRANSPORTE'!$D$9:$CX$28</definedName>
    <definedName name="_xlnm.Print_Area" localSheetId="3">'24113001 MAQUI Y EQUI DE PRODUC'!$G$10:$G$11</definedName>
    <definedName name="_xlnm.Print_Area" localSheetId="4">'24115001 EQUI MEDICO Y DE LABOR'!$D$1:$S$23</definedName>
    <definedName name="_xlnm.Print_Area" localSheetId="6">'24119001 MOBILIARIO'!$D$1:$CO$32</definedName>
    <definedName name="_xlnm.Print_Area" localSheetId="7">'24119002 MAQUINARIA Y EQUIPO'!$C$1:$BX$75</definedName>
    <definedName name="_xlnm.Print_Area" localSheetId="8">'24119003MAQUI Y EQUI APOYO INST'!$C$1:$AM$19</definedName>
    <definedName name="_xlnm.Print_Area" localSheetId="12">'24119005HERRAMIENTA REPUESTO '!$A$1:$R$21</definedName>
    <definedName name="_xlnm.Print_Area" localSheetId="13">'24119099BIENES MUEBLES DIVERSOS'!$C$1:$BI$24</definedName>
    <definedName name="_xlnm.Print_Area" localSheetId="2">'CONTROL DEPRECIACION EDIFICIOS '!$A$1:$CN$19</definedName>
    <definedName name="_xlnm.Print_Area" localSheetId="9">'DESCARGO EQ INFORMATICO'!$C$1:$BW$45</definedName>
    <definedName name="_xlnm.Print_Area" localSheetId="11">'EQUIPO INFORMATICO'!$C$1:$BW$291</definedName>
    <definedName name="_xlnm.Print_Area" localSheetId="10">INTANGIBLES!$B$1:$L$29</definedName>
    <definedName name="_xlnm.Print_Titles" localSheetId="3">'24113001 MAQUI Y EQUI DE PRODUC'!$1:$9</definedName>
    <definedName name="_xlnm.Print_Titles" localSheetId="6">'24119001 MOBILIARIO'!$1:$8</definedName>
    <definedName name="_xlnm.Print_Titles" localSheetId="7">'24119002 MAQUINARIA Y EQUIPO'!$1:$8</definedName>
    <definedName name="_xlnm.Print_Titles" localSheetId="8">'24119003MAQUI Y EQUI APOYO INST'!$1:$8</definedName>
    <definedName name="_xlnm.Print_Titles" localSheetId="12">'24119005HERRAMIENTA REPUESTO '!$1:$8</definedName>
    <definedName name="_xlnm.Print_Titles" localSheetId="13">'24119099BIENES MUEBLES DIVERSOS'!$1:$8</definedName>
    <definedName name="_xlnm.Print_Titles" localSheetId="11">'EQUIPO INFORMATICO'!$8:$8</definedName>
    <definedName name="_xlnm.Print_Titles" localSheetId="10">INTANGIBLES!$1:$8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30" l="1"/>
  <c r="J24" i="30"/>
  <c r="BV13" i="14"/>
  <c r="BU213" i="14"/>
  <c r="BU219" i="14"/>
  <c r="BY68" i="5"/>
  <c r="CA69" i="5"/>
  <c r="BX29" i="5"/>
  <c r="BX19" i="5"/>
  <c r="BV68" i="5"/>
  <c r="O68" i="5"/>
  <c r="O69" i="5"/>
  <c r="Z9" i="14"/>
  <c r="W9" i="14"/>
  <c r="T9" i="14"/>
  <c r="Q9" i="14"/>
  <c r="BV67" i="5"/>
  <c r="CW22" i="15"/>
  <c r="CX23" i="15" l="1"/>
  <c r="CN10" i="21"/>
  <c r="I24" i="30"/>
  <c r="K24" i="30"/>
  <c r="H24" i="30"/>
  <c r="G24" i="30"/>
  <c r="P23" i="15"/>
  <c r="Q23" i="15" s="1"/>
  <c r="R23" i="15" s="1"/>
  <c r="BZ69" i="5"/>
  <c r="CX24" i="15"/>
  <c r="O25" i="15"/>
  <c r="BV283" i="14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BS244" i="14"/>
  <c r="BS245" i="14"/>
  <c r="BS246" i="14"/>
  <c r="BS247" i="14"/>
  <c r="BS248" i="14"/>
  <c r="BS249" i="14"/>
  <c r="BS250" i="14"/>
  <c r="BS251" i="14"/>
  <c r="BS252" i="14"/>
  <c r="BS253" i="14"/>
  <c r="BS254" i="14"/>
  <c r="BS255" i="14"/>
  <c r="BS256" i="14"/>
  <c r="BS257" i="14"/>
  <c r="BS258" i="14"/>
  <c r="BS259" i="14"/>
  <c r="BS260" i="14"/>
  <c r="BS261" i="14"/>
  <c r="BS262" i="14"/>
  <c r="BS263" i="14"/>
  <c r="BS264" i="14"/>
  <c r="BS265" i="14"/>
  <c r="BS266" i="14"/>
  <c r="BS267" i="14"/>
  <c r="BS268" i="14"/>
  <c r="BS269" i="14"/>
  <c r="BS270" i="14"/>
  <c r="BS271" i="14"/>
  <c r="BS272" i="14"/>
  <c r="BS273" i="14"/>
  <c r="BS274" i="14"/>
  <c r="BS275" i="14"/>
  <c r="BS276" i="14"/>
  <c r="BS277" i="14"/>
  <c r="BS278" i="14"/>
  <c r="BS279" i="14"/>
  <c r="BS280" i="14"/>
  <c r="BS281" i="14"/>
  <c r="BS282" i="14"/>
  <c r="BS283" i="14"/>
  <c r="BS222" i="14"/>
  <c r="L24" i="2"/>
  <c r="P24" i="15"/>
  <c r="L70" i="5"/>
  <c r="M69" i="5"/>
  <c r="M70" i="5"/>
  <c r="N69" i="5"/>
  <c r="N70" i="5"/>
  <c r="O70" i="5"/>
  <c r="M285" i="14"/>
  <c r="N285" i="14" s="1"/>
  <c r="O285" i="14" s="1"/>
  <c r="M284" i="14"/>
  <c r="N284" i="14" s="1"/>
  <c r="O284" i="14" s="1"/>
  <c r="BW285" i="14" l="1"/>
  <c r="Q24" i="15"/>
  <c r="N15" i="26"/>
  <c r="Q16" i="26"/>
  <c r="R24" i="15" l="1"/>
  <c r="CV25" i="15"/>
  <c r="CV27" i="15" s="1"/>
  <c r="AN10" i="1" l="1"/>
  <c r="AN12" i="1" s="1"/>
  <c r="AN14" i="1" s="1"/>
  <c r="L8" i="19" l="1"/>
  <c r="R11" i="26" l="1"/>
  <c r="AR10" i="1"/>
  <c r="BM9" i="11"/>
  <c r="BY100" i="14" l="1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S23" i="2" l="1"/>
  <c r="CR9" i="2"/>
  <c r="R10" i="26"/>
  <c r="R12" i="26"/>
  <c r="R13" i="26"/>
  <c r="R14" i="26"/>
  <c r="R9" i="26"/>
  <c r="BV66" i="5" l="1"/>
  <c r="BY66" i="5" s="1"/>
  <c r="BZ66" i="5" s="1"/>
  <c r="BY67" i="5"/>
  <c r="BZ67" i="5" s="1"/>
  <c r="BZ68" i="5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BX34" i="5"/>
  <c r="BX32" i="5"/>
  <c r="P16" i="1"/>
  <c r="P10" i="26"/>
  <c r="P11" i="26"/>
  <c r="P12" i="26"/>
  <c r="P13" i="26"/>
  <c r="P14" i="26"/>
  <c r="P9" i="26"/>
  <c r="J9" i="26"/>
  <c r="K9" i="26" s="1"/>
  <c r="L9" i="26" s="1"/>
  <c r="S9" i="26" s="1"/>
  <c r="T9" i="26" s="1"/>
  <c r="O283" i="14" l="1"/>
  <c r="BW284" i="14"/>
  <c r="U9" i="26"/>
  <c r="I14" i="19" l="1"/>
  <c r="I15" i="19" s="1"/>
  <c r="I16" i="19" s="1"/>
  <c r="M282" i="14" l="1"/>
  <c r="N282" i="14" s="1"/>
  <c r="M281" i="14"/>
  <c r="N281" i="14" s="1"/>
  <c r="O282" i="14" l="1"/>
  <c r="BZ282" i="14" s="1"/>
  <c r="CB282" i="14" s="1"/>
  <c r="CC282" i="14" s="1"/>
  <c r="BW283" i="14"/>
  <c r="O281" i="14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70" i="5"/>
  <c r="S70" i="5"/>
  <c r="V70" i="5"/>
  <c r="Y70" i="5"/>
  <c r="AB70" i="5"/>
  <c r="AE70" i="5"/>
  <c r="AH70" i="5"/>
  <c r="AK70" i="5"/>
  <c r="AN70" i="5"/>
  <c r="AQ70" i="5"/>
  <c r="AT70" i="5"/>
  <c r="AW70" i="5"/>
  <c r="AZ70" i="5"/>
  <c r="BC70" i="5"/>
  <c r="BF70" i="5"/>
  <c r="BI70" i="5"/>
  <c r="BL70" i="5"/>
  <c r="BO70" i="5"/>
  <c r="BR70" i="5"/>
  <c r="BU70" i="5"/>
  <c r="M68" i="5"/>
  <c r="N68" i="5" s="1"/>
  <c r="M67" i="5"/>
  <c r="N67" i="5" s="1"/>
  <c r="O67" i="5" s="1"/>
  <c r="M66" i="5"/>
  <c r="J14" i="26"/>
  <c r="K14" i="26" s="1"/>
  <c r="L14" i="26" s="1"/>
  <c r="S14" i="26" s="1"/>
  <c r="T14" i="26" s="1"/>
  <c r="U14" i="26" s="1"/>
  <c r="I15" i="26"/>
  <c r="J13" i="26"/>
  <c r="K13" i="26" s="1"/>
  <c r="L13" i="26" s="1"/>
  <c r="S13" i="26" s="1"/>
  <c r="T13" i="26" s="1"/>
  <c r="U13" i="26" s="1"/>
  <c r="J12" i="26"/>
  <c r="K12" i="26" s="1"/>
  <c r="L12" i="26" s="1"/>
  <c r="S12" i="26" s="1"/>
  <c r="T12" i="26" s="1"/>
  <c r="U12" i="26" s="1"/>
  <c r="J11" i="26"/>
  <c r="K11" i="26" s="1"/>
  <c r="L11" i="26" s="1"/>
  <c r="S11" i="26" s="1"/>
  <c r="T11" i="26" s="1"/>
  <c r="U11" i="26" s="1"/>
  <c r="J10" i="26"/>
  <c r="K10" i="26" s="1"/>
  <c r="L10" i="26" s="1"/>
  <c r="S10" i="26" s="1"/>
  <c r="T10" i="26" s="1"/>
  <c r="U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L15" i="26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O10" i="26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CS25" i="15"/>
  <c r="BC25" i="15"/>
  <c r="AZ25" i="15"/>
  <c r="CJ25" i="15"/>
  <c r="BF25" i="15"/>
  <c r="AW25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P22" i="15"/>
  <c r="Q22" i="15" s="1"/>
  <c r="R22" i="15" s="1"/>
  <c r="L12" i="11"/>
  <c r="CP25" i="15"/>
  <c r="CM25" i="15"/>
  <c r="CD25" i="15"/>
  <c r="CG25" i="15"/>
  <c r="CA25" i="15"/>
  <c r="BX25" i="15"/>
  <c r="BU25" i="15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O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O14" i="26"/>
  <c r="O11" i="26"/>
  <c r="O13" i="26"/>
  <c r="CL22" i="15"/>
  <c r="CN22" i="15"/>
  <c r="CO22" i="15" l="1"/>
  <c r="CQ22" i="15"/>
  <c r="CT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9" i="26"/>
  <c r="O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G11" i="21"/>
  <c r="J11" i="21"/>
  <c r="BZ20" i="15"/>
  <c r="CB20" i="15"/>
  <c r="CE20" i="15" s="1"/>
  <c r="CH20" i="15" s="1"/>
  <c r="F26" i="19"/>
  <c r="C27" i="19"/>
  <c r="AT10" i="21"/>
  <c r="AW10" i="21" s="1"/>
  <c r="AR10" i="21"/>
  <c r="L6" i="19"/>
  <c r="L7" i="19" s="1"/>
  <c r="L9" i="19" s="1"/>
  <c r="H11" i="21"/>
  <c r="AO10" i="21"/>
  <c r="M9" i="21"/>
  <c r="F12" i="20" l="1"/>
  <c r="F13" i="20" s="1"/>
  <c r="F14" i="20" s="1"/>
  <c r="F15" i="20" s="1"/>
  <c r="E13" i="20"/>
  <c r="E14" i="20" s="1"/>
  <c r="U11" i="1"/>
  <c r="M9" i="19"/>
  <c r="N9" i="19" s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 l="1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N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8" i="5"/>
  <c r="BX25" i="5"/>
  <c r="BX22" i="5"/>
  <c r="BX20" i="5"/>
  <c r="BX70" i="5" l="1"/>
  <c r="T10" i="9"/>
  <c r="U10" i="9"/>
  <c r="BI25" i="15"/>
  <c r="BL25" i="15"/>
  <c r="BO25" i="15"/>
  <c r="BR25" i="15"/>
  <c r="P286" i="14" l="1"/>
  <c r="S286" i="14"/>
  <c r="V286" i="14"/>
  <c r="Y286" i="14"/>
  <c r="AB286" i="14"/>
  <c r="AE286" i="14"/>
  <c r="AH286" i="14"/>
  <c r="AK286" i="14"/>
  <c r="AN286" i="14"/>
  <c r="AQ286" i="14"/>
  <c r="AT286" i="14"/>
  <c r="AW286" i="14"/>
  <c r="AZ286" i="14"/>
  <c r="BC286" i="14"/>
  <c r="BF286" i="14"/>
  <c r="BI286" i="14"/>
  <c r="BL286" i="14"/>
  <c r="BO286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BV188" i="14" s="1"/>
  <c r="BW188" i="14" s="1"/>
  <c r="O213" i="14"/>
  <c r="BZ213" i="14" s="1"/>
  <c r="CA213" i="14" s="1"/>
  <c r="CB213" i="14" s="1"/>
  <c r="O215" i="14"/>
  <c r="BZ215" i="14" s="1"/>
  <c r="CA215" i="14" s="1"/>
  <c r="CB215" i="14" s="1"/>
  <c r="BU215" i="14"/>
  <c r="BV215" i="14" s="1"/>
  <c r="BW215" i="14" s="1"/>
  <c r="O217" i="14"/>
  <c r="BZ217" i="14" s="1"/>
  <c r="CA217" i="14" s="1"/>
  <c r="CB217" i="14" s="1"/>
  <c r="BU217" i="14"/>
  <c r="O219" i="14"/>
  <c r="BZ219" i="14" s="1"/>
  <c r="CA219" i="14" s="1"/>
  <c r="CB219" i="14" s="1"/>
  <c r="BV219" i="14"/>
  <c r="BW219" i="14" s="1"/>
  <c r="O221" i="14"/>
  <c r="BZ221" i="14" s="1"/>
  <c r="CA221" i="14" s="1"/>
  <c r="CB221" i="14" s="1"/>
  <c r="BU221" i="14"/>
  <c r="O209" i="14"/>
  <c r="BZ209" i="14" s="1"/>
  <c r="CA209" i="14" s="1"/>
  <c r="CB209" i="14" s="1"/>
  <c r="BU209" i="14"/>
  <c r="BV209" i="14" s="1"/>
  <c r="BW209" i="14" s="1"/>
  <c r="O205" i="14"/>
  <c r="BZ205" i="14" s="1"/>
  <c r="CA205" i="14" s="1"/>
  <c r="CB205" i="14" s="1"/>
  <c r="BU205" i="14"/>
  <c r="O201" i="14"/>
  <c r="BZ201" i="14" s="1"/>
  <c r="CA201" i="14" s="1"/>
  <c r="CB201" i="14" s="1"/>
  <c r="BU201" i="14"/>
  <c r="BV201" i="14" s="1"/>
  <c r="BW201" i="14" s="1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BV193" i="14" s="1"/>
  <c r="BW193" i="14" s="1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BV187" i="14" s="1"/>
  <c r="BW187" i="14" s="1"/>
  <c r="CB182" i="14"/>
  <c r="CC182" i="14" s="1"/>
  <c r="O222" i="14"/>
  <c r="BZ222" i="14" s="1"/>
  <c r="CA222" i="14" s="1"/>
  <c r="CB222" i="14" s="1"/>
  <c r="BU222" i="14"/>
  <c r="O208" i="14"/>
  <c r="BZ208" i="14" s="1"/>
  <c r="CA208" i="14" s="1"/>
  <c r="CB208" i="14" s="1"/>
  <c r="BU208" i="14"/>
  <c r="O204" i="14"/>
  <c r="BZ204" i="14" s="1"/>
  <c r="CA204" i="14" s="1"/>
  <c r="CB204" i="14" s="1"/>
  <c r="BU204" i="14"/>
  <c r="BV204" i="14" s="1"/>
  <c r="BW204" i="14" s="1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BV196" i="14" s="1"/>
  <c r="BW196" i="14" s="1"/>
  <c r="O192" i="14"/>
  <c r="BZ192" i="14" s="1"/>
  <c r="CA192" i="14" s="1"/>
  <c r="CB192" i="14" s="1"/>
  <c r="BU192" i="14"/>
  <c r="O190" i="14"/>
  <c r="BZ190" i="14" s="1"/>
  <c r="CA190" i="14" s="1"/>
  <c r="CB190" i="14" s="1"/>
  <c r="BU190" i="14"/>
  <c r="BV190" i="14" s="1"/>
  <c r="BW190" i="14" s="1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BV212" i="14" s="1"/>
  <c r="BW212" i="14" s="1"/>
  <c r="O214" i="14"/>
  <c r="BZ214" i="14" s="1"/>
  <c r="CA214" i="14" s="1"/>
  <c r="CB214" i="14" s="1"/>
  <c r="BU214" i="14"/>
  <c r="BV214" i="14" s="1"/>
  <c r="BW214" i="14" s="1"/>
  <c r="O216" i="14"/>
  <c r="BZ216" i="14" s="1"/>
  <c r="CA216" i="14" s="1"/>
  <c r="CB216" i="14" s="1"/>
  <c r="BU216" i="14"/>
  <c r="BV216" i="14" s="1"/>
  <c r="BW216" i="14" s="1"/>
  <c r="O218" i="14"/>
  <c r="BZ218" i="14" s="1"/>
  <c r="CA218" i="14" s="1"/>
  <c r="CB218" i="14" s="1"/>
  <c r="BU218" i="14"/>
  <c r="BV218" i="14" s="1"/>
  <c r="BW218" i="14" s="1"/>
  <c r="O220" i="14"/>
  <c r="BZ220" i="14" s="1"/>
  <c r="CA220" i="14" s="1"/>
  <c r="CB220" i="14" s="1"/>
  <c r="BU220" i="14"/>
  <c r="BV220" i="14" s="1"/>
  <c r="BW220" i="14" s="1"/>
  <c r="O211" i="14"/>
  <c r="BZ211" i="14" s="1"/>
  <c r="CA211" i="14" s="1"/>
  <c r="CB211" i="14" s="1"/>
  <c r="BU211" i="14"/>
  <c r="BV211" i="14" s="1"/>
  <c r="BW211" i="14" s="1"/>
  <c r="O207" i="14"/>
  <c r="BZ207" i="14" s="1"/>
  <c r="CA207" i="14" s="1"/>
  <c r="CB207" i="14" s="1"/>
  <c r="BU207" i="14"/>
  <c r="BV207" i="14" s="1"/>
  <c r="BW207" i="14" s="1"/>
  <c r="O203" i="14"/>
  <c r="BZ203" i="14" s="1"/>
  <c r="CA203" i="14" s="1"/>
  <c r="CB203" i="14" s="1"/>
  <c r="BU203" i="14"/>
  <c r="BV203" i="14" s="1"/>
  <c r="BW203" i="14" s="1"/>
  <c r="O199" i="14"/>
  <c r="BZ199" i="14" s="1"/>
  <c r="CA199" i="14" s="1"/>
  <c r="CB199" i="14" s="1"/>
  <c r="BU199" i="14"/>
  <c r="BV199" i="14" s="1"/>
  <c r="BW199" i="14" s="1"/>
  <c r="O195" i="14"/>
  <c r="BZ195" i="14" s="1"/>
  <c r="CA195" i="14" s="1"/>
  <c r="CB195" i="14" s="1"/>
  <c r="BU195" i="14"/>
  <c r="BV195" i="14" s="1"/>
  <c r="BW195" i="14" s="1"/>
  <c r="O189" i="14"/>
  <c r="BZ189" i="14" s="1"/>
  <c r="CA189" i="14" s="1"/>
  <c r="CB189" i="14" s="1"/>
  <c r="BU189" i="14"/>
  <c r="O185" i="14"/>
  <c r="BZ185" i="14" s="1"/>
  <c r="CA185" i="14" s="1"/>
  <c r="CB185" i="14" s="1"/>
  <c r="BU185" i="14"/>
  <c r="BV185" i="14" s="1"/>
  <c r="BW185" i="14" s="1"/>
  <c r="CB212" i="14"/>
  <c r="O210" i="14"/>
  <c r="BZ210" i="14" s="1"/>
  <c r="CA210" i="14" s="1"/>
  <c r="CB210" i="14" s="1"/>
  <c r="BU210" i="14"/>
  <c r="BV210" i="14" s="1"/>
  <c r="BW210" i="14" s="1"/>
  <c r="O206" i="14"/>
  <c r="BZ206" i="14" s="1"/>
  <c r="CA206" i="14" s="1"/>
  <c r="CB206" i="14" s="1"/>
  <c r="BU206" i="14"/>
  <c r="O202" i="14"/>
  <c r="BZ202" i="14" s="1"/>
  <c r="CA202" i="14" s="1"/>
  <c r="CB202" i="14" s="1"/>
  <c r="BU202" i="14"/>
  <c r="BV202" i="14" s="1"/>
  <c r="BW202" i="14" s="1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BV194" i="14" s="1"/>
  <c r="BW194" i="14" s="1"/>
  <c r="BD15" i="5"/>
  <c r="BE15" i="5" s="1"/>
  <c r="BW59" i="5"/>
  <c r="BY59" i="5"/>
  <c r="BZ59" i="5" s="1"/>
  <c r="BT188" i="14"/>
  <c r="BT184" i="14"/>
  <c r="BT207" i="14"/>
  <c r="BT203" i="14"/>
  <c r="BT199" i="14"/>
  <c r="BT195" i="14"/>
  <c r="BT187" i="14"/>
  <c r="BT212" i="14"/>
  <c r="BT216" i="14"/>
  <c r="BT218" i="14"/>
  <c r="BT220" i="14"/>
  <c r="BT210" i="14"/>
  <c r="BT206" i="14"/>
  <c r="BT202" i="14"/>
  <c r="BT198" i="14"/>
  <c r="BT194" i="14"/>
  <c r="BT190" i="14"/>
  <c r="BT186" i="14"/>
  <c r="BT182" i="14"/>
  <c r="BV182" i="14"/>
  <c r="BW182" i="14" s="1"/>
  <c r="BT222" i="14"/>
  <c r="BV222" i="14"/>
  <c r="BW222" i="14" s="1"/>
  <c r="BT211" i="14"/>
  <c r="BT191" i="14"/>
  <c r="BT183" i="14"/>
  <c r="BV183" i="14"/>
  <c r="BW183" i="14" s="1"/>
  <c r="BT214" i="14"/>
  <c r="BT209" i="14"/>
  <c r="BT205" i="14"/>
  <c r="BT201" i="14"/>
  <c r="BT197" i="14"/>
  <c r="BT193" i="14"/>
  <c r="BT189" i="14"/>
  <c r="BT185" i="14"/>
  <c r="BT181" i="14"/>
  <c r="BV181" i="14"/>
  <c r="BW181" i="14" s="1"/>
  <c r="BT213" i="14"/>
  <c r="BT215" i="14"/>
  <c r="BT217" i="14"/>
  <c r="BT219" i="14"/>
  <c r="BT221" i="14"/>
  <c r="BT208" i="14"/>
  <c r="BT204" i="14"/>
  <c r="BT200" i="14"/>
  <c r="BT196" i="14"/>
  <c r="BT192" i="14"/>
  <c r="CJ23" i="2"/>
  <c r="CJ24" i="2" s="1"/>
  <c r="BV23" i="2"/>
  <c r="AK12" i="1"/>
  <c r="CC189" i="14" l="1"/>
  <c r="CC216" i="14"/>
  <c r="CC221" i="14"/>
  <c r="CC213" i="14"/>
  <c r="BU286" i="14"/>
  <c r="BV189" i="14"/>
  <c r="BW189" i="14" s="1"/>
  <c r="CC208" i="14"/>
  <c r="CC205" i="14"/>
  <c r="CC206" i="14"/>
  <c r="CC191" i="14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AC9" i="14"/>
  <c r="L9" i="14"/>
  <c r="L286" i="14" l="1"/>
  <c r="P25" i="15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X25" i="15"/>
  <c r="AY10" i="15"/>
  <c r="AY25" i="15" s="1"/>
  <c r="Q10" i="15"/>
  <c r="Q25" i="15" s="1"/>
  <c r="Q286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5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6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6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6" i="14"/>
  <c r="BS148" i="14"/>
  <c r="CB148" i="14" s="1"/>
  <c r="CC148" i="14" s="1"/>
  <c r="CB147" i="14"/>
  <c r="CC147" i="14" s="1"/>
  <c r="CA286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R25" i="15" s="1"/>
  <c r="BJ11" i="15"/>
  <c r="BM11" i="15" s="1"/>
  <c r="BD10" i="15"/>
  <c r="BD25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6" i="14"/>
  <c r="N286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5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6" i="14"/>
  <c r="W286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6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5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5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6" i="14"/>
  <c r="X286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5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5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5" i="15" s="1"/>
  <c r="BM10" i="15"/>
  <c r="BM25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6" i="14"/>
  <c r="AC286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5" i="15" s="1"/>
  <c r="BN10" i="15"/>
  <c r="BN25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6" i="14"/>
  <c r="AD286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5" i="15" s="1"/>
  <c r="BS10" i="15"/>
  <c r="BS25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6" i="14"/>
  <c r="AI286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5" i="15" s="1"/>
  <c r="BT10" i="15"/>
  <c r="BT25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6" i="14"/>
  <c r="AL286" i="14"/>
  <c r="AJ286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5" i="15" s="1"/>
  <c r="BY10" i="15"/>
  <c r="BY25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6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5" i="15" s="1"/>
  <c r="BZ10" i="15"/>
  <c r="BZ25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6" i="14"/>
  <c r="AP286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5" i="15" s="1"/>
  <c r="CE10" i="15"/>
  <c r="CE25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6" i="14"/>
  <c r="AU286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5" i="15" s="1"/>
  <c r="CF10" i="15"/>
  <c r="CF25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S9" i="14" s="1"/>
  <c r="BV9" i="14" s="1"/>
  <c r="BN9" i="14"/>
  <c r="BK11" i="14"/>
  <c r="BM11" i="14"/>
  <c r="AX286" i="14"/>
  <c r="AV286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5" i="15" s="1"/>
  <c r="CK10" i="15"/>
  <c r="CK25" i="15" s="1"/>
  <c r="AY286" i="14"/>
  <c r="BA286" i="14"/>
  <c r="BP11" i="14"/>
  <c r="BN11" i="14"/>
  <c r="BP13" i="14"/>
  <c r="BN13" i="14"/>
  <c r="BN10" i="14"/>
  <c r="BP10" i="14"/>
  <c r="BP12" i="14"/>
  <c r="BN12" i="14"/>
  <c r="CB9" i="14" l="1"/>
  <c r="CC9" i="14" s="1"/>
  <c r="CU13" i="15"/>
  <c r="CX13" i="15" s="1"/>
  <c r="BT16" i="14"/>
  <c r="BV16" i="14"/>
  <c r="BW16" i="14" s="1"/>
  <c r="BT14" i="14"/>
  <c r="BV14" i="14"/>
  <c r="BW14" i="14" s="1"/>
  <c r="BT9" i="14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5" i="15" s="1"/>
  <c r="CL10" i="15"/>
  <c r="CL25" i="15" s="1"/>
  <c r="BD286" i="14"/>
  <c r="BB286" i="14"/>
  <c r="BS286" i="14" l="1"/>
  <c r="BW9" i="14"/>
  <c r="CB10" i="14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W13" i="14"/>
  <c r="BT12" i="14"/>
  <c r="BV12" i="14"/>
  <c r="BW12" i="14" s="1"/>
  <c r="CO10" i="15"/>
  <c r="CO25" i="15" s="1"/>
  <c r="CQ10" i="15"/>
  <c r="BE286" i="14"/>
  <c r="BG286" i="14"/>
  <c r="BV286" i="14" l="1"/>
  <c r="BW286" i="14"/>
  <c r="CB286" i="14"/>
  <c r="CC10" i="14"/>
  <c r="CC286" i="14" s="1"/>
  <c r="CT10" i="15"/>
  <c r="CQ25" i="15"/>
  <c r="CR10" i="15"/>
  <c r="CR25" i="15" s="1"/>
  <c r="BJ286" i="14"/>
  <c r="BH286" i="14"/>
  <c r="CT25" i="15" l="1"/>
  <c r="CW10" i="15"/>
  <c r="CW25" i="15" s="1"/>
  <c r="CU10" i="15"/>
  <c r="BK286" i="14"/>
  <c r="BM286" i="14"/>
  <c r="CU25" i="15" l="1"/>
  <c r="CX10" i="15"/>
  <c r="CX25" i="15" s="1"/>
  <c r="BP286" i="14"/>
  <c r="BN286" i="14"/>
  <c r="BQ286" i="14" l="1"/>
  <c r="BT286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70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70" i="5" s="1"/>
  <c r="T9" i="5"/>
  <c r="T70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24" i="2" s="1"/>
  <c r="M10" i="1"/>
  <c r="BT22" i="5" l="1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70" i="5" s="1"/>
  <c r="U9" i="5"/>
  <c r="U70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N24" i="2" l="1"/>
  <c r="AS10" i="1"/>
  <c r="AT10" i="1" s="1"/>
  <c r="P15" i="1"/>
  <c r="P17" i="1" s="1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70" i="5" s="1"/>
  <c r="X9" i="5"/>
  <c r="X70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70" i="5" s="1"/>
  <c r="AF12" i="5"/>
  <c r="AA9" i="5"/>
  <c r="AA70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70" i="5" s="1"/>
  <c r="AF9" i="5"/>
  <c r="AF70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70" i="5" s="1"/>
  <c r="AG9" i="5"/>
  <c r="AG70" i="5" s="1"/>
  <c r="AJ9" i="5"/>
  <c r="AJ70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70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70" i="5" s="1"/>
  <c r="AM9" i="5"/>
  <c r="AM70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70" i="5" s="1"/>
  <c r="AR9" i="5"/>
  <c r="AR70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70" i="5" s="1"/>
  <c r="AS9" i="5"/>
  <c r="AS70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E12" i="11" l="1"/>
  <c r="BN9" i="11"/>
  <c r="BO9" i="11" s="1"/>
  <c r="BJ12" i="1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70" i="5" s="1"/>
  <c r="AV9" i="5"/>
  <c r="AV70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70" i="5" s="1"/>
  <c r="AY9" i="5"/>
  <c r="AY70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70" i="5" s="1"/>
  <c r="BB9" i="5"/>
  <c r="BB70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70" i="5" s="1"/>
  <c r="BE9" i="5"/>
  <c r="BE70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70" i="5" s="1"/>
  <c r="BJ9" i="5"/>
  <c r="BJ70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70" i="5" s="1"/>
  <c r="BK9" i="5"/>
  <c r="BK70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AU10" i="1" l="1"/>
  <c r="AO10" i="1"/>
  <c r="CL18" i="2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70" i="5" s="1"/>
  <c r="BN9" i="5"/>
  <c r="BN70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70" i="5" s="1"/>
  <c r="BQ9" i="5"/>
  <c r="BQ70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70" i="5" s="1"/>
  <c r="BP24" i="2"/>
  <c r="BS9" i="2"/>
  <c r="BQ9" i="2"/>
  <c r="BQ24" i="2" s="1"/>
  <c r="CF12" i="2"/>
  <c r="CH12" i="2"/>
  <c r="BT9" i="5"/>
  <c r="BT70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70" i="5" s="1"/>
  <c r="CI12" i="2"/>
  <c r="CK12" i="2"/>
  <c r="BW9" i="5"/>
  <c r="BW70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70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<sst xmlns="http://schemas.openxmlformats.org/spreadsheetml/2006/main" count="3319" uniqueCount="1395">
  <si>
    <t>CONSEJO SUPERIOR DE SALUD PÚBLICA</t>
  </si>
  <si>
    <t>UNIDAD FINANCIERA INSTITUCIONAL</t>
  </si>
  <si>
    <t>AREA DE CONTABILIDAD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</si>
  <si>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</si>
  <si>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</si>
  <si>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</si>
  <si>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</si>
  <si>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</si>
  <si>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</si>
  <si>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</si>
  <si>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</si>
  <si>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</si>
  <si>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</si>
  <si>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</si>
  <si>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</si>
  <si>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</si>
  <si>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</si>
  <si>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</si>
  <si>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</si>
  <si>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</si>
  <si>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</si>
  <si>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</si>
  <si>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</si>
  <si>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</si>
  <si>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</si>
  <si>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</si>
  <si>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</si>
  <si>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</si>
  <si>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</si>
  <si>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</si>
  <si>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</si>
  <si>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</si>
  <si>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</si>
  <si>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</si>
  <si>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</si>
  <si>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</si>
  <si>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</si>
  <si>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</si>
  <si>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</si>
  <si>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</si>
  <si>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</si>
  <si>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</si>
  <si>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</si>
  <si>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</si>
  <si>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</si>
  <si>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</si>
  <si>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</si>
  <si>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</si>
  <si>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</si>
  <si>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</si>
  <si>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</si>
  <si>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</si>
  <si>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</si>
  <si>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</si>
  <si>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</si>
  <si>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</si>
  <si>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</si>
  <si>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</si>
  <si>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</si>
  <si>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</si>
  <si>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</si>
  <si>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</si>
  <si>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</si>
  <si>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</si>
  <si>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</si>
  <si>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</si>
  <si>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</si>
  <si>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</si>
  <si>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</si>
  <si>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</si>
  <si>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</si>
  <si>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</si>
  <si>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</si>
  <si>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</si>
  <si>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</si>
  <si>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</si>
  <si>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</si>
  <si>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</si>
  <si>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</si>
  <si>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</si>
  <si>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</si>
  <si>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</si>
  <si>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</si>
  <si>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</si>
  <si>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</si>
  <si>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</si>
  <si>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</si>
  <si>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</si>
  <si>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</si>
  <si>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</si>
  <si>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</si>
  <si>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</si>
  <si>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</si>
  <si>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</si>
  <si>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</si>
  <si>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</si>
  <si>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</si>
  <si>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</si>
  <si>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</si>
  <si>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</si>
  <si>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</si>
  <si>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</si>
  <si>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</si>
  <si>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</si>
  <si>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</si>
  <si>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</si>
  <si>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</si>
  <si>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</si>
  <si>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</si>
  <si>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</si>
  <si>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</si>
  <si>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</si>
  <si>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</si>
  <si>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</si>
  <si>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</si>
  <si>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</si>
  <si>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</si>
  <si>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</si>
  <si>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</si>
  <si>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</si>
  <si>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</si>
  <si>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</si>
  <si>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</si>
  <si>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</si>
  <si>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</si>
  <si>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</si>
  <si>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</si>
  <si>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</si>
  <si>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</si>
  <si>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</si>
  <si>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</si>
  <si>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</si>
  <si>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</si>
  <si>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</si>
  <si>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</si>
  <si>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</si>
  <si>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</si>
  <si>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</si>
  <si>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</si>
  <si>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</si>
  <si>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</si>
  <si>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</si>
  <si>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</si>
  <si>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</si>
  <si>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</si>
  <si>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</si>
  <si>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</si>
  <si>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</si>
  <si>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</si>
  <si>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</si>
  <si>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</si>
  <si>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</si>
  <si>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</si>
  <si>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</si>
  <si>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</si>
  <si>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</si>
  <si>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</si>
  <si>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</si>
  <si>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</si>
  <si>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</si>
  <si>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</si>
  <si>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</si>
  <si>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</si>
  <si>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</si>
  <si>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</si>
  <si>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</si>
  <si>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</si>
  <si>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</si>
  <si>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</si>
  <si>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</si>
  <si>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</si>
  <si>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</si>
  <si>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</si>
  <si>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</si>
  <si>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</si>
  <si>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</si>
  <si>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</si>
  <si>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</si>
  <si>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</si>
  <si>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</si>
  <si>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</si>
  <si>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</si>
  <si>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</si>
  <si>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</si>
  <si>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</si>
  <si>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</si>
  <si>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</si>
  <si>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</si>
  <si>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</si>
  <si>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</si>
  <si>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</si>
  <si>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</si>
  <si>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</si>
  <si>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</si>
  <si>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</si>
  <si>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</si>
  <si>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</si>
  <si>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</si>
  <si>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</si>
  <si>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</si>
  <si>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</si>
  <si>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</si>
  <si>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</si>
  <si>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</si>
  <si>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</si>
  <si>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</si>
  <si>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</si>
  <si>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</si>
  <si>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</si>
  <si>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</si>
  <si>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</si>
  <si>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</si>
  <si>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</si>
  <si>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</si>
  <si>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</si>
  <si>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</si>
  <si>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</si>
  <si>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</si>
  <si>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</si>
  <si>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</si>
  <si>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</si>
  <si>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</si>
  <si>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</si>
  <si>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</si>
  <si>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</si>
  <si>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</si>
  <si>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</si>
  <si>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</si>
  <si>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</si>
  <si>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</si>
  <si>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</si>
  <si>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</si>
  <si>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</si>
  <si>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</si>
  <si>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</si>
  <si>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</si>
  <si>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</si>
  <si>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</si>
  <si>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</si>
  <si>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</si>
  <si>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</si>
  <si>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</si>
  <si>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</si>
  <si>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</si>
  <si>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</si>
  <si>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</si>
  <si>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</si>
  <si>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</si>
  <si>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</si>
  <si>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</si>
  <si>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</si>
  <si>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</si>
  <si>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</si>
  <si>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</si>
  <si>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</si>
  <si>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</si>
  <si>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</si>
  <si>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</si>
  <si>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</si>
  <si>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</si>
  <si>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</si>
  <si>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</si>
  <si>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</si>
  <si>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</si>
  <si>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</si>
  <si>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</si>
  <si>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</si>
  <si>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</si>
  <si>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</si>
  <si>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</si>
  <si>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</si>
  <si>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</si>
  <si>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</si>
  <si>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</si>
  <si>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</si>
  <si>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</si>
  <si>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</si>
  <si>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</si>
  <si>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</si>
  <si>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</si>
  <si>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</si>
  <si>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</si>
  <si>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</si>
  <si>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</si>
  <si>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</si>
  <si>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</si>
  <si>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</si>
  <si>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</si>
  <si>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</si>
  <si>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</si>
  <si>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</si>
  <si>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</si>
  <si>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</si>
  <si>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</si>
  <si>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</si>
  <si>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</si>
  <si>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</si>
  <si>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</si>
  <si>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</si>
  <si>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</si>
  <si>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</si>
  <si>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</si>
  <si>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</si>
  <si>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</si>
  <si>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</si>
  <si>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</si>
  <si>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</si>
  <si>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</si>
  <si>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</si>
  <si>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</si>
  <si>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</si>
  <si>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</si>
  <si>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</si>
  <si>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</si>
  <si>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</si>
  <si>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</si>
  <si>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</si>
  <si>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</si>
  <si>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</si>
  <si>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</si>
  <si>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</si>
  <si>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</si>
  <si>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</si>
  <si>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</si>
  <si>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</si>
  <si>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</si>
  <si>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</si>
  <si>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</si>
  <si>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</si>
  <si>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</si>
  <si>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</si>
  <si>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</si>
  <si>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</si>
  <si>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</si>
  <si>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</si>
  <si>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</si>
  <si>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</si>
  <si>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</si>
  <si>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</si>
  <si>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</si>
  <si>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</si>
  <si>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</si>
  <si>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</si>
  <si>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</si>
  <si>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</si>
  <si>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</si>
  <si>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</si>
  <si>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</si>
  <si>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</si>
  <si>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</si>
  <si>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</si>
  <si>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</si>
  <si>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</si>
  <si>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</si>
  <si>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</si>
  <si>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</si>
  <si>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</si>
  <si>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</si>
  <si>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</si>
  <si>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</si>
  <si>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</si>
  <si>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</si>
  <si>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</si>
  <si>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</si>
  <si>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</si>
  <si>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</si>
  <si>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</si>
  <si>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</si>
  <si>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</si>
  <si>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</si>
  <si>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</si>
  <si>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</si>
  <si>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</si>
  <si>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</si>
  <si>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</si>
  <si>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</si>
  <si>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</si>
  <si>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</si>
  <si>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</si>
  <si>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</si>
  <si>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</si>
  <si>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</si>
  <si>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</si>
  <si>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</si>
  <si>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</si>
  <si>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</si>
  <si>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</si>
  <si>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</si>
  <si>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</si>
  <si>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</si>
  <si>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</si>
  <si>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</si>
  <si>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</si>
  <si>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</si>
  <si>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</si>
  <si>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</si>
  <si>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</si>
  <si>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</si>
  <si>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</si>
  <si>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</si>
  <si>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</si>
  <si>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</si>
  <si>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</si>
  <si>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</si>
  <si>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</si>
  <si>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</si>
  <si>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</si>
  <si>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</si>
  <si>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</si>
  <si>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</si>
  <si>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</si>
  <si>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</si>
  <si>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</si>
  <si>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</si>
  <si>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</si>
  <si>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</si>
  <si>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</si>
  <si>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</si>
  <si>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</si>
  <si>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</si>
  <si>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</si>
  <si>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</si>
  <si>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</si>
  <si>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</si>
  <si>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</si>
  <si>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</si>
  <si>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</si>
  <si>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</si>
  <si>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</si>
  <si>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</si>
  <si>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</si>
  <si>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</si>
  <si>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</si>
  <si>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</si>
  <si>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</si>
  <si>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</si>
  <si>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</si>
  <si>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</si>
  <si>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</si>
  <si>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</si>
  <si>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</si>
  <si>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</si>
  <si>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</si>
  <si>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</si>
  <si>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</si>
  <si>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</si>
  <si>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</si>
  <si>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</si>
  <si>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</si>
  <si>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</si>
  <si>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</si>
  <si>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</si>
  <si>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</si>
  <si>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</si>
  <si>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</si>
  <si>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</si>
  <si>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</si>
  <si>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</si>
  <si>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</si>
  <si>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</si>
  <si>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</si>
  <si>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</si>
  <si>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</si>
  <si>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</si>
  <si>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</si>
  <si>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</si>
  <si>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</si>
  <si>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</si>
  <si>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</si>
  <si>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</si>
  <si>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</si>
  <si>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</si>
  <si>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</si>
  <si>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</si>
  <si>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</si>
  <si>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</si>
  <si>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</si>
  <si>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</si>
  <si>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</si>
  <si>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</si>
  <si>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</si>
  <si>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</si>
  <si>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</si>
  <si>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</si>
  <si>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</si>
  <si>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</si>
  <si>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</si>
  <si>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</si>
  <si>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</si>
  <si>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</si>
  <si>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</si>
  <si>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</si>
  <si>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</si>
  <si>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</si>
  <si>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</si>
  <si>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</si>
  <si>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</si>
  <si>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</si>
  <si>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</si>
  <si>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</si>
  <si>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</si>
  <si>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</si>
  <si>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</si>
  <si>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</si>
  <si>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</si>
  <si>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</si>
  <si>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</si>
  <si>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</si>
  <si>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</si>
  <si>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</si>
  <si>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</si>
  <si>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</si>
  <si>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</si>
  <si>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</si>
  <si>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</si>
  <si>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</si>
  <si>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</si>
  <si>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</si>
  <si>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</si>
  <si>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</si>
  <si>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</si>
  <si>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</si>
  <si>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</si>
  <si>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</si>
  <si>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</si>
  <si>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</si>
  <si>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</si>
  <si>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</si>
  <si>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</si>
  <si>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</si>
  <si>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</si>
  <si>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</si>
  <si>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</si>
  <si>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</si>
  <si>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</si>
  <si>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</si>
  <si>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</si>
  <si>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</si>
  <si>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</si>
  <si>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</si>
  <si>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</si>
  <si>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</si>
  <si>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</si>
  <si>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</si>
  <si>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</si>
  <si>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</si>
  <si>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</si>
  <si>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</si>
  <si>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</si>
  <si>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</si>
  <si>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</si>
  <si>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</si>
  <si>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</si>
  <si>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</si>
  <si>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</si>
  <si>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</si>
  <si>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</si>
  <si>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</si>
  <si>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</si>
  <si>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</si>
  <si>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</si>
  <si>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</si>
  <si>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</si>
  <si>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</si>
  <si>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</si>
  <si>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</si>
  <si>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</si>
  <si>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</si>
  <si>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</si>
  <si>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</si>
  <si>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</si>
  <si>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</si>
  <si>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</si>
  <si>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</si>
  <si>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</si>
  <si>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</si>
  <si>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</si>
  <si>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</si>
  <si>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</si>
  <si>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</si>
  <si>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</si>
  <si>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</si>
  <si>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</si>
  <si>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</si>
  <si>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</si>
  <si>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</si>
  <si>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</si>
  <si>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</si>
  <si>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</si>
  <si>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</si>
  <si>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</si>
  <si>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</si>
  <si>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</si>
  <si>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</si>
  <si>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</si>
  <si>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</si>
  <si>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</si>
  <si>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</si>
  <si>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</si>
  <si>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</si>
  <si>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</si>
  <si>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</si>
  <si>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</si>
  <si>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</si>
  <si>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</si>
  <si>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</si>
  <si>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</si>
  <si>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</si>
  <si>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</si>
  <si>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</si>
  <si>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</si>
  <si>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</si>
  <si>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</si>
  <si>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</si>
  <si>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</si>
  <si>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</si>
  <si>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</si>
  <si>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</si>
  <si>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</si>
  <si>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</si>
  <si>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</si>
  <si>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</si>
  <si>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</si>
  <si>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</si>
  <si>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</si>
  <si>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</si>
  <si>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</si>
  <si>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</si>
  <si>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</si>
  <si>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</si>
  <si>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</si>
  <si>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</si>
  <si>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</si>
  <si>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</si>
  <si>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</si>
  <si>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</si>
  <si>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</si>
  <si>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</si>
  <si>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</si>
  <si>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</si>
  <si>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</si>
  <si>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</si>
  <si>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</si>
  <si>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</si>
  <si>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</si>
  <si>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</si>
  <si>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</si>
  <si>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</si>
  <si>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</si>
  <si>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</si>
  <si>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</si>
  <si>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</si>
  <si>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</si>
  <si>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</si>
  <si>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</si>
  <si>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</si>
  <si>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</si>
  <si>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</si>
  <si>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</si>
  <si>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</si>
  <si>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</si>
  <si>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</si>
  <si>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</si>
  <si>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</si>
  <si>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</si>
  <si>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</si>
  <si>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</si>
  <si>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</si>
  <si>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</si>
  <si>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</si>
  <si>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</si>
  <si>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</si>
  <si>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</si>
  <si>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</si>
  <si>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</si>
  <si>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</si>
  <si>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</si>
  <si>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</si>
  <si>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</si>
  <si>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</si>
  <si>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</si>
  <si>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</si>
  <si>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</si>
  <si>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</si>
  <si>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</si>
  <si>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</si>
  <si>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</si>
  <si>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</si>
  <si>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</si>
  <si>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</si>
  <si>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</si>
  <si>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</si>
  <si>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</si>
  <si>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</si>
  <si>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</si>
  <si>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</si>
  <si>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</si>
  <si>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</si>
  <si>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</si>
  <si>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</si>
  <si>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</si>
  <si>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</si>
  <si>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</si>
  <si>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</si>
  <si>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</si>
  <si>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</si>
  <si>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</si>
  <si>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</si>
  <si>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</si>
  <si>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</si>
  <si>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</si>
  <si>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</si>
  <si>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</si>
  <si>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</si>
  <si>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</si>
  <si>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</si>
  <si>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</si>
  <si>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</si>
  <si>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</si>
  <si>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</si>
  <si>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</si>
  <si>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</si>
  <si>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</si>
  <si>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</si>
  <si>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</si>
  <si>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</si>
  <si>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</si>
  <si>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</si>
  <si>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</si>
  <si>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</si>
  <si>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</si>
  <si>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</si>
  <si>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</si>
  <si>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</si>
  <si>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</si>
  <si>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</si>
  <si>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</si>
  <si>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</si>
  <si>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</si>
  <si>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</si>
  <si>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</si>
  <si>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</si>
  <si>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</si>
  <si>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</si>
  <si>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</si>
  <si>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</si>
  <si>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</si>
  <si>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</si>
  <si>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</si>
  <si>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</si>
  <si>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</si>
  <si>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</si>
  <si>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</si>
  <si>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</si>
  <si>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</si>
  <si>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</si>
  <si>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</si>
  <si>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</si>
  <si>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</si>
  <si>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</si>
  <si>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</si>
  <si>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</si>
  <si>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</si>
  <si>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</si>
  <si>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</si>
  <si>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</si>
  <si>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</si>
  <si>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</si>
  <si>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</si>
  <si>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</si>
  <si>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</si>
  <si>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</si>
  <si>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</si>
  <si>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</si>
  <si>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</si>
  <si>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</si>
  <si>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</si>
  <si>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</si>
  <si>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</si>
  <si>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</si>
  <si>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</si>
  <si>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</si>
  <si>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</si>
  <si>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</si>
  <si>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</si>
  <si>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</si>
  <si>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</si>
  <si>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</si>
  <si>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</si>
  <si>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</si>
  <si>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</si>
  <si>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</si>
  <si>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</si>
  <si>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</si>
  <si>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</si>
  <si>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</si>
  <si>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</si>
  <si>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</si>
  <si>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</si>
  <si>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</si>
  <si>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</si>
  <si>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</si>
  <si>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</si>
  <si>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</si>
  <si>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</si>
  <si>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</si>
  <si>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</si>
  <si>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</si>
  <si>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</si>
  <si>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</si>
  <si>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</si>
  <si>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</si>
  <si>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</si>
  <si>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</si>
  <si>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</si>
  <si>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</si>
  <si>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</si>
  <si>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</si>
  <si>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</si>
  <si>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</si>
  <si>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</si>
  <si>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</si>
  <si>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</si>
  <si>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</si>
  <si>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</si>
  <si>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</si>
  <si>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</si>
  <si>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</si>
  <si>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</si>
  <si>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</si>
  <si>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</si>
  <si>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</si>
  <si>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</si>
  <si>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</si>
  <si>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</si>
  <si>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</si>
  <si>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</si>
  <si>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</si>
  <si>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</si>
  <si>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</si>
  <si>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</si>
  <si>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</si>
  <si>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</si>
  <si>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</si>
  <si>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</si>
  <si>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</si>
  <si>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</si>
  <si>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</si>
  <si>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</si>
  <si>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</si>
  <si>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</si>
  <si>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</si>
  <si>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</si>
  <si>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</si>
  <si>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</si>
  <si>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</si>
  <si>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</si>
  <si>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</si>
  <si>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</si>
  <si>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</si>
  <si>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</si>
  <si>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</si>
  <si>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</si>
  <si>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</si>
  <si>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</si>
  <si>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</si>
  <si>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</si>
  <si>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</si>
  <si>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</si>
  <si>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</si>
  <si>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</si>
  <si>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</si>
  <si>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</si>
  <si>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</si>
  <si>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</si>
  <si>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</si>
  <si>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</si>
  <si>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</si>
  <si>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</si>
  <si>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</si>
  <si>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</si>
  <si>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</si>
  <si>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</si>
  <si>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</si>
  <si>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</si>
  <si>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</si>
  <si>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</si>
  <si>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</si>
  <si>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</si>
  <si>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</si>
  <si>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</si>
  <si>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</si>
  <si>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</si>
  <si>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</si>
  <si>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</si>
  <si>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</si>
  <si>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</si>
  <si>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</si>
  <si>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</si>
  <si>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</si>
  <si>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</si>
  <si>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</si>
  <si>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</si>
  <si>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</si>
  <si>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</si>
  <si>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</si>
  <si>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</si>
  <si>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</si>
  <si>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</si>
  <si>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</si>
  <si>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</si>
  <si>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</si>
  <si>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</si>
  <si>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</si>
  <si>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</si>
  <si>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</si>
  <si>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</si>
  <si>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</si>
  <si>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</si>
  <si>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</si>
  <si>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</si>
  <si>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</si>
  <si>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</si>
  <si>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</si>
  <si>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</si>
  <si>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</si>
  <si>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</si>
  <si>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</si>
  <si>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</si>
  <si>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</si>
  <si>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</si>
  <si>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</si>
  <si>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</si>
  <si>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</si>
  <si>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</si>
  <si>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</si>
  <si>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</si>
  <si>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</si>
  <si>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</si>
  <si>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</si>
  <si>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</si>
  <si>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</si>
  <si>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</si>
  <si>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</si>
  <si>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</si>
  <si>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</si>
  <si>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</si>
  <si>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</si>
  <si>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</si>
  <si>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</si>
  <si>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</si>
  <si>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</si>
  <si>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</si>
  <si>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</si>
  <si>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</si>
  <si>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</si>
  <si>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</si>
  <si>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</si>
  <si>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</si>
  <si>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</si>
  <si>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</si>
  <si>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</si>
  <si>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</si>
  <si>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</si>
  <si>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</si>
  <si>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</si>
  <si>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</si>
  <si>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</si>
  <si>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</si>
  <si>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</si>
  <si>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</si>
  <si>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</si>
  <si>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</si>
  <si>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</si>
  <si>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</si>
  <si>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</si>
  <si>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</si>
  <si>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</si>
  <si>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</si>
  <si>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</si>
  <si>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</si>
  <si>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</si>
  <si>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</si>
  <si>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</si>
  <si>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</si>
  <si>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</si>
  <si>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</si>
  <si>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</si>
  <si>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</si>
  <si>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</si>
  <si>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</si>
  <si>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</si>
  <si>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</si>
  <si>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</si>
  <si>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</si>
  <si>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</si>
  <si>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</si>
  <si>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</si>
  <si>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</si>
  <si>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</si>
  <si>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</si>
  <si>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</si>
  <si>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</si>
  <si>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</si>
  <si>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</si>
  <si>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</si>
  <si>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</si>
  <si>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</si>
  <si>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</si>
  <si>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</si>
  <si>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</si>
  <si>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</si>
  <si>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</si>
  <si>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</si>
  <si>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</si>
  <si>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</si>
  <si>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</si>
  <si>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</si>
  <si>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</si>
  <si>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</si>
  <si>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</si>
  <si>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</si>
  <si>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</si>
  <si>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</si>
  <si>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</si>
  <si>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</si>
  <si>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</si>
  <si>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</si>
  <si>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</si>
  <si>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</si>
  <si>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</si>
  <si>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</si>
  <si>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</si>
  <si>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</si>
  <si>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</si>
  <si>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</si>
  <si>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</si>
  <si>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</si>
  <si>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</si>
  <si>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</si>
  <si>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</si>
  <si>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</si>
  <si>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</si>
  <si>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</si>
  <si>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</si>
  <si>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</si>
  <si>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</si>
  <si>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</si>
  <si>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</si>
  <si>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</si>
  <si>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</si>
  <si>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</si>
  <si>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</si>
  <si>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</si>
  <si>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</si>
  <si>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</si>
  <si>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</si>
  <si>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</si>
  <si>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</si>
  <si>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</si>
  <si>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</si>
  <si>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</si>
  <si>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</si>
  <si>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</si>
  <si>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</si>
  <si>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</si>
  <si>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</si>
  <si>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</si>
  <si>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</si>
  <si>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</si>
  <si>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</si>
  <si>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</si>
  <si>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</si>
  <si>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</si>
  <si>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</si>
  <si>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</si>
  <si>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</si>
  <si>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</si>
  <si>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</si>
  <si>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</si>
  <si>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</si>
  <si>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</si>
  <si>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</si>
  <si>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</si>
  <si>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</si>
  <si>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</si>
  <si>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</si>
  <si>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</si>
  <si>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</si>
  <si>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</si>
  <si>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</si>
  <si>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</si>
  <si>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</si>
  <si>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</si>
  <si>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</si>
  <si>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</si>
  <si>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</si>
  <si>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</si>
  <si>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</si>
  <si>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</si>
  <si>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</si>
  <si>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</si>
  <si>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</si>
  <si>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</si>
  <si>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</si>
  <si>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</si>
  <si>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</si>
  <si>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</si>
  <si>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</si>
  <si>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</si>
  <si>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</si>
  <si>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</si>
  <si>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</si>
  <si>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</si>
  <si>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</si>
  <si>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</si>
  <si>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</si>
  <si>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</si>
  <si>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</si>
  <si>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</si>
  <si>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</si>
  <si>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</si>
  <si>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</si>
  <si>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</si>
  <si>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</si>
  <si>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</si>
  <si>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</si>
  <si>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</si>
  <si>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</si>
  <si>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</si>
  <si>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</si>
  <si>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</si>
  <si>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</si>
  <si>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</si>
  <si>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</si>
  <si>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</si>
  <si>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</si>
  <si>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</si>
  <si>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</si>
  <si>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</si>
  <si>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</si>
  <si>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</si>
  <si>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</si>
  <si>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</si>
  <si>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</si>
  <si>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</si>
  <si>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</si>
  <si>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</si>
  <si>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</si>
  <si>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</si>
  <si>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</si>
  <si>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</si>
  <si>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</si>
  <si>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</si>
  <si>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</si>
  <si>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</si>
  <si>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</si>
  <si>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</si>
  <si>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</si>
  <si>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</si>
  <si>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</si>
  <si>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</si>
  <si>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</si>
  <si>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</si>
  <si>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</si>
  <si>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</si>
  <si>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</si>
  <si>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</si>
  <si>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</si>
  <si>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</si>
  <si>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</si>
  <si>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</si>
  <si>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</si>
  <si>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</si>
  <si>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</si>
  <si>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</si>
  <si>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</si>
  <si>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</si>
  <si>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</si>
  <si>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</si>
  <si>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</si>
  <si>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</si>
  <si>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</si>
  <si>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</si>
  <si>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</si>
  <si>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</si>
  <si>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</si>
  <si>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</si>
  <si>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</si>
  <si>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</si>
  <si>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</si>
  <si>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CUOTA DE DEPRECIACIÓN AÑO 2022</t>
  </si>
  <si>
    <t xml:space="preserve">Ajuste de Cuota de depreciacion </t>
  </si>
  <si>
    <t>Cuota de Depreciacion 2022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</si>
  <si>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</si>
  <si>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</si>
  <si>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</si>
  <si>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</si>
  <si>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</si>
  <si>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</si>
  <si>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</si>
  <si>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</si>
  <si>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</si>
  <si>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</si>
  <si>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</si>
  <si>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</si>
  <si>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</si>
  <si>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</si>
  <si>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</si>
  <si>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</si>
  <si>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</si>
  <si>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</si>
  <si>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</si>
  <si>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</si>
  <si>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</si>
  <si>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</si>
  <si>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</si>
  <si>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</si>
  <si>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</si>
  <si>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</si>
  <si>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</si>
  <si>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</si>
  <si>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</si>
  <si>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</si>
  <si>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</si>
  <si>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</si>
  <si>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</si>
  <si>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</si>
  <si>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</si>
  <si>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</si>
  <si>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</si>
  <si>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</si>
  <si>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</si>
  <si>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</si>
  <si>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</si>
  <si>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</si>
  <si>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</si>
  <si>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</si>
  <si>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</si>
  <si>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</si>
  <si>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</si>
  <si>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</si>
  <si>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</si>
  <si>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</si>
  <si>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</si>
  <si>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</si>
  <si>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</si>
  <si>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</si>
  <si>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</si>
  <si>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</si>
  <si>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</si>
  <si>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</si>
  <si>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</si>
  <si>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</si>
  <si>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</si>
  <si>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</si>
  <si>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</si>
  <si>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</si>
  <si>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</si>
  <si>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</si>
  <si>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</si>
  <si>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</si>
  <si>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</si>
  <si>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</si>
  <si>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</si>
  <si>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</si>
  <si>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</si>
  <si>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</si>
  <si>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</si>
  <si>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</si>
  <si>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</si>
  <si>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</si>
  <si>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</si>
  <si>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</si>
  <si>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</si>
  <si>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</si>
  <si>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</si>
  <si>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</si>
  <si>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</si>
  <si>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</si>
  <si>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</si>
  <si>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</si>
  <si>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</si>
  <si>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</si>
  <si>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</si>
  <si>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</si>
  <si>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</si>
  <si>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</si>
  <si>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</si>
  <si>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</si>
  <si>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</si>
  <si>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</si>
  <si>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</si>
  <si>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</si>
  <si>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</si>
  <si>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</si>
  <si>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</si>
  <si>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</si>
  <si>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</si>
  <si>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</si>
  <si>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</si>
  <si>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</si>
  <si>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</si>
  <si>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</si>
  <si>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</si>
  <si>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</si>
  <si>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</si>
  <si>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</si>
  <si>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</si>
  <si>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</si>
  <si>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</si>
  <si>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</si>
  <si>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</si>
  <si>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</si>
  <si>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</si>
  <si>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T150</t>
  </si>
  <si>
    <t>36RRWP3</t>
  </si>
  <si>
    <t>HP COLOR LASERJET ENTERPRISE M555DN</t>
  </si>
  <si>
    <t>JPBCQDP14P</t>
  </si>
  <si>
    <t>LATITUDE 3420</t>
  </si>
  <si>
    <t>HYQHJL3</t>
  </si>
  <si>
    <t>TOTAL EQUIPO INFORMÁTICO AL 30 DE JUNIO DE 2023</t>
  </si>
  <si>
    <t>LAMINADORA EXTERNA</t>
  </si>
  <si>
    <t>DASCOM</t>
  </si>
  <si>
    <t>DC-5100</t>
  </si>
  <si>
    <t>849220220002</t>
  </si>
  <si>
    <t>00029501</t>
  </si>
  <si>
    <t>MMBJJKK10RH002238</t>
  </si>
  <si>
    <t>4N15UJY4555</t>
  </si>
  <si>
    <t xml:space="preserve"> AL 30 DE JUNIO DE 2023</t>
  </si>
  <si>
    <t xml:space="preserve"> AL 30 DE JUNIO 2023</t>
  </si>
  <si>
    <t>TOTAL, 24113001 MAQUINARIA Y EQUIPO DE PRODUCCIÓN AL 30 DE JUNIO 2023</t>
  </si>
  <si>
    <t>TOTAL, 24101001  EDIFICIOS E INSTALACIONES AL 30 DE JUNIO DE 2023</t>
  </si>
  <si>
    <t>TOTAL: 24119001 MOBILIARIOS AL 30 DE JUNIO 2023</t>
  </si>
  <si>
    <t>TOTAL EQUIPO DE TRANSPORTE AL 30 DE JUNIO 2023</t>
  </si>
  <si>
    <t xml:space="preserve"> AL  30 DE JUNIO 2023</t>
  </si>
  <si>
    <t>TOTAL  MAQUINARIA Y EQUIPO  AL 30 DE JUNIO  2023</t>
  </si>
  <si>
    <t xml:space="preserve"> AL 30 DE JUNIO DE  2023</t>
  </si>
  <si>
    <t>TOTAL MAQUINARIA Y EQUIPO DE PRODUCCIÓN DE  APOYO INSTITUCIONAL AL 30 DE JUNIO 2023</t>
  </si>
  <si>
    <t>AL 30 DE JUNIO 2023</t>
  </si>
  <si>
    <t>0500090</t>
  </si>
  <si>
    <t>0800079</t>
  </si>
  <si>
    <t>TOTAL HERRAMIENTAS Y REPUESTOS PRINCIPALES AL 30 DE JUNIO 2023</t>
  </si>
  <si>
    <t>TOTAL BIENES MUEBLES DIVERSOS AL 30 DE JUNIO 2023</t>
  </si>
  <si>
    <t>PICK UP 4X2 DOBLE CABINA DIESEL</t>
  </si>
  <si>
    <t>CUENTA CONTABLE : 24119004 EQUIPO INFORMATICO/BIENES INTANGIBLES</t>
  </si>
  <si>
    <t>LICENCIAS ANTIVIRUS CORPORATIVO</t>
  </si>
  <si>
    <t>LICENCIA PARA SOFLWARE DE TIEMPO Y ASISLENCIA ACCESO 3 TITANIUM</t>
  </si>
  <si>
    <t>LICENCIAS MICROSOFT OFFICE/EQUIPOS DEPRECIABLES</t>
  </si>
  <si>
    <t>LICENCIAS MICROSOFT OFFICE/EQUIPOS NO DEPRECIABLES</t>
  </si>
  <si>
    <t>LICENCIA ADODE INDESING</t>
  </si>
  <si>
    <t>LICENCIA ADOBE INLUSTRATOR</t>
  </si>
  <si>
    <t>LICENCIA POWER BI PREMIUM PER USER</t>
  </si>
  <si>
    <r>
      <rPr>
        <b/>
        <sz val="8.5"/>
        <rFont val="Arial MT"/>
        <family val="2"/>
      </rPr>
      <t>N°</t>
    </r>
  </si>
  <si>
    <r>
      <rPr>
        <b/>
        <sz val="8.5"/>
        <rFont val="Arial MT"/>
        <family val="2"/>
      </rPr>
      <t>CANTIDAD</t>
    </r>
  </si>
  <si>
    <r>
      <rPr>
        <b/>
        <sz val="8.5"/>
        <rFont val="Arial MT"/>
        <family val="2"/>
      </rPr>
      <t>FECHA DE ADQUISICIÔN</t>
    </r>
  </si>
  <si>
    <r>
      <rPr>
        <b/>
        <sz val="8.5"/>
        <rFont val="Arial MT"/>
        <family val="2"/>
      </rPr>
      <t>VALOR DE ADQUISICIÓN</t>
    </r>
  </si>
  <si>
    <t>DESCRIPCION</t>
  </si>
  <si>
    <t>CUOTA ANUAL DE AMORTIZACION</t>
  </si>
  <si>
    <t>AMORTIZACION AÑO 2022</t>
  </si>
  <si>
    <t>AMORTIZACION ACUMULADA AL AÑO 2022</t>
  </si>
  <si>
    <t>LICENCIA WINDOWS SERYER 2022 ESTANDAR-16 CORE</t>
  </si>
  <si>
    <t>LICENCIA ADOBE AUDITION</t>
  </si>
  <si>
    <t>LICENCIA ADOBE AFTER EFFECTS</t>
  </si>
  <si>
    <t>LICENCIA COREL DRAW STANDARD 2021</t>
  </si>
  <si>
    <t>LICENCIA UTL PARA TELEFONOS SIP</t>
  </si>
  <si>
    <t>LICENCIA GENIALLY</t>
  </si>
  <si>
    <t>TOTAL EQUIPO INFORMATICO/BIENES INTANGIBLES AL 30 DE JUNIO DE 2023</t>
  </si>
  <si>
    <t>VIDA UTIL
(MESES)</t>
  </si>
  <si>
    <t>CLINICA EMPRESARIAL CSSP</t>
  </si>
  <si>
    <t>TOTAL EQUIPOS MEDICOS Y LABORATORIO AL 30 DE JUNIO DE 2023</t>
  </si>
  <si>
    <t>202203201501</t>
  </si>
  <si>
    <t>202203201503</t>
  </si>
  <si>
    <t>202203201502</t>
  </si>
  <si>
    <t>202203201504</t>
  </si>
  <si>
    <t>202203201505</t>
  </si>
  <si>
    <t>202203201506</t>
  </si>
  <si>
    <t>SOUNDCRAFT</t>
  </si>
  <si>
    <t>A75III</t>
  </si>
  <si>
    <t>SIGNATURE</t>
  </si>
  <si>
    <t>SONA7SM3BK-G</t>
  </si>
  <si>
    <t>LICENCIAS UTL PARA TELÉFONO SIP</t>
  </si>
  <si>
    <t>CARNETIZACION</t>
  </si>
  <si>
    <t>N-19750-2011</t>
  </si>
  <si>
    <t>3N6CD33B5ZK451749</t>
  </si>
  <si>
    <t>YD25758479P</t>
  </si>
  <si>
    <t>NP 300 FRONTIER</t>
  </si>
  <si>
    <t>P41CD3-2011</t>
  </si>
  <si>
    <t>20230210141</t>
  </si>
  <si>
    <t>20220000403</t>
  </si>
  <si>
    <t>202201000401</t>
  </si>
  <si>
    <t>CENTRA</t>
  </si>
  <si>
    <t>3KVA240</t>
  </si>
  <si>
    <t>SMARTCENTRA</t>
  </si>
  <si>
    <t>211SHJLKJ212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</si>
</sst>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1" formatCode="\$\ 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Times New Roman"/>
      <charset val="204"/>
    </font>
    <font>
      <sz val="8.5"/>
      <name val="Arial MT"/>
    </font>
    <font>
      <sz val="8.5"/>
      <color rgb="FF0E0E0E"/>
      <name val="Arial MT"/>
      <family val="2"/>
    </font>
    <font>
      <sz val="8.5"/>
      <color rgb="FF000000"/>
      <name val="Arial MT"/>
      <family val="2"/>
    </font>
    <font>
      <sz val="8.5"/>
      <color rgb="FF000000"/>
      <name val="Times New Roman"/>
      <family val="2"/>
    </font>
    <font>
      <sz val="8.5"/>
      <color rgb="FF181818"/>
      <name val="Arial MT"/>
      <family val="2"/>
    </font>
    <font>
      <sz val="8.5"/>
      <color rgb="FF0F0F0F"/>
      <name val="Arial MT"/>
      <family val="2"/>
    </font>
    <font>
      <sz val="8"/>
      <color rgb="FF000000"/>
      <name val="Arial MT"/>
      <family val="2"/>
    </font>
    <font>
      <sz val="7.5"/>
      <color rgb="FF000000"/>
      <name val="Arial MT"/>
      <family val="2"/>
    </font>
    <font>
      <sz val="8.5"/>
      <color theme="1"/>
      <name val="Arial"/>
      <family val="2"/>
    </font>
    <font>
      <b/>
      <sz val="8.5"/>
      <name val="Arial MT"/>
      <family val="2"/>
    </font>
    <font>
      <b/>
      <sz val="9"/>
      <name val="Arial MT"/>
      <family val="2"/>
    </font>
    <font>
      <b/>
      <sz val="8.5"/>
      <color rgb="FF000000"/>
      <name val="Arial MT"/>
      <family val="2"/>
    </font>
    <font>
      <b/>
      <sz val="8.5"/>
      <color rgb="FF000000"/>
      <name val="Arial MT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1C1F1F"/>
      </left>
      <right style="thin">
        <color rgb="FF1C1F1F"/>
      </right>
      <top style="thin">
        <color rgb="FF1C1F1F"/>
      </top>
      <bottom style="thin">
        <color rgb="FF1C1F1F"/>
      </bottom>
      <diagonal/>
    </border>
    <border>
      <left style="thin">
        <color rgb="FF1C1F1F"/>
      </left>
      <right/>
      <top style="thin">
        <color rgb="FF1C1F1F"/>
      </top>
      <bottom style="thin">
        <color rgb="FF1C1F1F"/>
      </bottom>
      <diagonal/>
    </border>
    <border>
      <left/>
      <right style="thin">
        <color rgb="FF1C1F1F"/>
      </right>
      <top style="thin">
        <color rgb="FF1C1F1F"/>
      </top>
      <bottom style="thin">
        <color rgb="FF1C1F1F"/>
      </bottom>
      <diagonal/>
    </border>
    <border>
      <left style="thin">
        <color rgb="FF1C1F1F"/>
      </left>
      <right style="thin">
        <color rgb="FF1C1F1F"/>
      </right>
      <top/>
      <bottom style="thin">
        <color rgb="FF1C1F1F"/>
      </bottom>
      <diagonal/>
    </border>
    <border>
      <left style="thin">
        <color rgb="FF1C1F1F"/>
      </left>
      <right/>
      <top/>
      <bottom style="thin">
        <color rgb="FF1C1F1F"/>
      </bottom>
      <diagonal/>
    </border>
    <border>
      <left/>
      <right style="thin">
        <color rgb="FF1C1F1F"/>
      </right>
      <top/>
      <bottom style="thin">
        <color rgb="FF1C1F1F"/>
      </bottom>
      <diagonal/>
    </border>
    <border>
      <left style="thin">
        <color rgb="FF1C1F1F"/>
      </left>
      <right style="thin">
        <color rgb="FF1C1F1F"/>
      </right>
      <top style="thin">
        <color rgb="FF1C1F1F"/>
      </top>
      <bottom/>
      <diagonal/>
    </border>
    <border>
      <left style="thin">
        <color rgb="FF1C1F1F"/>
      </left>
      <right/>
      <top style="thin">
        <color rgb="FF1C1F1F"/>
      </top>
      <bottom/>
      <diagonal/>
    </border>
    <border>
      <left/>
      <right style="thin">
        <color rgb="FF1C1F1F"/>
      </right>
      <top style="thin">
        <color rgb="FF1C1F1F"/>
      </top>
      <bottom/>
      <diagonal/>
    </border>
    <border>
      <left style="thin">
        <color rgb="FF1C1F1F"/>
      </left>
      <right/>
      <top style="thin">
        <color indexed="64"/>
      </top>
      <bottom style="thin">
        <color rgb="FF1C1F1F"/>
      </bottom>
      <diagonal/>
    </border>
    <border>
      <left/>
      <right/>
      <top style="thin">
        <color indexed="64"/>
      </top>
      <bottom style="thin">
        <color rgb="FF1C1F1F"/>
      </bottom>
      <diagonal/>
    </border>
  </borders>
  <cellStyleXfs count="1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70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17" fillId="0" borderId="16" xfId="3" applyFont="1" applyFill="1" applyBorder="1" applyAlignment="1">
      <alignment horizontal="left" vertical="center"/>
    </xf>
    <xf numFmtId="164" fontId="17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5" xfId="6" applyNumberFormat="1" applyFont="1" applyBorder="1" applyAlignment="1">
      <alignment vertical="center" wrapText="1"/>
    </xf>
    <xf numFmtId="49" fontId="4" fillId="0" borderId="36" xfId="6" applyNumberFormat="1" applyFont="1" applyBorder="1" applyAlignment="1">
      <alignment vertical="center" wrapText="1"/>
    </xf>
    <xf numFmtId="14" fontId="4" fillId="0" borderId="37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18" fillId="0" borderId="37" xfId="3" applyFont="1" applyFill="1" applyBorder="1" applyAlignment="1">
      <alignment horizontal="left" vertical="center"/>
    </xf>
    <xf numFmtId="164" fontId="17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18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18" fillId="0" borderId="16" xfId="3" applyFont="1" applyFill="1" applyBorder="1" applyAlignment="1">
      <alignment horizontal="left" vertical="center"/>
    </xf>
    <xf numFmtId="49" fontId="4" fillId="0" borderId="37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18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9" xfId="6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17" fillId="0" borderId="30" xfId="3" applyFont="1" applyFill="1" applyBorder="1" applyAlignment="1">
      <alignment horizontal="left" vertical="center"/>
    </xf>
    <xf numFmtId="164" fontId="17" fillId="0" borderId="7" xfId="3" applyFont="1" applyFill="1" applyBorder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44" fontId="4" fillId="0" borderId="5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1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35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7" fillId="6" borderId="16" xfId="3" applyFont="1" applyFill="1" applyBorder="1" applyAlignment="1">
      <alignment horizontal="left" vertical="center"/>
    </xf>
    <xf numFmtId="164" fontId="17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4" fillId="0" borderId="42" xfId="1" applyNumberFormat="1" applyFont="1" applyBorder="1" applyAlignment="1">
      <alignment vertical="center"/>
    </xf>
    <xf numFmtId="44" fontId="3" fillId="0" borderId="42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4" xfId="1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4" fillId="0" borderId="45" xfId="1" applyFont="1" applyBorder="1"/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6" borderId="47" xfId="6" applyFont="1" applyFill="1" applyBorder="1" applyAlignment="1">
      <alignment vertical="center" wrapText="1"/>
    </xf>
    <xf numFmtId="0" fontId="4" fillId="0" borderId="47" xfId="6" applyFont="1" applyBorder="1" applyAlignment="1">
      <alignment vertical="center" wrapText="1"/>
    </xf>
    <xf numFmtId="0" fontId="4" fillId="6" borderId="48" xfId="6" applyFont="1" applyFill="1" applyBorder="1" applyAlignment="1">
      <alignment vertical="center" wrapText="1"/>
    </xf>
    <xf numFmtId="0" fontId="4" fillId="0" borderId="30" xfId="6" applyFont="1" applyBorder="1" applyAlignment="1">
      <alignment horizontal="left" vertical="center" wrapText="1"/>
    </xf>
    <xf numFmtId="0" fontId="4" fillId="0" borderId="49" xfId="6" applyFont="1" applyBorder="1" applyAlignment="1">
      <alignment vertical="center" wrapText="1"/>
    </xf>
    <xf numFmtId="44" fontId="4" fillId="0" borderId="50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44" fontId="3" fillId="0" borderId="4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164" fontId="4" fillId="0" borderId="32" xfId="2" applyFont="1" applyFill="1" applyBorder="1" applyAlignment="1">
      <alignment vertical="center"/>
    </xf>
    <xf numFmtId="0" fontId="4" fillId="0" borderId="21" xfId="1" applyFont="1" applyBorder="1" applyAlignment="1">
      <alignment vertical="center"/>
    </xf>
    <xf numFmtId="164" fontId="18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0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0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9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51" xfId="6" applyFont="1" applyFill="1" applyBorder="1"/>
    <xf numFmtId="0" fontId="7" fillId="7" borderId="50" xfId="6" applyFont="1" applyFill="1" applyBorder="1" applyAlignment="1">
      <alignment horizontal="center" vertical="center"/>
    </xf>
    <xf numFmtId="2" fontId="7" fillId="7" borderId="50" xfId="6" applyNumberFormat="1" applyFont="1" applyFill="1" applyBorder="1" applyAlignment="1">
      <alignment horizontal="center" vertical="center" wrapText="1"/>
    </xf>
    <xf numFmtId="0" fontId="7" fillId="7" borderId="60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56" xfId="6" applyFont="1" applyBorder="1" applyAlignment="1">
      <alignment vertical="center"/>
    </xf>
    <xf numFmtId="0" fontId="6" fillId="0" borderId="54" xfId="6" applyFont="1" applyBorder="1" applyAlignment="1">
      <alignment horizontal="center" vertical="center"/>
    </xf>
    <xf numFmtId="0" fontId="6" fillId="0" borderId="54" xfId="6" applyFont="1" applyBorder="1" applyAlignment="1">
      <alignment vertical="center"/>
    </xf>
    <xf numFmtId="164" fontId="7" fillId="0" borderId="54" xfId="8" applyFont="1" applyFill="1" applyBorder="1" applyAlignment="1" applyProtection="1">
      <alignment vertical="center"/>
    </xf>
    <xf numFmtId="164" fontId="6" fillId="0" borderId="61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51" xfId="6" applyFont="1" applyFill="1" applyBorder="1"/>
    <xf numFmtId="0" fontId="22" fillId="7" borderId="50" xfId="6" applyFont="1" applyFill="1" applyBorder="1" applyAlignment="1">
      <alignment horizontal="center" vertical="center"/>
    </xf>
    <xf numFmtId="2" fontId="22" fillId="7" borderId="50" xfId="6" applyNumberFormat="1" applyFont="1" applyFill="1" applyBorder="1" applyAlignment="1">
      <alignment horizontal="center" vertical="center" wrapText="1"/>
    </xf>
    <xf numFmtId="0" fontId="23" fillId="7" borderId="60" xfId="6" applyFont="1" applyFill="1" applyBorder="1" applyAlignment="1">
      <alignment horizontal="center" vertical="center"/>
    </xf>
    <xf numFmtId="0" fontId="13" fillId="0" borderId="11" xfId="6" applyFont="1" applyBorder="1"/>
    <xf numFmtId="0" fontId="24" fillId="0" borderId="12" xfId="6" applyFont="1" applyBorder="1" applyAlignment="1">
      <alignment horizontal="center" vertical="center"/>
    </xf>
    <xf numFmtId="164" fontId="13" fillId="0" borderId="62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3" fillId="0" borderId="16" xfId="6" applyNumberFormat="1" applyFont="1" applyBorder="1"/>
    <xf numFmtId="168" fontId="23" fillId="0" borderId="12" xfId="6" applyNumberFormat="1" applyFont="1" applyBorder="1"/>
    <xf numFmtId="164" fontId="23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4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52" xfId="6" applyFont="1" applyBorder="1"/>
    <xf numFmtId="0" fontId="13" fillId="7" borderId="56" xfId="6" applyFont="1" applyFill="1" applyBorder="1"/>
    <xf numFmtId="0" fontId="24" fillId="7" borderId="54" xfId="6" applyFont="1" applyFill="1" applyBorder="1" applyAlignment="1">
      <alignment horizontal="center" vertical="center"/>
    </xf>
    <xf numFmtId="0" fontId="24" fillId="7" borderId="54" xfId="6" applyFont="1" applyFill="1" applyBorder="1" applyAlignment="1">
      <alignment vertical="center"/>
    </xf>
    <xf numFmtId="164" fontId="23" fillId="7" borderId="54" xfId="8" applyFont="1" applyFill="1" applyBorder="1" applyAlignment="1" applyProtection="1">
      <alignment vertical="center"/>
    </xf>
    <xf numFmtId="164" fontId="13" fillId="7" borderId="61" xfId="8" applyFont="1" applyFill="1" applyBorder="1" applyAlignment="1" applyProtection="1">
      <alignment vertical="center"/>
    </xf>
    <xf numFmtId="0" fontId="3" fillId="4" borderId="63" xfId="1" applyFont="1" applyFill="1" applyBorder="1" applyAlignment="1">
      <alignment horizontal="center" vertical="center" wrapText="1"/>
    </xf>
    <xf numFmtId="164" fontId="4" fillId="4" borderId="63" xfId="8" applyFont="1" applyFill="1" applyBorder="1" applyAlignment="1">
      <alignment horizontal="center" vertical="center" wrapText="1"/>
    </xf>
    <xf numFmtId="164" fontId="3" fillId="4" borderId="64" xfId="8" applyFont="1" applyFill="1" applyBorder="1" applyAlignment="1">
      <alignment horizontal="center" vertical="center" wrapText="1"/>
    </xf>
    <xf numFmtId="164" fontId="3" fillId="4" borderId="63" xfId="8" applyFont="1" applyFill="1" applyBorder="1" applyAlignment="1">
      <alignment horizontal="center" vertical="center" wrapText="1"/>
    </xf>
    <xf numFmtId="164" fontId="3" fillId="11" borderId="65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5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0" fontId="3" fillId="4" borderId="5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50" xfId="3" applyNumberFormat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left" vertical="center"/>
    </xf>
    <xf numFmtId="0" fontId="4" fillId="0" borderId="50" xfId="1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4" fontId="4" fillId="0" borderId="50" xfId="2" applyFont="1" applyFill="1" applyBorder="1" applyAlignment="1">
      <alignment vertical="center"/>
    </xf>
    <xf numFmtId="44" fontId="4" fillId="0" borderId="69" xfId="1" applyNumberFormat="1" applyFont="1" applyBorder="1" applyAlignment="1">
      <alignment vertical="center"/>
    </xf>
    <xf numFmtId="44" fontId="3" fillId="0" borderId="66" xfId="1" applyNumberFormat="1" applyFont="1" applyBorder="1" applyAlignment="1">
      <alignment vertical="center"/>
    </xf>
    <xf numFmtId="44" fontId="4" fillId="0" borderId="66" xfId="1" applyNumberFormat="1" applyFont="1" applyBorder="1" applyAlignment="1">
      <alignment vertical="center"/>
    </xf>
    <xf numFmtId="44" fontId="3" fillId="0" borderId="70" xfId="1" applyNumberFormat="1" applyFont="1" applyBorder="1" applyAlignment="1">
      <alignment vertical="center"/>
    </xf>
    <xf numFmtId="44" fontId="4" fillId="0" borderId="71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72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73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6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7" xfId="12" applyNumberFormat="1" applyFont="1" applyBorder="1" applyAlignment="1">
      <alignment horizontal="left" vertical="center" wrapText="1"/>
    </xf>
    <xf numFmtId="0" fontId="3" fillId="4" borderId="66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7" xfId="1" applyFont="1" applyFill="1" applyBorder="1" applyAlignment="1">
      <alignment horizontal="center" vertical="center"/>
    </xf>
    <xf numFmtId="0" fontId="4" fillId="8" borderId="58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0" fontId="4" fillId="0" borderId="50" xfId="4" applyFont="1" applyBorder="1" applyAlignment="1">
      <alignment vertical="center" wrapText="1"/>
    </xf>
    <xf numFmtId="44" fontId="4" fillId="14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27" fillId="6" borderId="0" xfId="1" applyFont="1" applyFill="1" applyAlignment="1">
      <alignment vertical="center"/>
    </xf>
    <xf numFmtId="0" fontId="28" fillId="6" borderId="0" xfId="1" applyFont="1" applyFill="1" applyAlignment="1">
      <alignment vertical="center"/>
    </xf>
    <xf numFmtId="44" fontId="28" fillId="6" borderId="0" xfId="1" applyNumberFormat="1" applyFont="1" applyFill="1" applyAlignment="1">
      <alignment vertical="center"/>
    </xf>
    <xf numFmtId="44" fontId="27" fillId="6" borderId="0" xfId="14" applyFont="1" applyFill="1"/>
    <xf numFmtId="0" fontId="27" fillId="6" borderId="0" xfId="0" applyFont="1" applyFill="1"/>
    <xf numFmtId="164" fontId="27" fillId="6" borderId="0" xfId="0" applyNumberFormat="1" applyFont="1" applyFill="1"/>
    <xf numFmtId="0" fontId="4" fillId="0" borderId="77" xfId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164" fontId="3" fillId="4" borderId="74" xfId="2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44" fontId="6" fillId="0" borderId="0" xfId="1" applyNumberFormat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/>
    </xf>
    <xf numFmtId="14" fontId="4" fillId="0" borderId="12" xfId="4" quotePrefix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44" fontId="6" fillId="0" borderId="12" xfId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0" fontId="4" fillId="0" borderId="18" xfId="4" applyFont="1" applyBorder="1" applyAlignment="1">
      <alignment horizontal="left" vertical="center" wrapText="1"/>
    </xf>
    <xf numFmtId="44" fontId="6" fillId="0" borderId="42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left" vertical="top"/>
    </xf>
    <xf numFmtId="0" fontId="4" fillId="0" borderId="18" xfId="4" applyFont="1" applyBorder="1" applyAlignment="1">
      <alignment horizontal="left" vertical="top" wrapText="1"/>
    </xf>
    <xf numFmtId="49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44" fontId="6" fillId="0" borderId="78" xfId="1" applyNumberFormat="1" applyFont="1" applyBorder="1" applyAlignment="1">
      <alignment horizontal="left"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2" xfId="1" applyBorder="1" applyAlignment="1">
      <alignment vertical="center"/>
    </xf>
    <xf numFmtId="0" fontId="4" fillId="8" borderId="41" xfId="1" applyFont="1" applyFill="1" applyBorder="1" applyAlignment="1">
      <alignment horizontal="center" vertical="center"/>
    </xf>
    <xf numFmtId="49" fontId="4" fillId="8" borderId="12" xfId="0" applyNumberFormat="1" applyFont="1" applyFill="1" applyBorder="1" applyAlignment="1">
      <alignment horizontal="left" vertical="center"/>
    </xf>
    <xf numFmtId="164" fontId="3" fillId="4" borderId="79" xfId="2" applyFont="1" applyFill="1" applyBorder="1" applyAlignment="1">
      <alignment horizontal="center" vertical="center"/>
    </xf>
    <xf numFmtId="164" fontId="3" fillId="4" borderId="80" xfId="2" applyFont="1" applyFill="1" applyBorder="1" applyAlignment="1">
      <alignment horizontal="center" vertical="center"/>
    </xf>
    <xf numFmtId="164" fontId="3" fillId="4" borderId="72" xfId="2" applyFont="1" applyFill="1" applyBorder="1" applyAlignment="1">
      <alignment horizontal="center" vertical="center"/>
    </xf>
    <xf numFmtId="164" fontId="3" fillId="13" borderId="76" xfId="2" applyFont="1" applyFill="1" applyBorder="1" applyAlignment="1">
      <alignment horizontal="center" vertical="center"/>
    </xf>
    <xf numFmtId="44" fontId="4" fillId="0" borderId="38" xfId="1" applyNumberFormat="1" applyFont="1" applyBorder="1" applyAlignment="1">
      <alignment vertical="center"/>
    </xf>
    <xf numFmtId="44" fontId="4" fillId="0" borderId="57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4" fillId="0" borderId="28" xfId="1" applyNumberFormat="1" applyFont="1" applyBorder="1" applyAlignment="1">
      <alignment vertical="center"/>
    </xf>
    <xf numFmtId="164" fontId="3" fillId="13" borderId="72" xfId="0" applyNumberFormat="1" applyFont="1" applyFill="1" applyBorder="1" applyAlignment="1">
      <alignment horizontal="left" vertical="center"/>
    </xf>
    <xf numFmtId="49" fontId="4" fillId="0" borderId="12" xfId="6" applyNumberFormat="1" applyFont="1" applyBorder="1" applyAlignment="1">
      <alignment vertical="center" wrapText="1"/>
    </xf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vertical="center"/>
    </xf>
    <xf numFmtId="0" fontId="4" fillId="0" borderId="10" xfId="1" applyFont="1" applyBorder="1"/>
    <xf numFmtId="0" fontId="2" fillId="0" borderId="74" xfId="1" applyBorder="1" applyAlignment="1">
      <alignment horizontal="center" vertical="center"/>
    </xf>
    <xf numFmtId="0" fontId="2" fillId="0" borderId="76" xfId="1" applyBorder="1" applyAlignment="1">
      <alignment horizontal="center"/>
    </xf>
    <xf numFmtId="0" fontId="4" fillId="0" borderId="12" xfId="4" applyFont="1" applyBorder="1" applyAlignment="1">
      <alignment horizontal="center" vertical="center" wrapText="1"/>
    </xf>
    <xf numFmtId="0" fontId="2" fillId="0" borderId="10" xfId="1" applyBorder="1"/>
    <xf numFmtId="1" fontId="32" fillId="0" borderId="81" xfId="15" applyNumberFormat="1" applyFont="1" applyBorder="1" applyAlignment="1">
      <alignment horizontal="center" vertical="center" shrinkToFit="1"/>
    </xf>
    <xf numFmtId="1" fontId="34" fillId="0" borderId="81" xfId="15" applyNumberFormat="1" applyFont="1" applyBorder="1" applyAlignment="1">
      <alignment horizontal="center" vertical="center" shrinkToFit="1"/>
    </xf>
    <xf numFmtId="1" fontId="31" fillId="0" borderId="81" xfId="15" applyNumberFormat="1" applyFont="1" applyBorder="1" applyAlignment="1">
      <alignment horizontal="center" vertical="center" shrinkToFit="1"/>
    </xf>
    <xf numFmtId="0" fontId="29" fillId="0" borderId="81" xfId="15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4" fontId="32" fillId="0" borderId="81" xfId="14" applyFont="1" applyBorder="1" applyAlignment="1">
      <alignment horizontal="left" vertical="center" shrinkToFit="1"/>
    </xf>
    <xf numFmtId="44" fontId="30" fillId="0" borderId="81" xfId="14" applyFont="1" applyBorder="1" applyAlignment="1">
      <alignment horizontal="left" vertical="center" wrapText="1"/>
    </xf>
    <xf numFmtId="1" fontId="32" fillId="0" borderId="84" xfId="15" applyNumberFormat="1" applyFont="1" applyBorder="1" applyAlignment="1">
      <alignment horizontal="center" vertical="center" shrinkToFit="1"/>
    </xf>
    <xf numFmtId="44" fontId="32" fillId="0" borderId="84" xfId="14" applyFont="1" applyBorder="1" applyAlignment="1">
      <alignment horizontal="left" vertical="center" shrinkToFit="1"/>
    </xf>
    <xf numFmtId="0" fontId="3" fillId="4" borderId="12" xfId="1" applyFont="1" applyFill="1" applyBorder="1" applyAlignment="1">
      <alignment horizontal="center" vertical="center" wrapText="1"/>
    </xf>
    <xf numFmtId="0" fontId="39" fillId="4" borderId="12" xfId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vertical="center" wrapText="1"/>
    </xf>
    <xf numFmtId="1" fontId="32" fillId="0" borderId="86" xfId="15" applyNumberFormat="1" applyFont="1" applyBorder="1" applyAlignment="1">
      <alignment horizontal="center" vertical="center" shrinkToFit="1"/>
    </xf>
    <xf numFmtId="1" fontId="33" fillId="0" borderId="83" xfId="15" applyNumberFormat="1" applyFont="1" applyBorder="1" applyAlignment="1">
      <alignment horizontal="center" vertical="center" shrinkToFit="1"/>
    </xf>
    <xf numFmtId="1" fontId="32" fillId="0" borderId="83" xfId="15" applyNumberFormat="1" applyFont="1" applyBorder="1" applyAlignment="1">
      <alignment horizontal="center" vertical="center" shrinkToFit="1"/>
    </xf>
    <xf numFmtId="1" fontId="36" fillId="0" borderId="83" xfId="15" applyNumberFormat="1" applyFont="1" applyBorder="1" applyAlignment="1">
      <alignment horizontal="center" vertical="center" shrinkToFit="1"/>
    </xf>
    <xf numFmtId="1" fontId="37" fillId="0" borderId="83" xfId="15" applyNumberFormat="1" applyFont="1" applyBorder="1" applyAlignment="1">
      <alignment horizontal="center" vertical="center" shrinkToFit="1"/>
    </xf>
    <xf numFmtId="1" fontId="32" fillId="0" borderId="87" xfId="15" applyNumberFormat="1" applyFont="1" applyBorder="1" applyAlignment="1">
      <alignment horizontal="center" vertical="center" shrinkToFit="1"/>
    </xf>
    <xf numFmtId="0" fontId="38" fillId="0" borderId="18" xfId="0" applyFont="1" applyBorder="1" applyAlignment="1">
      <alignment vertical="center" wrapText="1"/>
    </xf>
    <xf numFmtId="1" fontId="32" fillId="0" borderId="89" xfId="15" applyNumberFormat="1" applyFont="1" applyBorder="1" applyAlignment="1">
      <alignment horizontal="center" vertical="center" shrinkToFit="1"/>
    </xf>
    <xf numFmtId="1" fontId="32" fillId="0" borderId="12" xfId="15" applyNumberFormat="1" applyFont="1" applyBorder="1" applyAlignment="1">
      <alignment horizontal="center" vertical="center" shrinkToFit="1"/>
    </xf>
    <xf numFmtId="44" fontId="32" fillId="0" borderId="12" xfId="14" applyFont="1" applyBorder="1" applyAlignment="1">
      <alignment horizontal="left" vertical="center" shrinkToFit="1"/>
    </xf>
    <xf numFmtId="44" fontId="42" fillId="10" borderId="81" xfId="14" applyFont="1" applyFill="1" applyBorder="1" applyAlignment="1">
      <alignment horizontal="left" vertical="center" shrinkToFit="1"/>
    </xf>
    <xf numFmtId="171" fontId="41" fillId="10" borderId="12" xfId="15" applyNumberFormat="1" applyFont="1" applyFill="1" applyBorder="1" applyAlignment="1">
      <alignment horizontal="center" vertical="center" shrinkToFit="1"/>
    </xf>
    <xf numFmtId="166" fontId="3" fillId="4" borderId="25" xfId="1" applyNumberFormat="1" applyFont="1" applyFill="1" applyBorder="1" applyAlignment="1">
      <alignment vertical="center"/>
    </xf>
    <xf numFmtId="1" fontId="31" fillId="0" borderId="84" xfId="15" applyNumberFormat="1" applyFont="1" applyBorder="1" applyAlignment="1">
      <alignment horizontal="center" vertical="center" shrinkToFit="1"/>
    </xf>
    <xf numFmtId="165" fontId="32" fillId="0" borderId="85" xfId="15" applyNumberFormat="1" applyFont="1" applyBorder="1" applyAlignment="1">
      <alignment horizontal="center" vertical="center" shrinkToFit="1"/>
    </xf>
    <xf numFmtId="165" fontId="32" fillId="0" borderId="82" xfId="15" applyNumberFormat="1" applyFont="1" applyBorder="1" applyAlignment="1">
      <alignment horizontal="center" vertical="center" shrinkToFit="1"/>
    </xf>
    <xf numFmtId="1" fontId="35" fillId="0" borderId="81" xfId="15" applyNumberFormat="1" applyFont="1" applyBorder="1" applyAlignment="1">
      <alignment horizontal="center" vertical="center" shrinkToFit="1"/>
    </xf>
    <xf numFmtId="165" fontId="32" fillId="0" borderId="88" xfId="15" applyNumberFormat="1" applyFont="1" applyBorder="1" applyAlignment="1">
      <alignment horizontal="center" vertical="center" shrinkToFit="1"/>
    </xf>
    <xf numFmtId="165" fontId="32" fillId="0" borderId="12" xfId="15" applyNumberFormat="1" applyFont="1" applyBorder="1" applyAlignment="1">
      <alignment horizontal="center" vertical="center" shrinkToFit="1"/>
    </xf>
    <xf numFmtId="0" fontId="40" fillId="4" borderId="12" xfId="1" applyFont="1" applyFill="1" applyBorder="1" applyAlignment="1">
      <alignment horizontal="center" vertical="center" wrapText="1"/>
    </xf>
    <xf numFmtId="168" fontId="4" fillId="8" borderId="0" xfId="1" applyNumberFormat="1" applyFont="1" applyFill="1" applyAlignment="1">
      <alignment vertical="center"/>
    </xf>
    <xf numFmtId="10" fontId="4" fillId="8" borderId="0" xfId="16" applyNumberFormat="1" applyFont="1" applyFill="1" applyAlignment="1">
      <alignment vertical="center"/>
    </xf>
    <xf numFmtId="44" fontId="4" fillId="0" borderId="0" xfId="14" applyFont="1" applyAlignment="1">
      <alignment vertical="top"/>
    </xf>
    <xf numFmtId="164" fontId="4" fillId="0" borderId="0" xfId="0" applyNumberFormat="1" applyFont="1" applyAlignment="1">
      <alignment horizontal="left"/>
    </xf>
    <xf numFmtId="4" fontId="4" fillId="0" borderId="0" xfId="1" applyNumberFormat="1" applyFont="1"/>
    <xf numFmtId="164" fontId="3" fillId="4" borderId="12" xfId="2" applyFont="1" applyFill="1" applyBorder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56" xfId="6" applyFont="1" applyBorder="1" applyAlignment="1">
      <alignment horizontal="left"/>
    </xf>
    <xf numFmtId="0" fontId="6" fillId="0" borderId="61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7" borderId="51" xfId="6" applyFont="1" applyFill="1" applyBorder="1" applyAlignment="1">
      <alignment horizontal="center" vertical="center" wrapText="1"/>
    </xf>
    <xf numFmtId="0" fontId="7" fillId="7" borderId="60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3" fillId="0" borderId="11" xfId="6" applyFont="1" applyBorder="1" applyAlignment="1">
      <alignment horizontal="left" wrapText="1"/>
    </xf>
    <xf numFmtId="0" fontId="23" fillId="0" borderId="33" xfId="6" applyFont="1" applyBorder="1" applyAlignment="1">
      <alignment horizontal="left" wrapText="1"/>
    </xf>
    <xf numFmtId="0" fontId="13" fillId="0" borderId="56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11" xfId="6" applyFont="1" applyBorder="1" applyAlignment="1">
      <alignment horizontal="left" vertical="center"/>
    </xf>
    <xf numFmtId="0" fontId="23" fillId="0" borderId="12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6" fillId="0" borderId="5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 wrapText="1"/>
    </xf>
    <xf numFmtId="166" fontId="3" fillId="4" borderId="4" xfId="1" applyNumberFormat="1" applyFont="1" applyFill="1" applyBorder="1" applyAlignment="1">
      <alignment horizontal="center" vertical="center" wrapText="1"/>
    </xf>
    <xf numFmtId="166" fontId="3" fillId="4" borderId="26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8" fillId="6" borderId="75" xfId="1" applyFont="1" applyFill="1" applyBorder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6" xfId="1" applyFont="1" applyBorder="1" applyAlignment="1">
      <alignment horizontal="center"/>
    </xf>
    <xf numFmtId="0" fontId="3" fillId="4" borderId="7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27" fillId="6" borderId="75" xfId="0" applyFont="1" applyFill="1" applyBorder="1" applyAlignment="1">
      <alignment horizontal="center"/>
    </xf>
    <xf numFmtId="44" fontId="27" fillId="6" borderId="0" xfId="14" applyFont="1" applyFill="1" applyAlignment="1">
      <alignment horizontal="center"/>
    </xf>
    <xf numFmtId="166" fontId="3" fillId="4" borderId="74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72" xfId="1" applyNumberFormat="1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9" fillId="10" borderId="90" xfId="15" applyFont="1" applyFill="1" applyBorder="1" applyAlignment="1">
      <alignment horizontal="center" vertical="center" wrapText="1"/>
    </xf>
    <xf numFmtId="0" fontId="39" fillId="10" borderId="91" xfId="15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7">
    <cellStyle name="Moneda" xfId="14" builtinId="4"/>
    <cellStyle name="Moneda 10 2" xfId="3" xr:uid="{00000000-0005-0000-0000-000001000000}"/>
    <cellStyle name="Moneda 11" xfId="5" xr:uid="{00000000-0005-0000-0000-000002000000}"/>
    <cellStyle name="Moneda 2" xfId="2" xr:uid="{00000000-0005-0000-0000-000003000000}"/>
    <cellStyle name="Moneda 2 2" xfId="8" xr:uid="{00000000-0005-0000-0000-000004000000}"/>
    <cellStyle name="Moneda 3" xfId="9" xr:uid="{00000000-0005-0000-0000-000005000000}"/>
    <cellStyle name="Moneda 4" xfId="11" xr:uid="{00000000-0005-0000-0000-000006000000}"/>
    <cellStyle name="Moneda 5" xfId="13" xr:uid="{00000000-0005-0000-0000-000007000000}"/>
    <cellStyle name="Normal" xfId="0" builtinId="0"/>
    <cellStyle name="Normal 11" xfId="1" xr:uid="{00000000-0005-0000-0000-000009000000}"/>
    <cellStyle name="Normal 2" xfId="4" xr:uid="{00000000-0005-0000-0000-00000A000000}"/>
    <cellStyle name="Normal 2 2" xfId="6" xr:uid="{00000000-0005-0000-0000-00000B000000}"/>
    <cellStyle name="Normal 3" xfId="10" xr:uid="{00000000-0005-0000-0000-00000C000000}"/>
    <cellStyle name="Normal 4" xfId="7" xr:uid="{00000000-0005-0000-0000-00000D000000}"/>
    <cellStyle name="Normal 5" xfId="12" xr:uid="{00000000-0005-0000-0000-00000E000000}"/>
    <cellStyle name="Normal 6" xfId="15" xr:uid="{64AA55CD-D26F-425A-A5DB-8293451D3687}"/>
    <cellStyle name="Porcentaje" xfId="16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44928</xdr:colOff>
      <xdr:row>1</xdr:row>
      <xdr:rowOff>1</xdr:rowOff>
    </xdr:from>
    <xdr:to>
      <xdr:col>5</xdr:col>
      <xdr:colOff>246216</xdr:colOff>
      <xdr:row>5</xdr:row>
      <xdr:rowOff>92430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45" y="179718"/>
          <a:ext cx="1504236" cy="8112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11206</xdr:colOff>
      <xdr:row>0</xdr:row>
      <xdr:rowOff>89647</xdr:rowOff>
    </xdr:from>
    <xdr:to>
      <xdr:col>4</xdr:col>
      <xdr:colOff>979581</xdr:colOff>
      <xdr:row>4</xdr:row>
      <xdr:rowOff>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89647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128429</xdr:colOff>
      <xdr:row>1</xdr:row>
      <xdr:rowOff>123452</xdr:rowOff>
    </xdr:from>
    <xdr:to>
      <xdr:col>3</xdr:col>
      <xdr:colOff>13077</xdr:colOff>
      <xdr:row>5</xdr:row>
      <xdr:rowOff>155731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6C9AF7-EDB3-440E-BDBC-26A275C59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352" y="306625"/>
          <a:ext cx="1036553" cy="566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89" customFormat="1" ht="30.75" customHeight="1">
      <c r="A1" s="654" t="s">
        <v>1136</v>
      </c>
      <c r="B1" s="654"/>
      <c r="C1" s="654"/>
      <c r="D1" s="654"/>
      <c r="E1" s="654"/>
      <c r="F1" s="654"/>
      <c r="G1" s="288"/>
      <c r="I1" s="655" t="s">
        <v>1137</v>
      </c>
      <c r="J1" s="655"/>
      <c r="K1" s="655"/>
      <c r="L1" s="655"/>
      <c r="M1" s="655"/>
      <c r="N1" s="655"/>
    </row>
    <row r="2" spans="1:14" ht="14.25" thickBot="1">
      <c r="A2" s="290"/>
      <c r="B2" s="291"/>
      <c r="C2" s="292"/>
      <c r="D2" s="292"/>
      <c r="E2" s="292"/>
      <c r="F2" s="292"/>
    </row>
    <row r="3" spans="1:14" ht="27.75" thickBot="1">
      <c r="A3" s="293"/>
      <c r="B3" s="294" t="s">
        <v>1138</v>
      </c>
      <c r="C3" s="294" t="s">
        <v>1139</v>
      </c>
      <c r="D3" s="295" t="s">
        <v>28</v>
      </c>
      <c r="E3" s="295" t="s">
        <v>1140</v>
      </c>
      <c r="F3" s="296" t="s">
        <v>1141</v>
      </c>
      <c r="G3" s="292"/>
    </row>
    <row r="4" spans="1:14" s="303" customFormat="1" ht="30" customHeight="1" thickBot="1">
      <c r="A4" s="297"/>
      <c r="B4" s="298">
        <v>1996</v>
      </c>
      <c r="C4" s="299">
        <v>607083.12</v>
      </c>
      <c r="D4" s="300">
        <v>2120.63</v>
      </c>
      <c r="E4" s="300">
        <f>D4</f>
        <v>2120.63</v>
      </c>
      <c r="F4" s="301">
        <f>C4-D4</f>
        <v>604962.49</v>
      </c>
      <c r="G4" s="302"/>
      <c r="I4" s="656" t="s">
        <v>1142</v>
      </c>
      <c r="J4" s="657"/>
      <c r="K4" s="304" t="s">
        <v>1143</v>
      </c>
      <c r="L4" s="305" t="s">
        <v>1144</v>
      </c>
      <c r="M4" s="306" t="s">
        <v>1145</v>
      </c>
      <c r="N4" s="307" t="s">
        <v>1146</v>
      </c>
    </row>
    <row r="5" spans="1:14" s="303" customFormat="1" ht="16.5" customHeight="1">
      <c r="A5" s="297"/>
      <c r="B5" s="298">
        <v>1997</v>
      </c>
      <c r="C5" s="299">
        <v>607083.12</v>
      </c>
      <c r="D5" s="300">
        <v>15177.08</v>
      </c>
      <c r="E5" s="300">
        <f>E4+D5</f>
        <v>17297.71</v>
      </c>
      <c r="F5" s="301">
        <f>F4-D5</f>
        <v>589785.41</v>
      </c>
      <c r="G5" s="308"/>
      <c r="I5" s="658" t="s">
        <v>1147</v>
      </c>
      <c r="J5" s="659"/>
      <c r="K5" s="309">
        <v>674536.8</v>
      </c>
      <c r="L5" s="310">
        <f>66202.65+174746.83</f>
        <v>240949.47999999998</v>
      </c>
      <c r="M5" s="311"/>
      <c r="N5" s="311"/>
    </row>
    <row r="6" spans="1:14" s="303" customFormat="1" ht="16.5" customHeight="1">
      <c r="A6" s="297"/>
      <c r="B6" s="298">
        <v>1998</v>
      </c>
      <c r="C6" s="299">
        <v>607083.12</v>
      </c>
      <c r="D6" s="300">
        <v>15177.08</v>
      </c>
      <c r="E6" s="300">
        <f>E5+D6</f>
        <v>32474.79</v>
      </c>
      <c r="F6" s="301">
        <f t="shared" ref="F6:F25" si="0">F5-D6</f>
        <v>574608.33000000007</v>
      </c>
      <c r="G6" s="308"/>
      <c r="I6" s="658" t="s">
        <v>1148</v>
      </c>
      <c r="J6" s="659"/>
      <c r="K6" s="312">
        <f>K5*10%</f>
        <v>67453.680000000008</v>
      </c>
      <c r="L6" s="313">
        <f>L5*10%</f>
        <v>24094.948</v>
      </c>
      <c r="M6" s="314"/>
      <c r="N6" s="314"/>
    </row>
    <row r="7" spans="1:14" s="303" customFormat="1" ht="16.5" customHeight="1">
      <c r="A7" s="297"/>
      <c r="B7" s="298">
        <v>1999</v>
      </c>
      <c r="C7" s="299">
        <v>607083.12</v>
      </c>
      <c r="D7" s="300">
        <v>15177.08</v>
      </c>
      <c r="E7" s="300">
        <f>E6+D7</f>
        <v>47651.87</v>
      </c>
      <c r="F7" s="301">
        <f t="shared" si="0"/>
        <v>559431.25000000012</v>
      </c>
      <c r="G7" s="308"/>
      <c r="I7" s="658" t="s">
        <v>1149</v>
      </c>
      <c r="J7" s="659"/>
      <c r="K7" s="312">
        <f>K5-K6</f>
        <v>607083.12</v>
      </c>
      <c r="L7" s="313">
        <f>L5-L6</f>
        <v>216854.53199999998</v>
      </c>
      <c r="M7" s="314"/>
      <c r="N7" s="314"/>
    </row>
    <row r="8" spans="1:14" s="303" customFormat="1" ht="16.5" customHeight="1">
      <c r="A8" s="297"/>
      <c r="B8" s="298">
        <v>2000</v>
      </c>
      <c r="C8" s="299">
        <v>607083.12</v>
      </c>
      <c r="D8" s="300">
        <v>15177.08</v>
      </c>
      <c r="E8" s="300">
        <f t="shared" ref="E8:E25" si="1">E7+D8</f>
        <v>62828.950000000004</v>
      </c>
      <c r="F8" s="301">
        <f t="shared" si="0"/>
        <v>544254.17000000016</v>
      </c>
      <c r="G8" s="308"/>
      <c r="I8" s="649" t="s">
        <v>1150</v>
      </c>
      <c r="J8" s="650"/>
      <c r="K8" s="315">
        <v>320839.37</v>
      </c>
      <c r="L8" s="316">
        <f>16385.16+35386.2</f>
        <v>51771.360000000001</v>
      </c>
      <c r="M8" s="314"/>
      <c r="N8" s="314"/>
    </row>
    <row r="9" spans="1:14" s="303" customFormat="1" ht="16.5" customHeight="1" thickBot="1">
      <c r="A9" s="297"/>
      <c r="B9" s="298">
        <v>2001</v>
      </c>
      <c r="C9" s="299">
        <v>607083.12</v>
      </c>
      <c r="D9" s="300">
        <v>15177.08</v>
      </c>
      <c r="E9" s="300">
        <f t="shared" si="1"/>
        <v>78006.03</v>
      </c>
      <c r="F9" s="301">
        <f t="shared" si="0"/>
        <v>529077.0900000002</v>
      </c>
      <c r="G9" s="308"/>
      <c r="I9" s="651" t="s">
        <v>1151</v>
      </c>
      <c r="J9" s="652"/>
      <c r="K9" s="312">
        <f>K7-K8</f>
        <v>286243.75</v>
      </c>
      <c r="L9" s="313">
        <f>L7-L8</f>
        <v>165083.17199999996</v>
      </c>
      <c r="M9" s="313">
        <f>K9+L9</f>
        <v>451326.92199999996</v>
      </c>
      <c r="N9" s="313">
        <f>M9/18</f>
        <v>25073.717888888888</v>
      </c>
    </row>
    <row r="10" spans="1:14" s="303" customFormat="1" ht="16.5" customHeight="1">
      <c r="A10" s="297"/>
      <c r="B10" s="298">
        <v>2002</v>
      </c>
      <c r="C10" s="299">
        <v>607083.12</v>
      </c>
      <c r="D10" s="300">
        <v>15177.08</v>
      </c>
      <c r="E10" s="300">
        <f t="shared" si="1"/>
        <v>93183.11</v>
      </c>
      <c r="F10" s="301">
        <f t="shared" si="0"/>
        <v>513900.01000000018</v>
      </c>
      <c r="G10" s="308"/>
    </row>
    <row r="11" spans="1:14" s="303" customFormat="1" ht="16.5" customHeight="1">
      <c r="A11" s="297"/>
      <c r="B11" s="298">
        <v>2003</v>
      </c>
      <c r="C11" s="299">
        <v>607083.12</v>
      </c>
      <c r="D11" s="300">
        <v>15177.08</v>
      </c>
      <c r="E11" s="300">
        <f t="shared" si="1"/>
        <v>108360.19</v>
      </c>
      <c r="F11" s="301">
        <f t="shared" si="0"/>
        <v>498722.93000000017</v>
      </c>
      <c r="G11" s="308"/>
    </row>
    <row r="12" spans="1:14" s="303" customFormat="1" ht="16.5" customHeight="1">
      <c r="A12" s="297"/>
      <c r="B12" s="298">
        <v>2004</v>
      </c>
      <c r="C12" s="299">
        <v>607083.12</v>
      </c>
      <c r="D12" s="300">
        <v>15177.08</v>
      </c>
      <c r="E12" s="300">
        <f t="shared" si="1"/>
        <v>123537.27</v>
      </c>
      <c r="F12" s="301">
        <f t="shared" si="0"/>
        <v>483545.85000000015</v>
      </c>
      <c r="G12" s="308"/>
    </row>
    <row r="13" spans="1:14" s="303" customFormat="1" ht="16.5" customHeight="1">
      <c r="A13" s="297"/>
      <c r="B13" s="298">
        <v>2005</v>
      </c>
      <c r="C13" s="299">
        <v>607083.12</v>
      </c>
      <c r="D13" s="300">
        <v>15177.08</v>
      </c>
      <c r="E13" s="300">
        <f t="shared" si="1"/>
        <v>138714.35</v>
      </c>
      <c r="F13" s="301">
        <f t="shared" si="0"/>
        <v>468368.77000000014</v>
      </c>
      <c r="G13" s="308"/>
    </row>
    <row r="14" spans="1:14" s="303" customFormat="1" ht="16.5" customHeight="1">
      <c r="A14" s="297"/>
      <c r="B14" s="298">
        <v>2006</v>
      </c>
      <c r="C14" s="299">
        <v>607083.12</v>
      </c>
      <c r="D14" s="300">
        <v>15177.08</v>
      </c>
      <c r="E14" s="300">
        <f t="shared" si="1"/>
        <v>153891.43</v>
      </c>
      <c r="F14" s="301">
        <f t="shared" si="0"/>
        <v>453191.69000000012</v>
      </c>
      <c r="G14" s="308"/>
      <c r="I14" s="512">
        <f>SUM(C4*0.1)</f>
        <v>60708.312000000005</v>
      </c>
    </row>
    <row r="15" spans="1:14" s="303" customFormat="1" ht="16.5" customHeight="1">
      <c r="A15" s="297"/>
      <c r="B15" s="298">
        <v>2007</v>
      </c>
      <c r="C15" s="299">
        <v>607083.12</v>
      </c>
      <c r="D15" s="300">
        <v>15177.08</v>
      </c>
      <c r="E15" s="300">
        <f t="shared" si="1"/>
        <v>169068.50999999998</v>
      </c>
      <c r="F15" s="301">
        <f t="shared" si="0"/>
        <v>438014.6100000001</v>
      </c>
      <c r="G15" s="308"/>
      <c r="I15" s="512">
        <f>SUM(C4-I14)</f>
        <v>546374.80799999996</v>
      </c>
    </row>
    <row r="16" spans="1:14" s="303" customFormat="1" ht="16.5" customHeight="1">
      <c r="A16" s="297"/>
      <c r="B16" s="298">
        <v>2008</v>
      </c>
      <c r="C16" s="299">
        <v>607083.12</v>
      </c>
      <c r="D16" s="300">
        <v>15177.08</v>
      </c>
      <c r="E16" s="300">
        <f t="shared" si="1"/>
        <v>184245.58999999997</v>
      </c>
      <c r="F16" s="301">
        <f t="shared" si="0"/>
        <v>422837.53000000009</v>
      </c>
      <c r="G16" s="308"/>
      <c r="I16" s="512">
        <f>SUM(I15/40)</f>
        <v>13659.370199999999</v>
      </c>
    </row>
    <row r="17" spans="1:8" s="303" customFormat="1" ht="16.5" customHeight="1">
      <c r="A17" s="297"/>
      <c r="B17" s="298">
        <v>2009</v>
      </c>
      <c r="C17" s="299">
        <v>607083.12</v>
      </c>
      <c r="D17" s="300">
        <v>15177.08</v>
      </c>
      <c r="E17" s="300">
        <f t="shared" si="1"/>
        <v>199422.66999999995</v>
      </c>
      <c r="F17" s="301">
        <f t="shared" si="0"/>
        <v>407660.45000000007</v>
      </c>
      <c r="G17" s="308"/>
    </row>
    <row r="18" spans="1:8" s="303" customFormat="1" ht="16.5" customHeight="1">
      <c r="A18" s="297"/>
      <c r="B18" s="298">
        <v>2010</v>
      </c>
      <c r="C18" s="299">
        <v>607083.12</v>
      </c>
      <c r="D18" s="300">
        <v>15177.08</v>
      </c>
      <c r="E18" s="300">
        <f t="shared" si="1"/>
        <v>214599.74999999994</v>
      </c>
      <c r="F18" s="301">
        <f t="shared" si="0"/>
        <v>392483.37000000005</v>
      </c>
      <c r="G18" s="308"/>
    </row>
    <row r="19" spans="1:8" s="303" customFormat="1" ht="16.5" customHeight="1">
      <c r="A19" s="297"/>
      <c r="B19" s="298">
        <v>2011</v>
      </c>
      <c r="C19" s="299">
        <v>607083.12</v>
      </c>
      <c r="D19" s="300">
        <v>15177.08</v>
      </c>
      <c r="E19" s="300">
        <f t="shared" si="1"/>
        <v>229776.82999999993</v>
      </c>
      <c r="F19" s="301">
        <f t="shared" si="0"/>
        <v>377306.29000000004</v>
      </c>
      <c r="G19" s="308"/>
    </row>
    <row r="20" spans="1:8" s="303" customFormat="1" ht="16.5" customHeight="1">
      <c r="A20" s="297"/>
      <c r="B20" s="298">
        <v>2012</v>
      </c>
      <c r="C20" s="299">
        <v>607083.12</v>
      </c>
      <c r="D20" s="300">
        <v>15177.08</v>
      </c>
      <c r="E20" s="300">
        <f t="shared" si="1"/>
        <v>244953.90999999992</v>
      </c>
      <c r="F20" s="301">
        <f t="shared" si="0"/>
        <v>362129.21</v>
      </c>
      <c r="G20" s="308"/>
    </row>
    <row r="21" spans="1:8" s="303" customFormat="1" ht="16.5" customHeight="1">
      <c r="A21" s="297"/>
      <c r="B21" s="298">
        <v>2013</v>
      </c>
      <c r="C21" s="299">
        <v>607083.12</v>
      </c>
      <c r="D21" s="300">
        <v>15177.08</v>
      </c>
      <c r="E21" s="300">
        <f t="shared" si="1"/>
        <v>260130.9899999999</v>
      </c>
      <c r="F21" s="301">
        <f t="shared" si="0"/>
        <v>346952.13</v>
      </c>
      <c r="G21" s="308"/>
    </row>
    <row r="22" spans="1:8" s="303" customFormat="1" ht="16.5" customHeight="1">
      <c r="A22" s="297"/>
      <c r="B22" s="298">
        <v>2014</v>
      </c>
      <c r="C22" s="299">
        <v>607083.12</v>
      </c>
      <c r="D22" s="300">
        <v>15177.08</v>
      </c>
      <c r="E22" s="300">
        <f t="shared" si="1"/>
        <v>275308.06999999989</v>
      </c>
      <c r="F22" s="301">
        <f t="shared" si="0"/>
        <v>331775.05</v>
      </c>
      <c r="G22" s="308"/>
    </row>
    <row r="23" spans="1:8" s="303" customFormat="1" ht="16.5" customHeight="1">
      <c r="A23" s="297"/>
      <c r="B23" s="298">
        <v>2015</v>
      </c>
      <c r="C23" s="299">
        <v>607083.12</v>
      </c>
      <c r="D23" s="300">
        <v>15177.08</v>
      </c>
      <c r="E23" s="300">
        <f t="shared" si="1"/>
        <v>290485.14999999991</v>
      </c>
      <c r="F23" s="301">
        <f t="shared" si="0"/>
        <v>316597.96999999997</v>
      </c>
      <c r="G23" s="308"/>
    </row>
    <row r="24" spans="1:8" s="303" customFormat="1" ht="16.5" customHeight="1">
      <c r="A24" s="297"/>
      <c r="B24" s="298">
        <v>2016</v>
      </c>
      <c r="C24" s="299">
        <v>607083.12</v>
      </c>
      <c r="D24" s="300">
        <v>15177.08</v>
      </c>
      <c r="E24" s="300">
        <f t="shared" si="1"/>
        <v>305662.22999999992</v>
      </c>
      <c r="F24" s="301">
        <f t="shared" si="0"/>
        <v>301420.88999999996</v>
      </c>
      <c r="G24" s="308"/>
    </row>
    <row r="25" spans="1:8" s="303" customFormat="1" ht="16.5" customHeight="1">
      <c r="A25" s="297"/>
      <c r="B25" s="298">
        <v>2017</v>
      </c>
      <c r="C25" s="299">
        <v>607083.12</v>
      </c>
      <c r="D25" s="300">
        <v>15177.08</v>
      </c>
      <c r="E25" s="300">
        <f t="shared" si="1"/>
        <v>320839.30999999994</v>
      </c>
      <c r="F25" s="301">
        <f t="shared" si="0"/>
        <v>286243.80999999994</v>
      </c>
      <c r="G25" s="308"/>
    </row>
    <row r="26" spans="1:8" s="303" customFormat="1" ht="16.5" customHeight="1">
      <c r="A26" s="649" t="s">
        <v>1152</v>
      </c>
      <c r="B26" s="653"/>
      <c r="C26" s="317">
        <v>165083.17000000001</v>
      </c>
      <c r="D26" s="318"/>
      <c r="E26" s="318"/>
      <c r="F26" s="319">
        <f>F25+C26</f>
        <v>451326.98</v>
      </c>
      <c r="G26" s="308"/>
    </row>
    <row r="27" spans="1:8" s="303" customFormat="1" ht="16.5" customHeight="1">
      <c r="A27" s="297"/>
      <c r="B27" s="320">
        <f>B25+1</f>
        <v>2018</v>
      </c>
      <c r="C27" s="321">
        <f>F25+C26</f>
        <v>451326.98</v>
      </c>
      <c r="D27" s="321">
        <f>C27/18</f>
        <v>25073.72111111111</v>
      </c>
      <c r="E27" s="321">
        <f>E25+D27</f>
        <v>345913.03111111105</v>
      </c>
      <c r="F27" s="322">
        <f>F26-D27</f>
        <v>426253.25888888887</v>
      </c>
      <c r="G27" s="323"/>
      <c r="H27" s="511">
        <f>SUM(C27+F25)</f>
        <v>737570.78999999992</v>
      </c>
    </row>
    <row r="28" spans="1:8" s="303" customFormat="1" ht="16.5" customHeight="1">
      <c r="A28" s="297"/>
      <c r="B28" s="320">
        <f t="shared" ref="B28:B44" si="2">B27+1</f>
        <v>2019</v>
      </c>
      <c r="C28" s="321">
        <v>451326.98</v>
      </c>
      <c r="D28" s="321">
        <v>25073.72</v>
      </c>
      <c r="E28" s="321">
        <f>E27+D28</f>
        <v>370986.75111111102</v>
      </c>
      <c r="F28" s="322">
        <f>F27-D28</f>
        <v>401179.5388888889</v>
      </c>
      <c r="G28" s="308"/>
    </row>
    <row r="29" spans="1:8" s="303" customFormat="1" ht="16.5" customHeight="1">
      <c r="A29" s="297"/>
      <c r="B29" s="320">
        <f t="shared" si="2"/>
        <v>2020</v>
      </c>
      <c r="C29" s="321">
        <v>451326.98</v>
      </c>
      <c r="D29" s="321">
        <f t="shared" ref="D29:D44" si="3">C29/18</f>
        <v>25073.72111111111</v>
      </c>
      <c r="E29" s="321">
        <f t="shared" ref="E29:E44" si="4">E28+D29</f>
        <v>396060.47222222213</v>
      </c>
      <c r="F29" s="322">
        <f t="shared" ref="F29:F44" si="5">F28-D29</f>
        <v>376105.81777777779</v>
      </c>
      <c r="G29" s="308"/>
    </row>
    <row r="30" spans="1:8" s="303" customFormat="1" ht="16.5" customHeight="1">
      <c r="A30" s="297"/>
      <c r="B30" s="324">
        <f t="shared" si="2"/>
        <v>2021</v>
      </c>
      <c r="C30" s="325">
        <v>451326.98</v>
      </c>
      <c r="D30" s="325">
        <f t="shared" si="3"/>
        <v>25073.72111111111</v>
      </c>
      <c r="E30" s="325">
        <f t="shared" si="4"/>
        <v>421134.19333333324</v>
      </c>
      <c r="F30" s="326">
        <f t="shared" si="5"/>
        <v>351032.09666666668</v>
      </c>
      <c r="G30" s="308"/>
    </row>
    <row r="31" spans="1:8" s="303" customFormat="1" ht="16.5" customHeight="1">
      <c r="A31" s="297"/>
      <c r="B31" s="298">
        <f t="shared" si="2"/>
        <v>2022</v>
      </c>
      <c r="C31" s="318">
        <v>451326.98</v>
      </c>
      <c r="D31" s="318">
        <f t="shared" si="3"/>
        <v>25073.72111111111</v>
      </c>
      <c r="E31" s="318">
        <f t="shared" si="4"/>
        <v>446207.91444444435</v>
      </c>
      <c r="F31" s="301">
        <f t="shared" si="5"/>
        <v>325958.37555555557</v>
      </c>
      <c r="G31" s="308"/>
    </row>
    <row r="32" spans="1:8" s="303" customFormat="1" ht="16.5" customHeight="1">
      <c r="A32" s="297"/>
      <c r="B32" s="298">
        <f t="shared" si="2"/>
        <v>2023</v>
      </c>
      <c r="C32" s="318">
        <v>451326.98</v>
      </c>
      <c r="D32" s="318">
        <f t="shared" si="3"/>
        <v>25073.72111111111</v>
      </c>
      <c r="E32" s="318">
        <f t="shared" si="4"/>
        <v>471281.63555555546</v>
      </c>
      <c r="F32" s="301">
        <f t="shared" si="5"/>
        <v>300884.65444444446</v>
      </c>
      <c r="G32" s="308"/>
    </row>
    <row r="33" spans="1:7" s="303" customFormat="1" ht="16.5" customHeight="1">
      <c r="A33" s="297"/>
      <c r="B33" s="298">
        <f t="shared" si="2"/>
        <v>2024</v>
      </c>
      <c r="C33" s="318">
        <v>451326.98</v>
      </c>
      <c r="D33" s="318">
        <f t="shared" si="3"/>
        <v>25073.72111111111</v>
      </c>
      <c r="E33" s="318">
        <f t="shared" si="4"/>
        <v>496355.35666666657</v>
      </c>
      <c r="F33" s="301">
        <f t="shared" si="5"/>
        <v>275810.93333333335</v>
      </c>
      <c r="G33" s="308"/>
    </row>
    <row r="34" spans="1:7" s="303" customFormat="1" ht="16.5" customHeight="1">
      <c r="A34" s="297"/>
      <c r="B34" s="298">
        <f t="shared" si="2"/>
        <v>2025</v>
      </c>
      <c r="C34" s="318">
        <v>451326.98</v>
      </c>
      <c r="D34" s="318">
        <f t="shared" si="3"/>
        <v>25073.72111111111</v>
      </c>
      <c r="E34" s="318">
        <f t="shared" si="4"/>
        <v>521429.07777777768</v>
      </c>
      <c r="F34" s="301">
        <f t="shared" si="5"/>
        <v>250737.21222222224</v>
      </c>
      <c r="G34" s="308"/>
    </row>
    <row r="35" spans="1:7" s="303" customFormat="1" ht="16.5" customHeight="1">
      <c r="A35" s="297"/>
      <c r="B35" s="298">
        <f t="shared" si="2"/>
        <v>2026</v>
      </c>
      <c r="C35" s="318">
        <v>451326.98</v>
      </c>
      <c r="D35" s="318">
        <f t="shared" si="3"/>
        <v>25073.72111111111</v>
      </c>
      <c r="E35" s="318">
        <f t="shared" si="4"/>
        <v>546502.79888888879</v>
      </c>
      <c r="F35" s="301">
        <f t="shared" si="5"/>
        <v>225663.49111111113</v>
      </c>
      <c r="G35" s="308"/>
    </row>
    <row r="36" spans="1:7" s="303" customFormat="1" ht="16.5" customHeight="1">
      <c r="A36" s="297"/>
      <c r="B36" s="298">
        <f t="shared" si="2"/>
        <v>2027</v>
      </c>
      <c r="C36" s="318">
        <v>451326.98</v>
      </c>
      <c r="D36" s="318">
        <f t="shared" si="3"/>
        <v>25073.72111111111</v>
      </c>
      <c r="E36" s="318">
        <f t="shared" si="4"/>
        <v>571576.5199999999</v>
      </c>
      <c r="F36" s="301">
        <f t="shared" si="5"/>
        <v>200589.77000000002</v>
      </c>
      <c r="G36" s="308"/>
    </row>
    <row r="37" spans="1:7" s="303" customFormat="1" ht="16.5" customHeight="1">
      <c r="A37" s="297"/>
      <c r="B37" s="298">
        <f t="shared" si="2"/>
        <v>2028</v>
      </c>
      <c r="C37" s="318">
        <v>451326.98</v>
      </c>
      <c r="D37" s="318">
        <f t="shared" si="3"/>
        <v>25073.72111111111</v>
      </c>
      <c r="E37" s="318">
        <f t="shared" si="4"/>
        <v>596650.24111111101</v>
      </c>
      <c r="F37" s="301">
        <f t="shared" si="5"/>
        <v>175516.04888888891</v>
      </c>
      <c r="G37" s="308"/>
    </row>
    <row r="38" spans="1:7" s="303" customFormat="1" ht="16.5" customHeight="1">
      <c r="A38" s="297"/>
      <c r="B38" s="298">
        <f t="shared" si="2"/>
        <v>2029</v>
      </c>
      <c r="C38" s="318">
        <v>451326.98</v>
      </c>
      <c r="D38" s="318">
        <f t="shared" si="3"/>
        <v>25073.72111111111</v>
      </c>
      <c r="E38" s="318">
        <f t="shared" si="4"/>
        <v>621723.96222222212</v>
      </c>
      <c r="F38" s="301">
        <f t="shared" si="5"/>
        <v>150442.3277777778</v>
      </c>
      <c r="G38" s="308"/>
    </row>
    <row r="39" spans="1:7" s="303" customFormat="1" ht="16.5" customHeight="1">
      <c r="A39" s="297"/>
      <c r="B39" s="298">
        <f t="shared" si="2"/>
        <v>2030</v>
      </c>
      <c r="C39" s="318">
        <v>451326.98</v>
      </c>
      <c r="D39" s="318">
        <f t="shared" si="3"/>
        <v>25073.72111111111</v>
      </c>
      <c r="E39" s="318">
        <f t="shared" si="4"/>
        <v>646797.68333333323</v>
      </c>
      <c r="F39" s="301">
        <f t="shared" si="5"/>
        <v>125368.60666666669</v>
      </c>
      <c r="G39" s="308"/>
    </row>
    <row r="40" spans="1:7" s="303" customFormat="1" ht="16.5" customHeight="1">
      <c r="A40" s="297"/>
      <c r="B40" s="298">
        <f t="shared" si="2"/>
        <v>2031</v>
      </c>
      <c r="C40" s="318">
        <v>451326.98</v>
      </c>
      <c r="D40" s="318">
        <f t="shared" si="3"/>
        <v>25073.72111111111</v>
      </c>
      <c r="E40" s="318">
        <f t="shared" si="4"/>
        <v>671871.40444444434</v>
      </c>
      <c r="F40" s="301">
        <f t="shared" si="5"/>
        <v>100294.88555555558</v>
      </c>
      <c r="G40" s="308"/>
    </row>
    <row r="41" spans="1:7" s="303" customFormat="1" ht="16.5" customHeight="1">
      <c r="A41" s="297"/>
      <c r="B41" s="298">
        <f t="shared" si="2"/>
        <v>2032</v>
      </c>
      <c r="C41" s="318">
        <v>451326.98</v>
      </c>
      <c r="D41" s="318">
        <f t="shared" si="3"/>
        <v>25073.72111111111</v>
      </c>
      <c r="E41" s="318">
        <f t="shared" si="4"/>
        <v>696945.12555555545</v>
      </c>
      <c r="F41" s="301">
        <f t="shared" si="5"/>
        <v>75221.164444444468</v>
      </c>
      <c r="G41" s="308"/>
    </row>
    <row r="42" spans="1:7" s="303" customFormat="1" ht="16.5" customHeight="1">
      <c r="A42" s="297"/>
      <c r="B42" s="298">
        <f t="shared" si="2"/>
        <v>2033</v>
      </c>
      <c r="C42" s="318">
        <v>451326.98</v>
      </c>
      <c r="D42" s="318">
        <f t="shared" si="3"/>
        <v>25073.72111111111</v>
      </c>
      <c r="E42" s="318">
        <f t="shared" si="4"/>
        <v>722018.84666666656</v>
      </c>
      <c r="F42" s="301">
        <f t="shared" si="5"/>
        <v>50147.443333333358</v>
      </c>
      <c r="G42" s="308"/>
    </row>
    <row r="43" spans="1:7" s="303" customFormat="1" ht="16.5" customHeight="1">
      <c r="A43" s="297"/>
      <c r="B43" s="298">
        <f t="shared" si="2"/>
        <v>2034</v>
      </c>
      <c r="C43" s="318">
        <v>451326.98</v>
      </c>
      <c r="D43" s="318">
        <f t="shared" si="3"/>
        <v>25073.72111111111</v>
      </c>
      <c r="E43" s="318">
        <f t="shared" si="4"/>
        <v>747092.56777777767</v>
      </c>
      <c r="F43" s="301">
        <f t="shared" si="5"/>
        <v>25073.722222222248</v>
      </c>
      <c r="G43" s="308"/>
    </row>
    <row r="44" spans="1:7" s="303" customFormat="1" ht="16.5" customHeight="1">
      <c r="A44" s="297"/>
      <c r="B44" s="298">
        <f t="shared" si="2"/>
        <v>2035</v>
      </c>
      <c r="C44" s="318">
        <v>451326.98</v>
      </c>
      <c r="D44" s="318">
        <f t="shared" si="3"/>
        <v>25073.72111111111</v>
      </c>
      <c r="E44" s="318">
        <f t="shared" si="4"/>
        <v>772166.28888888878</v>
      </c>
      <c r="F44" s="301">
        <f t="shared" si="5"/>
        <v>1.1111111380159855E-3</v>
      </c>
      <c r="G44" s="308"/>
    </row>
    <row r="45" spans="1:7" s="303" customFormat="1" ht="16.5" customHeight="1" thickBot="1">
      <c r="A45" s="327"/>
      <c r="B45" s="328"/>
      <c r="C45" s="329"/>
      <c r="D45" s="330">
        <f>SUM(D4:D44)</f>
        <v>772166.28888888878</v>
      </c>
      <c r="E45" s="330"/>
      <c r="F45" s="331"/>
      <c r="G45" s="308"/>
    </row>
    <row r="46" spans="1:7" s="29" customFormat="1" ht="30" customHeight="1">
      <c r="A46" s="19"/>
      <c r="B46" s="19"/>
      <c r="C46" s="19"/>
      <c r="D46" s="19"/>
      <c r="E46" s="19"/>
      <c r="F46" s="19"/>
      <c r="G46" s="308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128" hidden="1" customWidth="1" outlineLevel="1"/>
    <col min="2" max="2" width="11" style="129" hidden="1" customWidth="1" outlineLevel="1"/>
    <col min="3" max="3" width="1.85546875" style="129" customWidth="1" outlineLevel="1"/>
    <col min="4" max="4" width="3.5703125" style="129" customWidth="1" outlineLevel="1"/>
    <col min="5" max="5" width="10.7109375" style="129" customWidth="1" outlineLevel="1"/>
    <col min="6" max="6" width="12.140625" style="129" customWidth="1"/>
    <col min="7" max="7" width="16" style="129" customWidth="1"/>
    <col min="8" max="8" width="11.7109375" style="13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</row>
    <row r="3" spans="1:75" ht="14.25" customHeight="1">
      <c r="A3" s="3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  <c r="BI3" s="676"/>
      <c r="BJ3" s="676"/>
      <c r="BK3" s="676"/>
      <c r="BL3" s="676"/>
      <c r="BM3" s="676"/>
      <c r="BN3" s="676"/>
      <c r="BO3" s="676"/>
      <c r="BP3" s="676"/>
      <c r="BQ3" s="676"/>
      <c r="BR3" s="676"/>
      <c r="BS3" s="676"/>
      <c r="BT3" s="676"/>
    </row>
    <row r="4" spans="1:75" ht="14.25" customHeight="1">
      <c r="A4" s="3"/>
      <c r="B4" s="3"/>
      <c r="C4" s="3"/>
      <c r="D4" s="676" t="s">
        <v>51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76"/>
      <c r="BL4" s="676"/>
      <c r="BM4" s="676"/>
      <c r="BN4" s="676"/>
      <c r="BO4" s="676"/>
      <c r="BP4" s="676"/>
      <c r="BQ4" s="676"/>
      <c r="BR4" s="676"/>
      <c r="BS4" s="676"/>
      <c r="BT4" s="676"/>
    </row>
    <row r="5" spans="1:75" ht="14.25" customHeight="1">
      <c r="A5" s="3"/>
      <c r="B5" s="3"/>
      <c r="C5" s="3"/>
      <c r="D5" s="676" t="s">
        <v>486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  <c r="AN5" s="676"/>
      <c r="AO5" s="676"/>
      <c r="AP5" s="676"/>
      <c r="AQ5" s="676"/>
      <c r="AR5" s="676"/>
      <c r="AS5" s="676"/>
      <c r="AT5" s="676"/>
      <c r="AU5" s="676"/>
      <c r="AV5" s="676"/>
      <c r="AW5" s="676"/>
      <c r="AX5" s="676"/>
      <c r="AY5" s="676"/>
      <c r="AZ5" s="676"/>
      <c r="BA5" s="676"/>
      <c r="BB5" s="676"/>
      <c r="BC5" s="676"/>
      <c r="BD5" s="676"/>
      <c r="BE5" s="676"/>
      <c r="BF5" s="676"/>
      <c r="BG5" s="676"/>
      <c r="BH5" s="676"/>
      <c r="BI5" s="676"/>
      <c r="BJ5" s="676"/>
      <c r="BK5" s="676"/>
      <c r="BL5" s="676"/>
      <c r="BM5" s="676"/>
      <c r="BN5" s="676"/>
      <c r="BO5" s="676"/>
      <c r="BP5" s="676"/>
      <c r="BQ5" s="676"/>
      <c r="BR5" s="676"/>
      <c r="BS5" s="676"/>
      <c r="BT5" s="676"/>
    </row>
    <row r="6" spans="1:75" ht="14.25" customHeight="1">
      <c r="A6" s="3"/>
      <c r="B6" s="3"/>
      <c r="C6" s="3"/>
      <c r="D6" s="676" t="s">
        <v>1165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6"/>
      <c r="AP6" s="676"/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6"/>
      <c r="BB6" s="676"/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6"/>
      <c r="BN6" s="676"/>
      <c r="BO6" s="676"/>
      <c r="BP6" s="676"/>
      <c r="BQ6" s="676"/>
      <c r="BR6" s="676"/>
      <c r="BS6" s="676"/>
      <c r="BT6" s="676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0" customFormat="1" ht="51.75" thickBot="1">
      <c r="A8" s="78" t="s">
        <v>15</v>
      </c>
      <c r="B8" s="78" t="s">
        <v>16</v>
      </c>
      <c r="C8" s="76"/>
      <c r="D8" s="408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12" t="s">
        <v>28</v>
      </c>
      <c r="P8" s="423" t="s">
        <v>196</v>
      </c>
      <c r="Q8" s="406" t="s">
        <v>487</v>
      </c>
      <c r="R8" s="406" t="s">
        <v>7</v>
      </c>
      <c r="S8" s="423" t="s">
        <v>84</v>
      </c>
      <c r="T8" s="406" t="s">
        <v>85</v>
      </c>
      <c r="U8" s="406" t="s">
        <v>7</v>
      </c>
      <c r="V8" s="423" t="s">
        <v>86</v>
      </c>
      <c r="W8" s="406" t="s">
        <v>198</v>
      </c>
      <c r="X8" s="406" t="s">
        <v>7</v>
      </c>
      <c r="Y8" s="423" t="s">
        <v>199</v>
      </c>
      <c r="Z8" s="406" t="s">
        <v>88</v>
      </c>
      <c r="AA8" s="406" t="s">
        <v>7</v>
      </c>
      <c r="AB8" s="423" t="s">
        <v>488</v>
      </c>
      <c r="AC8" s="425" t="s">
        <v>90</v>
      </c>
      <c r="AD8" s="406" t="s">
        <v>7</v>
      </c>
      <c r="AE8" s="423" t="s">
        <v>273</v>
      </c>
      <c r="AF8" s="425" t="s">
        <v>92</v>
      </c>
      <c r="AG8" s="406" t="s">
        <v>7</v>
      </c>
      <c r="AH8" s="424" t="s">
        <v>274</v>
      </c>
      <c r="AI8" s="406" t="s">
        <v>94</v>
      </c>
      <c r="AJ8" s="406" t="s">
        <v>7</v>
      </c>
      <c r="AK8" s="423" t="s">
        <v>489</v>
      </c>
      <c r="AL8" s="406" t="s">
        <v>96</v>
      </c>
      <c r="AM8" s="406" t="s">
        <v>7</v>
      </c>
      <c r="AN8" s="423" t="s">
        <v>201</v>
      </c>
      <c r="AO8" s="407" t="s">
        <v>98</v>
      </c>
      <c r="AP8" s="406" t="s">
        <v>7</v>
      </c>
      <c r="AQ8" s="423" t="s">
        <v>490</v>
      </c>
      <c r="AR8" s="407" t="s">
        <v>100</v>
      </c>
      <c r="AS8" s="406" t="s">
        <v>7</v>
      </c>
      <c r="AT8" s="423" t="s">
        <v>491</v>
      </c>
      <c r="AU8" s="407" t="s">
        <v>102</v>
      </c>
      <c r="AV8" s="406" t="s">
        <v>7</v>
      </c>
      <c r="AW8" s="423" t="s">
        <v>103</v>
      </c>
      <c r="AX8" s="407" t="s">
        <v>30</v>
      </c>
      <c r="AY8" s="406" t="s">
        <v>7</v>
      </c>
      <c r="AZ8" s="423" t="s">
        <v>31</v>
      </c>
      <c r="BA8" s="407" t="s">
        <v>32</v>
      </c>
      <c r="BB8" s="406" t="s">
        <v>7</v>
      </c>
      <c r="BC8" s="423" t="s">
        <v>33</v>
      </c>
      <c r="BD8" s="407" t="s">
        <v>34</v>
      </c>
      <c r="BE8" s="406" t="s">
        <v>7</v>
      </c>
      <c r="BF8" s="423" t="s">
        <v>35</v>
      </c>
      <c r="BG8" s="407" t="s">
        <v>36</v>
      </c>
      <c r="BH8" s="406" t="s">
        <v>7</v>
      </c>
      <c r="BI8" s="423" t="s">
        <v>37</v>
      </c>
      <c r="BJ8" s="407" t="s">
        <v>38</v>
      </c>
      <c r="BK8" s="406" t="s">
        <v>7</v>
      </c>
      <c r="BL8" s="423" t="s">
        <v>39</v>
      </c>
      <c r="BM8" s="431" t="s">
        <v>40</v>
      </c>
      <c r="BN8" s="406" t="s">
        <v>7</v>
      </c>
      <c r="BO8" s="423" t="s">
        <v>41</v>
      </c>
      <c r="BP8" s="407" t="s">
        <v>42</v>
      </c>
      <c r="BQ8" s="406" t="s">
        <v>7</v>
      </c>
      <c r="BR8" s="406" t="s">
        <v>8</v>
      </c>
      <c r="BS8" s="407" t="s">
        <v>44</v>
      </c>
      <c r="BT8" s="406" t="s">
        <v>7</v>
      </c>
      <c r="BU8" s="406" t="s">
        <v>1098</v>
      </c>
      <c r="BV8" s="407" t="s">
        <v>1049</v>
      </c>
      <c r="BW8" s="406" t="s">
        <v>7</v>
      </c>
    </row>
    <row r="9" spans="1:75" s="490" customFormat="1" ht="25.5">
      <c r="A9" s="478">
        <v>30</v>
      </c>
      <c r="B9" s="479">
        <v>9477</v>
      </c>
      <c r="C9" s="480"/>
      <c r="D9" s="481">
        <v>1</v>
      </c>
      <c r="E9" s="482" t="s">
        <v>492</v>
      </c>
      <c r="F9" s="483">
        <v>37978</v>
      </c>
      <c r="G9" s="484" t="s">
        <v>493</v>
      </c>
      <c r="H9" s="485" t="s">
        <v>494</v>
      </c>
      <c r="I9" s="486" t="s">
        <v>495</v>
      </c>
      <c r="J9" s="485" t="s">
        <v>496</v>
      </c>
      <c r="K9" s="486" t="s">
        <v>304</v>
      </c>
      <c r="L9" s="487">
        <v>1424.47</v>
      </c>
      <c r="M9" s="488">
        <f>L9*10%</f>
        <v>142.447</v>
      </c>
      <c r="N9" s="487">
        <f>L9-M9</f>
        <v>1282.0230000000001</v>
      </c>
      <c r="O9" s="487">
        <f>N9/5</f>
        <v>256.40460000000002</v>
      </c>
      <c r="P9" s="487">
        <v>6.32</v>
      </c>
      <c r="Q9" s="487">
        <f>P9</f>
        <v>6.32</v>
      </c>
      <c r="R9" s="487">
        <f>L9-Q9</f>
        <v>1418.15</v>
      </c>
      <c r="S9" s="487">
        <v>256.39999999999998</v>
      </c>
      <c r="T9" s="487">
        <f>Q9+S9</f>
        <v>262.71999999999997</v>
      </c>
      <c r="U9" s="487">
        <f>L9-T9</f>
        <v>1161.75</v>
      </c>
      <c r="V9" s="487">
        <v>256.39999999999998</v>
      </c>
      <c r="W9" s="487">
        <f>T9+V9</f>
        <v>519.11999999999989</v>
      </c>
      <c r="X9" s="487">
        <f>L9-W9</f>
        <v>905.35000000000014</v>
      </c>
      <c r="Y9" s="487">
        <v>256.39999999999998</v>
      </c>
      <c r="Z9" s="487">
        <f>W9+Y9</f>
        <v>775.51999999999987</v>
      </c>
      <c r="AA9" s="487">
        <f>L9-Z9</f>
        <v>648.95000000000016</v>
      </c>
      <c r="AB9" s="487">
        <v>256.39999999999998</v>
      </c>
      <c r="AC9" s="487">
        <f>Z9+AB9</f>
        <v>1031.9199999999998</v>
      </c>
      <c r="AD9" s="487">
        <f>L9-AC9</f>
        <v>392.55000000000018</v>
      </c>
      <c r="AE9" s="487">
        <v>250.08</v>
      </c>
      <c r="AF9" s="487">
        <f>AC9+AE9</f>
        <v>1281.9999999999998</v>
      </c>
      <c r="AG9" s="487">
        <f>L9-AF9</f>
        <v>142.47000000000025</v>
      </c>
      <c r="AH9" s="487">
        <v>0</v>
      </c>
      <c r="AI9" s="487">
        <f>AF9+AH9</f>
        <v>1281.9999999999998</v>
      </c>
      <c r="AJ9" s="487">
        <f>L9-AI9</f>
        <v>142.47000000000025</v>
      </c>
      <c r="AK9" s="487">
        <v>0</v>
      </c>
      <c r="AL9" s="487">
        <f>AI9+AK9</f>
        <v>1281.9999999999998</v>
      </c>
      <c r="AM9" s="487">
        <f>L9-AI9</f>
        <v>142.47000000000025</v>
      </c>
      <c r="AN9" s="487">
        <v>0</v>
      </c>
      <c r="AO9" s="487">
        <f>AL9+AN9</f>
        <v>1281.9999999999998</v>
      </c>
      <c r="AP9" s="487">
        <f>L9-AO9</f>
        <v>142.47000000000025</v>
      </c>
      <c r="AQ9" s="487">
        <v>0</v>
      </c>
      <c r="AR9" s="487">
        <f>AO9+AQ9</f>
        <v>1281.9999999999998</v>
      </c>
      <c r="AS9" s="487">
        <f>L9-AR9</f>
        <v>142.47000000000025</v>
      </c>
      <c r="AT9" s="487">
        <v>0</v>
      </c>
      <c r="AU9" s="487">
        <f>AR9+AT9</f>
        <v>1281.9999999999998</v>
      </c>
      <c r="AV9" s="487">
        <f>L9-AU9</f>
        <v>142.47000000000025</v>
      </c>
      <c r="AW9" s="487">
        <v>0</v>
      </c>
      <c r="AX9" s="487">
        <f>AU9+AW9</f>
        <v>1281.9999999999998</v>
      </c>
      <c r="AY9" s="487">
        <f>L9-AX9</f>
        <v>142.47000000000025</v>
      </c>
      <c r="AZ9" s="487">
        <v>0</v>
      </c>
      <c r="BA9" s="487">
        <f>AX9+AZ9</f>
        <v>1281.9999999999998</v>
      </c>
      <c r="BB9" s="487">
        <f>L9-BA9</f>
        <v>142.47000000000025</v>
      </c>
      <c r="BC9" s="487">
        <v>0</v>
      </c>
      <c r="BD9" s="487">
        <f>BA9+BC9</f>
        <v>1281.9999999999998</v>
      </c>
      <c r="BE9" s="487">
        <f>L9-BD9</f>
        <v>142.47000000000025</v>
      </c>
      <c r="BF9" s="487">
        <v>0</v>
      </c>
      <c r="BG9" s="487">
        <f>BD9+BF9</f>
        <v>1281.9999999999998</v>
      </c>
      <c r="BH9" s="487">
        <f>L9-BG9</f>
        <v>142.47000000000025</v>
      </c>
      <c r="BI9" s="487">
        <v>0</v>
      </c>
      <c r="BJ9" s="487">
        <f>BG9+BI9</f>
        <v>1281.9999999999998</v>
      </c>
      <c r="BK9" s="487">
        <f>L9-BJ9</f>
        <v>142.47000000000025</v>
      </c>
      <c r="BL9" s="487">
        <v>0</v>
      </c>
      <c r="BM9" s="487">
        <f>BJ9+BL9</f>
        <v>1281.9999999999998</v>
      </c>
      <c r="BN9" s="487">
        <f>L9-BM9</f>
        <v>142.47000000000025</v>
      </c>
      <c r="BO9" s="487">
        <v>0</v>
      </c>
      <c r="BP9" s="487">
        <f>BM9+BO9</f>
        <v>1281.9999999999998</v>
      </c>
      <c r="BQ9" s="487">
        <f>L9-BP9</f>
        <v>142.47000000000025</v>
      </c>
      <c r="BR9" s="487">
        <v>0</v>
      </c>
      <c r="BS9" s="487">
        <f>BP9+BR9</f>
        <v>1281.9999999999998</v>
      </c>
      <c r="BT9" s="487">
        <f>L9-BS9</f>
        <v>142.47000000000025</v>
      </c>
      <c r="BU9" s="489">
        <v>0</v>
      </c>
      <c r="BV9" s="489">
        <f>BS9+BU9</f>
        <v>1281.9999999999998</v>
      </c>
      <c r="BW9" s="489">
        <f>L9-BV9</f>
        <v>142.47000000000025</v>
      </c>
    </row>
    <row r="10" spans="1:75" s="498" customFormat="1" ht="13.5">
      <c r="A10" s="478">
        <v>40</v>
      </c>
      <c r="B10" s="479">
        <v>146</v>
      </c>
      <c r="C10" s="480"/>
      <c r="D10" s="491">
        <v>2</v>
      </c>
      <c r="E10" s="492" t="s">
        <v>499</v>
      </c>
      <c r="F10" s="493">
        <v>39065</v>
      </c>
      <c r="G10" s="494" t="s">
        <v>493</v>
      </c>
      <c r="H10" s="479" t="s">
        <v>494</v>
      </c>
      <c r="I10" s="495" t="s">
        <v>500</v>
      </c>
      <c r="J10" s="494" t="s">
        <v>501</v>
      </c>
      <c r="K10" s="495" t="s">
        <v>497</v>
      </c>
      <c r="L10" s="496">
        <v>1248.6500000000001</v>
      </c>
      <c r="M10" s="488">
        <f t="shared" ref="M10:M38" si="0">L10*10%</f>
        <v>124.86500000000001</v>
      </c>
      <c r="N10" s="496">
        <f t="shared" ref="N10:N38" si="1">L10-M10</f>
        <v>1123.7850000000001</v>
      </c>
      <c r="O10" s="496">
        <f t="shared" ref="O10:O38" si="2">N10/5</f>
        <v>224.75700000000001</v>
      </c>
      <c r="P10" s="496">
        <v>0</v>
      </c>
      <c r="Q10" s="496">
        <f t="shared" ref="Q10:Q38" si="3">P10</f>
        <v>0</v>
      </c>
      <c r="R10" s="496">
        <v>0</v>
      </c>
      <c r="S10" s="496">
        <v>0</v>
      </c>
      <c r="T10" s="496">
        <f>Q10+S10</f>
        <v>0</v>
      </c>
      <c r="U10" s="496">
        <v>0</v>
      </c>
      <c r="V10" s="496">
        <v>0</v>
      </c>
      <c r="W10" s="496">
        <f>T10+V10</f>
        <v>0</v>
      </c>
      <c r="X10" s="496">
        <v>0</v>
      </c>
      <c r="Y10" s="496">
        <v>11.08</v>
      </c>
      <c r="Z10" s="496">
        <f t="shared" ref="Z10" si="4">W10+Y10</f>
        <v>11.08</v>
      </c>
      <c r="AA10" s="496">
        <f t="shared" ref="AA10" si="5">L10-Z10</f>
        <v>1237.5700000000002</v>
      </c>
      <c r="AB10" s="496">
        <v>224.76</v>
      </c>
      <c r="AC10" s="496">
        <f>Z10+AB10</f>
        <v>235.84</v>
      </c>
      <c r="AD10" s="496">
        <f t="shared" ref="AD10:AD18" si="6">L10-AC10</f>
        <v>1012.8100000000001</v>
      </c>
      <c r="AE10" s="496">
        <v>224.76</v>
      </c>
      <c r="AF10" s="496">
        <f t="shared" ref="AF10" si="7">AC10+AE10</f>
        <v>460.6</v>
      </c>
      <c r="AG10" s="496">
        <f t="shared" ref="AG10:AG18" si="8">L10-AF10</f>
        <v>788.05000000000007</v>
      </c>
      <c r="AH10" s="496">
        <v>224.76</v>
      </c>
      <c r="AI10" s="496">
        <f t="shared" ref="AI10:AI18" si="9">AF10+AH10</f>
        <v>685.36</v>
      </c>
      <c r="AJ10" s="496">
        <f t="shared" ref="AJ10:AJ18" si="10">L10-AI10</f>
        <v>563.29000000000008</v>
      </c>
      <c r="AK10" s="496">
        <v>224.76</v>
      </c>
      <c r="AL10" s="496">
        <f t="shared" ref="AL10:AL38" si="11">AI10+AK10</f>
        <v>910.12</v>
      </c>
      <c r="AM10" s="496">
        <f t="shared" ref="AM10:AM38" si="12">L10-AI10</f>
        <v>563.29000000000008</v>
      </c>
      <c r="AN10" s="496">
        <v>213.67</v>
      </c>
      <c r="AO10" s="496">
        <f t="shared" ref="AO10:AO38" si="13">AL10+AN10</f>
        <v>1123.79</v>
      </c>
      <c r="AP10" s="496">
        <f t="shared" ref="AP10:AP38" si="14">L10-AO10</f>
        <v>124.86000000000013</v>
      </c>
      <c r="AQ10" s="496">
        <v>0</v>
      </c>
      <c r="AR10" s="496">
        <f t="shared" ref="AR10:AR38" si="15">AO10+AQ10</f>
        <v>1123.79</v>
      </c>
      <c r="AS10" s="496">
        <f t="shared" ref="AS10:AS38" si="16">L10-AR10</f>
        <v>124.86000000000013</v>
      </c>
      <c r="AT10" s="496">
        <v>0</v>
      </c>
      <c r="AU10" s="496">
        <f t="shared" ref="AU10:AU38" si="17">AR10+AT10</f>
        <v>1123.79</v>
      </c>
      <c r="AV10" s="496">
        <f t="shared" ref="AV10:AV38" si="18">L10-AU10</f>
        <v>124.86000000000013</v>
      </c>
      <c r="AW10" s="496">
        <v>0</v>
      </c>
      <c r="AX10" s="496">
        <f t="shared" ref="AX10:AX38" si="19">AU10+AW10</f>
        <v>1123.79</v>
      </c>
      <c r="AY10" s="496">
        <f t="shared" ref="AY10:AY38" si="20">L10-AX10</f>
        <v>124.86000000000013</v>
      </c>
      <c r="AZ10" s="496">
        <v>0</v>
      </c>
      <c r="BA10" s="496">
        <f t="shared" ref="BA10:BA38" si="21">AX10+AZ10</f>
        <v>1123.79</v>
      </c>
      <c r="BB10" s="496">
        <f t="shared" ref="BB10:BB38" si="22">L10-BA10</f>
        <v>124.86000000000013</v>
      </c>
      <c r="BC10" s="496">
        <v>0</v>
      </c>
      <c r="BD10" s="496">
        <f t="shared" ref="BD10:BD38" si="23">BA10+BC10</f>
        <v>1123.79</v>
      </c>
      <c r="BE10" s="496">
        <f t="shared" ref="BE10:BE38" si="24">L10-BD10</f>
        <v>124.86000000000013</v>
      </c>
      <c r="BF10" s="496">
        <v>0</v>
      </c>
      <c r="BG10" s="496">
        <f t="shared" ref="BG10:BG38" si="25">BD10+BF10</f>
        <v>1123.79</v>
      </c>
      <c r="BH10" s="496">
        <f t="shared" ref="BH10:BH38" si="26">L10-BG10</f>
        <v>124.86000000000013</v>
      </c>
      <c r="BI10" s="496">
        <v>0</v>
      </c>
      <c r="BJ10" s="496">
        <f t="shared" ref="BJ10:BJ38" si="27">BG10+BI10</f>
        <v>1123.79</v>
      </c>
      <c r="BK10" s="496">
        <f t="shared" ref="BK10:BK38" si="28">L10-BJ10</f>
        <v>124.86000000000013</v>
      </c>
      <c r="BL10" s="496">
        <v>0</v>
      </c>
      <c r="BM10" s="496">
        <f t="shared" ref="BM10:BM38" si="29">BJ10+BL10</f>
        <v>1123.79</v>
      </c>
      <c r="BN10" s="496">
        <f t="shared" ref="BN10:BN38" si="30">L10-BM10</f>
        <v>124.86000000000013</v>
      </c>
      <c r="BO10" s="496">
        <v>0</v>
      </c>
      <c r="BP10" s="496">
        <f t="shared" ref="BP10:BP38" si="31">BM10+BO10</f>
        <v>1123.79</v>
      </c>
      <c r="BQ10" s="496">
        <f t="shared" ref="BQ10:BQ38" si="32">L10-BP10</f>
        <v>124.86000000000013</v>
      </c>
      <c r="BR10" s="496">
        <v>0</v>
      </c>
      <c r="BS10" s="496">
        <f t="shared" ref="BS10:BS38" si="33">BP10+BR10</f>
        <v>1123.79</v>
      </c>
      <c r="BT10" s="496">
        <f t="shared" ref="BT10:BT38" si="34">L10-BS10</f>
        <v>124.86000000000013</v>
      </c>
      <c r="BU10" s="497">
        <v>0</v>
      </c>
      <c r="BV10" s="497">
        <f t="shared" ref="BV10:BV38" si="35">BS10+BU10</f>
        <v>1123.79</v>
      </c>
      <c r="BW10" s="497">
        <f t="shared" ref="BW10:BW38" si="36">L10-BV10</f>
        <v>124.86000000000013</v>
      </c>
    </row>
    <row r="11" spans="1:75" s="490" customFormat="1" ht="13.5">
      <c r="A11" s="478">
        <v>42</v>
      </c>
      <c r="B11" s="479">
        <v>1973</v>
      </c>
      <c r="C11" s="480"/>
      <c r="D11" s="481">
        <v>5</v>
      </c>
      <c r="E11" s="499" t="s">
        <v>510</v>
      </c>
      <c r="F11" s="493">
        <v>39307</v>
      </c>
      <c r="G11" s="494" t="s">
        <v>493</v>
      </c>
      <c r="H11" s="494" t="s">
        <v>494</v>
      </c>
      <c r="I11" s="494" t="s">
        <v>500</v>
      </c>
      <c r="J11" s="479" t="s">
        <v>511</v>
      </c>
      <c r="K11" s="500" t="s">
        <v>304</v>
      </c>
      <c r="L11" s="496">
        <v>1490</v>
      </c>
      <c r="M11" s="488">
        <f t="shared" si="0"/>
        <v>149</v>
      </c>
      <c r="N11" s="496">
        <f t="shared" si="1"/>
        <v>1341</v>
      </c>
      <c r="O11" s="496">
        <f t="shared" si="2"/>
        <v>268.2</v>
      </c>
      <c r="P11" s="496">
        <v>0</v>
      </c>
      <c r="Q11" s="496">
        <f t="shared" si="3"/>
        <v>0</v>
      </c>
      <c r="R11" s="496">
        <v>0</v>
      </c>
      <c r="S11" s="496">
        <v>0</v>
      </c>
      <c r="T11" s="496">
        <f t="shared" ref="T11:T38" si="37">Q11+S11</f>
        <v>0</v>
      </c>
      <c r="U11" s="496">
        <v>0</v>
      </c>
      <c r="V11" s="496">
        <v>0</v>
      </c>
      <c r="W11" s="496">
        <f t="shared" ref="W11:W38" si="38">T11+V11</f>
        <v>0</v>
      </c>
      <c r="X11" s="496">
        <v>0</v>
      </c>
      <c r="Y11" s="496">
        <v>0</v>
      </c>
      <c r="Z11" s="496">
        <f t="shared" ref="Z11:Z38" si="39">W11+Y11</f>
        <v>0</v>
      </c>
      <c r="AA11" s="496">
        <v>0</v>
      </c>
      <c r="AB11" s="496">
        <v>103.61</v>
      </c>
      <c r="AC11" s="496">
        <f t="shared" ref="AC11" si="40">Z11+AB11</f>
        <v>103.61</v>
      </c>
      <c r="AD11" s="496">
        <f t="shared" si="6"/>
        <v>1386.39</v>
      </c>
      <c r="AE11" s="496">
        <v>268.2</v>
      </c>
      <c r="AF11" s="496">
        <f t="shared" ref="AF11" si="41">AC11+AE11</f>
        <v>371.81</v>
      </c>
      <c r="AG11" s="496">
        <f t="shared" si="8"/>
        <v>1118.19</v>
      </c>
      <c r="AH11" s="496">
        <v>268.2</v>
      </c>
      <c r="AI11" s="496">
        <f t="shared" si="9"/>
        <v>640.01</v>
      </c>
      <c r="AJ11" s="496">
        <f t="shared" si="10"/>
        <v>849.99</v>
      </c>
      <c r="AK11" s="496">
        <v>268.2</v>
      </c>
      <c r="AL11" s="496">
        <f t="shared" si="11"/>
        <v>908.21</v>
      </c>
      <c r="AM11" s="496">
        <f t="shared" si="12"/>
        <v>849.99</v>
      </c>
      <c r="AN11" s="496">
        <v>268.2</v>
      </c>
      <c r="AO11" s="496">
        <f t="shared" si="13"/>
        <v>1176.4100000000001</v>
      </c>
      <c r="AP11" s="496">
        <f t="shared" si="14"/>
        <v>313.58999999999992</v>
      </c>
      <c r="AQ11" s="496">
        <v>164.59</v>
      </c>
      <c r="AR11" s="496">
        <f t="shared" si="15"/>
        <v>1341</v>
      </c>
      <c r="AS11" s="496">
        <f t="shared" si="16"/>
        <v>149</v>
      </c>
      <c r="AT11" s="496">
        <v>0</v>
      </c>
      <c r="AU11" s="496">
        <f t="shared" si="17"/>
        <v>1341</v>
      </c>
      <c r="AV11" s="496">
        <f t="shared" si="18"/>
        <v>149</v>
      </c>
      <c r="AW11" s="496">
        <v>0</v>
      </c>
      <c r="AX11" s="496">
        <f t="shared" si="19"/>
        <v>1341</v>
      </c>
      <c r="AY11" s="496">
        <f t="shared" si="20"/>
        <v>149</v>
      </c>
      <c r="AZ11" s="496">
        <v>0</v>
      </c>
      <c r="BA11" s="496">
        <f t="shared" si="21"/>
        <v>1341</v>
      </c>
      <c r="BB11" s="496">
        <f t="shared" si="22"/>
        <v>149</v>
      </c>
      <c r="BC11" s="496">
        <v>0</v>
      </c>
      <c r="BD11" s="496">
        <f t="shared" si="23"/>
        <v>1341</v>
      </c>
      <c r="BE11" s="496">
        <f t="shared" si="24"/>
        <v>149</v>
      </c>
      <c r="BF11" s="496">
        <v>0</v>
      </c>
      <c r="BG11" s="496">
        <f t="shared" si="25"/>
        <v>1341</v>
      </c>
      <c r="BH11" s="496">
        <f t="shared" si="26"/>
        <v>149</v>
      </c>
      <c r="BI11" s="496">
        <v>0</v>
      </c>
      <c r="BJ11" s="496">
        <f t="shared" si="27"/>
        <v>1341</v>
      </c>
      <c r="BK11" s="496">
        <f t="shared" si="28"/>
        <v>149</v>
      </c>
      <c r="BL11" s="496">
        <v>0</v>
      </c>
      <c r="BM11" s="496">
        <f t="shared" si="29"/>
        <v>1341</v>
      </c>
      <c r="BN11" s="496">
        <f t="shared" si="30"/>
        <v>149</v>
      </c>
      <c r="BO11" s="496">
        <v>0</v>
      </c>
      <c r="BP11" s="496">
        <f t="shared" si="31"/>
        <v>1341</v>
      </c>
      <c r="BQ11" s="496">
        <f t="shared" si="32"/>
        <v>149</v>
      </c>
      <c r="BR11" s="496">
        <v>0</v>
      </c>
      <c r="BS11" s="496">
        <f t="shared" si="33"/>
        <v>1341</v>
      </c>
      <c r="BT11" s="496">
        <f t="shared" si="34"/>
        <v>149</v>
      </c>
      <c r="BU11" s="501">
        <v>0</v>
      </c>
      <c r="BV11" s="501">
        <f t="shared" si="35"/>
        <v>1341</v>
      </c>
      <c r="BW11" s="501">
        <f t="shared" si="36"/>
        <v>149</v>
      </c>
    </row>
    <row r="12" spans="1:75" s="490" customFormat="1" ht="13.5">
      <c r="A12" s="478">
        <v>42</v>
      </c>
      <c r="B12" s="479">
        <v>1973</v>
      </c>
      <c r="C12" s="480"/>
      <c r="D12" s="491">
        <v>6</v>
      </c>
      <c r="E12" s="499" t="s">
        <v>513</v>
      </c>
      <c r="F12" s="493">
        <v>39307</v>
      </c>
      <c r="G12" s="494" t="s">
        <v>493</v>
      </c>
      <c r="H12" s="502" t="s">
        <v>494</v>
      </c>
      <c r="I12" s="494" t="s">
        <v>500</v>
      </c>
      <c r="J12" s="479" t="s">
        <v>514</v>
      </c>
      <c r="K12" s="500" t="s">
        <v>515</v>
      </c>
      <c r="L12" s="496">
        <v>1490</v>
      </c>
      <c r="M12" s="488">
        <f t="shared" si="0"/>
        <v>149</v>
      </c>
      <c r="N12" s="496">
        <f t="shared" si="1"/>
        <v>1341</v>
      </c>
      <c r="O12" s="496">
        <f t="shared" si="2"/>
        <v>268.2</v>
      </c>
      <c r="P12" s="496">
        <v>0</v>
      </c>
      <c r="Q12" s="496">
        <f t="shared" si="3"/>
        <v>0</v>
      </c>
      <c r="R12" s="496">
        <v>0</v>
      </c>
      <c r="S12" s="496">
        <v>0</v>
      </c>
      <c r="T12" s="496">
        <f t="shared" si="37"/>
        <v>0</v>
      </c>
      <c r="U12" s="496">
        <v>0</v>
      </c>
      <c r="V12" s="496">
        <v>0</v>
      </c>
      <c r="W12" s="496">
        <f t="shared" si="38"/>
        <v>0</v>
      </c>
      <c r="X12" s="496">
        <v>0</v>
      </c>
      <c r="Y12" s="496">
        <v>0</v>
      </c>
      <c r="Z12" s="496">
        <f t="shared" si="39"/>
        <v>0</v>
      </c>
      <c r="AA12" s="496">
        <v>0</v>
      </c>
      <c r="AB12" s="496">
        <v>103.61</v>
      </c>
      <c r="AC12" s="496">
        <f>Z12+AB12</f>
        <v>103.61</v>
      </c>
      <c r="AD12" s="496">
        <f t="shared" si="6"/>
        <v>1386.39</v>
      </c>
      <c r="AE12" s="496">
        <v>268.2</v>
      </c>
      <c r="AF12" s="496">
        <f>AC12+AE12</f>
        <v>371.81</v>
      </c>
      <c r="AG12" s="496">
        <f t="shared" si="8"/>
        <v>1118.19</v>
      </c>
      <c r="AH12" s="496">
        <v>268.2</v>
      </c>
      <c r="AI12" s="496">
        <f t="shared" si="9"/>
        <v>640.01</v>
      </c>
      <c r="AJ12" s="496">
        <f t="shared" si="10"/>
        <v>849.99</v>
      </c>
      <c r="AK12" s="496">
        <v>268.2</v>
      </c>
      <c r="AL12" s="496">
        <f t="shared" si="11"/>
        <v>908.21</v>
      </c>
      <c r="AM12" s="496">
        <f t="shared" si="12"/>
        <v>849.99</v>
      </c>
      <c r="AN12" s="496">
        <v>268.2</v>
      </c>
      <c r="AO12" s="496">
        <f t="shared" si="13"/>
        <v>1176.4100000000001</v>
      </c>
      <c r="AP12" s="496">
        <f t="shared" si="14"/>
        <v>313.58999999999992</v>
      </c>
      <c r="AQ12" s="496">
        <v>164.59</v>
      </c>
      <c r="AR12" s="496">
        <f t="shared" si="15"/>
        <v>1341</v>
      </c>
      <c r="AS12" s="496">
        <f t="shared" si="16"/>
        <v>149</v>
      </c>
      <c r="AT12" s="496">
        <v>0</v>
      </c>
      <c r="AU12" s="496">
        <f t="shared" si="17"/>
        <v>1341</v>
      </c>
      <c r="AV12" s="496">
        <f t="shared" si="18"/>
        <v>149</v>
      </c>
      <c r="AW12" s="496">
        <v>0</v>
      </c>
      <c r="AX12" s="496">
        <f t="shared" si="19"/>
        <v>1341</v>
      </c>
      <c r="AY12" s="496">
        <f t="shared" si="20"/>
        <v>149</v>
      </c>
      <c r="AZ12" s="496">
        <v>0</v>
      </c>
      <c r="BA12" s="496">
        <f t="shared" si="21"/>
        <v>1341</v>
      </c>
      <c r="BB12" s="496">
        <f t="shared" si="22"/>
        <v>149</v>
      </c>
      <c r="BC12" s="496">
        <v>0</v>
      </c>
      <c r="BD12" s="496">
        <f t="shared" si="23"/>
        <v>1341</v>
      </c>
      <c r="BE12" s="496">
        <f t="shared" si="24"/>
        <v>149</v>
      </c>
      <c r="BF12" s="496">
        <v>0</v>
      </c>
      <c r="BG12" s="496">
        <f t="shared" si="25"/>
        <v>1341</v>
      </c>
      <c r="BH12" s="496">
        <f t="shared" si="26"/>
        <v>149</v>
      </c>
      <c r="BI12" s="496">
        <v>0</v>
      </c>
      <c r="BJ12" s="496">
        <f t="shared" si="27"/>
        <v>1341</v>
      </c>
      <c r="BK12" s="496">
        <f t="shared" si="28"/>
        <v>149</v>
      </c>
      <c r="BL12" s="496">
        <v>0</v>
      </c>
      <c r="BM12" s="496">
        <f t="shared" si="29"/>
        <v>1341</v>
      </c>
      <c r="BN12" s="496">
        <f t="shared" si="30"/>
        <v>149</v>
      </c>
      <c r="BO12" s="496">
        <v>0</v>
      </c>
      <c r="BP12" s="496">
        <f t="shared" si="31"/>
        <v>1341</v>
      </c>
      <c r="BQ12" s="496">
        <f t="shared" si="32"/>
        <v>149</v>
      </c>
      <c r="BR12" s="496">
        <v>0</v>
      </c>
      <c r="BS12" s="496">
        <f t="shared" si="33"/>
        <v>1341</v>
      </c>
      <c r="BT12" s="496">
        <f t="shared" si="34"/>
        <v>149</v>
      </c>
      <c r="BU12" s="501">
        <v>0</v>
      </c>
      <c r="BV12" s="501">
        <f t="shared" si="35"/>
        <v>1341</v>
      </c>
      <c r="BW12" s="501">
        <f t="shared" si="36"/>
        <v>149</v>
      </c>
    </row>
    <row r="13" spans="1:75" s="490" customFormat="1" ht="13.5">
      <c r="A13" s="121">
        <v>43</v>
      </c>
      <c r="B13" s="18">
        <v>1972</v>
      </c>
      <c r="C13" s="480"/>
      <c r="D13" s="491">
        <v>7</v>
      </c>
      <c r="E13" s="499" t="s">
        <v>516</v>
      </c>
      <c r="F13" s="493">
        <v>39307</v>
      </c>
      <c r="G13" s="494" t="s">
        <v>493</v>
      </c>
      <c r="H13" s="494" t="s">
        <v>494</v>
      </c>
      <c r="I13" s="495" t="s">
        <v>500</v>
      </c>
      <c r="J13" s="479" t="s">
        <v>517</v>
      </c>
      <c r="K13" s="500" t="s">
        <v>504</v>
      </c>
      <c r="L13" s="496">
        <v>1490</v>
      </c>
      <c r="M13" s="488">
        <f t="shared" si="0"/>
        <v>149</v>
      </c>
      <c r="N13" s="496">
        <f t="shared" si="1"/>
        <v>1341</v>
      </c>
      <c r="O13" s="496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496">
        <v>0</v>
      </c>
      <c r="BS13" s="496">
        <f t="shared" si="33"/>
        <v>1341</v>
      </c>
      <c r="BT13" s="496">
        <f t="shared" si="34"/>
        <v>149</v>
      </c>
      <c r="BU13" s="501">
        <v>0</v>
      </c>
      <c r="BV13" s="501">
        <f t="shared" si="35"/>
        <v>1341</v>
      </c>
      <c r="BW13" s="501">
        <f t="shared" si="36"/>
        <v>149</v>
      </c>
    </row>
    <row r="14" spans="1:75" s="490" customFormat="1" ht="13.5">
      <c r="A14" s="478">
        <v>43</v>
      </c>
      <c r="B14" s="479">
        <v>1972</v>
      </c>
      <c r="C14" s="480"/>
      <c r="D14" s="491">
        <v>8</v>
      </c>
      <c r="E14" s="499" t="s">
        <v>518</v>
      </c>
      <c r="F14" s="493">
        <v>39307</v>
      </c>
      <c r="G14" s="494" t="s">
        <v>493</v>
      </c>
      <c r="H14" s="494" t="s">
        <v>494</v>
      </c>
      <c r="I14" s="494" t="s">
        <v>500</v>
      </c>
      <c r="J14" s="479" t="s">
        <v>519</v>
      </c>
      <c r="K14" s="500" t="s">
        <v>304</v>
      </c>
      <c r="L14" s="496">
        <v>1490</v>
      </c>
      <c r="M14" s="488">
        <f t="shared" si="0"/>
        <v>149</v>
      </c>
      <c r="N14" s="496">
        <f t="shared" si="1"/>
        <v>1341</v>
      </c>
      <c r="O14" s="496">
        <f t="shared" si="2"/>
        <v>268.2</v>
      </c>
      <c r="P14" s="496">
        <v>0</v>
      </c>
      <c r="Q14" s="496">
        <f t="shared" si="3"/>
        <v>0</v>
      </c>
      <c r="R14" s="496">
        <v>0</v>
      </c>
      <c r="S14" s="496">
        <v>0</v>
      </c>
      <c r="T14" s="496">
        <f t="shared" si="37"/>
        <v>0</v>
      </c>
      <c r="U14" s="496">
        <v>0</v>
      </c>
      <c r="V14" s="496">
        <v>0</v>
      </c>
      <c r="W14" s="496">
        <f t="shared" si="38"/>
        <v>0</v>
      </c>
      <c r="X14" s="496">
        <v>0</v>
      </c>
      <c r="Y14" s="496">
        <v>0</v>
      </c>
      <c r="Z14" s="496">
        <f t="shared" si="39"/>
        <v>0</v>
      </c>
      <c r="AA14" s="496">
        <v>0</v>
      </c>
      <c r="AB14" s="496">
        <v>103.61</v>
      </c>
      <c r="AC14" s="496">
        <f t="shared" si="42"/>
        <v>103.61</v>
      </c>
      <c r="AD14" s="496">
        <f t="shared" si="6"/>
        <v>1386.39</v>
      </c>
      <c r="AE14" s="496">
        <v>268.2</v>
      </c>
      <c r="AF14" s="496">
        <f t="shared" si="43"/>
        <v>371.81</v>
      </c>
      <c r="AG14" s="496">
        <f t="shared" si="8"/>
        <v>1118.19</v>
      </c>
      <c r="AH14" s="496">
        <v>268.2</v>
      </c>
      <c r="AI14" s="496">
        <f t="shared" si="9"/>
        <v>640.01</v>
      </c>
      <c r="AJ14" s="496">
        <f t="shared" si="10"/>
        <v>849.99</v>
      </c>
      <c r="AK14" s="496">
        <v>268.2</v>
      </c>
      <c r="AL14" s="496">
        <f t="shared" si="11"/>
        <v>908.21</v>
      </c>
      <c r="AM14" s="496">
        <f t="shared" si="12"/>
        <v>849.99</v>
      </c>
      <c r="AN14" s="496">
        <v>268.2</v>
      </c>
      <c r="AO14" s="496">
        <f t="shared" si="13"/>
        <v>1176.4100000000001</v>
      </c>
      <c r="AP14" s="496">
        <f t="shared" si="14"/>
        <v>313.58999999999992</v>
      </c>
      <c r="AQ14" s="496">
        <v>164.59</v>
      </c>
      <c r="AR14" s="496">
        <f t="shared" si="15"/>
        <v>1341</v>
      </c>
      <c r="AS14" s="496">
        <f t="shared" si="16"/>
        <v>149</v>
      </c>
      <c r="AT14" s="496">
        <v>0</v>
      </c>
      <c r="AU14" s="496">
        <f t="shared" si="17"/>
        <v>1341</v>
      </c>
      <c r="AV14" s="496">
        <f t="shared" si="18"/>
        <v>149</v>
      </c>
      <c r="AW14" s="496">
        <v>0</v>
      </c>
      <c r="AX14" s="496">
        <f t="shared" si="19"/>
        <v>1341</v>
      </c>
      <c r="AY14" s="496">
        <f t="shared" si="20"/>
        <v>149</v>
      </c>
      <c r="AZ14" s="496">
        <v>0</v>
      </c>
      <c r="BA14" s="496">
        <f t="shared" si="21"/>
        <v>1341</v>
      </c>
      <c r="BB14" s="496">
        <f t="shared" si="22"/>
        <v>149</v>
      </c>
      <c r="BC14" s="496">
        <v>0</v>
      </c>
      <c r="BD14" s="496">
        <f t="shared" si="23"/>
        <v>1341</v>
      </c>
      <c r="BE14" s="496">
        <f t="shared" si="24"/>
        <v>149</v>
      </c>
      <c r="BF14" s="496">
        <v>0</v>
      </c>
      <c r="BG14" s="496">
        <f t="shared" si="25"/>
        <v>1341</v>
      </c>
      <c r="BH14" s="496">
        <f t="shared" si="26"/>
        <v>149</v>
      </c>
      <c r="BI14" s="496">
        <v>0</v>
      </c>
      <c r="BJ14" s="496">
        <f t="shared" si="27"/>
        <v>1341</v>
      </c>
      <c r="BK14" s="496">
        <f t="shared" si="28"/>
        <v>149</v>
      </c>
      <c r="BL14" s="496">
        <v>0</v>
      </c>
      <c r="BM14" s="496">
        <f t="shared" si="29"/>
        <v>1341</v>
      </c>
      <c r="BN14" s="496">
        <f t="shared" si="30"/>
        <v>149</v>
      </c>
      <c r="BO14" s="496">
        <v>0</v>
      </c>
      <c r="BP14" s="496">
        <f t="shared" si="31"/>
        <v>1341</v>
      </c>
      <c r="BQ14" s="496">
        <f t="shared" si="32"/>
        <v>149</v>
      </c>
      <c r="BR14" s="496">
        <v>0</v>
      </c>
      <c r="BS14" s="496">
        <f t="shared" si="33"/>
        <v>1341</v>
      </c>
      <c r="BT14" s="496">
        <f t="shared" si="34"/>
        <v>149</v>
      </c>
      <c r="BU14" s="501">
        <v>0</v>
      </c>
      <c r="BV14" s="501">
        <f t="shared" si="35"/>
        <v>1341</v>
      </c>
      <c r="BW14" s="501">
        <f t="shared" si="36"/>
        <v>149</v>
      </c>
    </row>
    <row r="15" spans="1:75" s="490" customFormat="1" ht="13.5">
      <c r="A15" s="478">
        <v>43</v>
      </c>
      <c r="B15" s="479">
        <v>1972</v>
      </c>
      <c r="C15" s="480"/>
      <c r="D15" s="481">
        <v>9</v>
      </c>
      <c r="E15" s="499" t="s">
        <v>521</v>
      </c>
      <c r="F15" s="493">
        <v>39307</v>
      </c>
      <c r="G15" s="494" t="s">
        <v>493</v>
      </c>
      <c r="H15" s="494" t="s">
        <v>494</v>
      </c>
      <c r="I15" s="494" t="s">
        <v>500</v>
      </c>
      <c r="J15" s="479" t="s">
        <v>522</v>
      </c>
      <c r="K15" s="500" t="s">
        <v>304</v>
      </c>
      <c r="L15" s="496">
        <v>1490</v>
      </c>
      <c r="M15" s="488">
        <f t="shared" si="0"/>
        <v>149</v>
      </c>
      <c r="N15" s="496">
        <f t="shared" si="1"/>
        <v>1341</v>
      </c>
      <c r="O15" s="496">
        <f t="shared" si="2"/>
        <v>268.2</v>
      </c>
      <c r="P15" s="496">
        <v>0</v>
      </c>
      <c r="Q15" s="496">
        <f t="shared" si="3"/>
        <v>0</v>
      </c>
      <c r="R15" s="496">
        <v>0</v>
      </c>
      <c r="S15" s="496">
        <v>0</v>
      </c>
      <c r="T15" s="496">
        <f t="shared" si="37"/>
        <v>0</v>
      </c>
      <c r="U15" s="496">
        <v>0</v>
      </c>
      <c r="V15" s="496">
        <v>0</v>
      </c>
      <c r="W15" s="496">
        <f t="shared" si="38"/>
        <v>0</v>
      </c>
      <c r="X15" s="496">
        <v>0</v>
      </c>
      <c r="Y15" s="496">
        <v>0</v>
      </c>
      <c r="Z15" s="496">
        <f t="shared" si="39"/>
        <v>0</v>
      </c>
      <c r="AA15" s="496">
        <v>0</v>
      </c>
      <c r="AB15" s="496">
        <v>103.61</v>
      </c>
      <c r="AC15" s="496">
        <f t="shared" si="42"/>
        <v>103.61</v>
      </c>
      <c r="AD15" s="496">
        <f t="shared" si="6"/>
        <v>1386.39</v>
      </c>
      <c r="AE15" s="496">
        <v>268.2</v>
      </c>
      <c r="AF15" s="496">
        <f t="shared" si="43"/>
        <v>371.81</v>
      </c>
      <c r="AG15" s="496">
        <f t="shared" si="8"/>
        <v>1118.19</v>
      </c>
      <c r="AH15" s="496">
        <v>268.2</v>
      </c>
      <c r="AI15" s="496">
        <f t="shared" si="9"/>
        <v>640.01</v>
      </c>
      <c r="AJ15" s="496">
        <f t="shared" si="10"/>
        <v>849.99</v>
      </c>
      <c r="AK15" s="496">
        <v>268.2</v>
      </c>
      <c r="AL15" s="496">
        <f t="shared" si="11"/>
        <v>908.21</v>
      </c>
      <c r="AM15" s="496">
        <f t="shared" si="12"/>
        <v>849.99</v>
      </c>
      <c r="AN15" s="496">
        <v>268.2</v>
      </c>
      <c r="AO15" s="496">
        <f t="shared" si="13"/>
        <v>1176.4100000000001</v>
      </c>
      <c r="AP15" s="496">
        <f t="shared" si="14"/>
        <v>313.58999999999992</v>
      </c>
      <c r="AQ15" s="496">
        <v>164.59</v>
      </c>
      <c r="AR15" s="496">
        <f t="shared" si="15"/>
        <v>1341</v>
      </c>
      <c r="AS15" s="496">
        <f t="shared" si="16"/>
        <v>149</v>
      </c>
      <c r="AT15" s="496">
        <v>0</v>
      </c>
      <c r="AU15" s="496">
        <f t="shared" si="17"/>
        <v>1341</v>
      </c>
      <c r="AV15" s="496">
        <f t="shared" si="18"/>
        <v>149</v>
      </c>
      <c r="AW15" s="496">
        <v>0</v>
      </c>
      <c r="AX15" s="496">
        <f t="shared" si="19"/>
        <v>1341</v>
      </c>
      <c r="AY15" s="496">
        <f t="shared" si="20"/>
        <v>149</v>
      </c>
      <c r="AZ15" s="496">
        <v>0</v>
      </c>
      <c r="BA15" s="496">
        <f t="shared" si="21"/>
        <v>1341</v>
      </c>
      <c r="BB15" s="496">
        <f t="shared" si="22"/>
        <v>149</v>
      </c>
      <c r="BC15" s="496">
        <v>0</v>
      </c>
      <c r="BD15" s="496">
        <f t="shared" si="23"/>
        <v>1341</v>
      </c>
      <c r="BE15" s="496">
        <f t="shared" si="24"/>
        <v>149</v>
      </c>
      <c r="BF15" s="496">
        <v>0</v>
      </c>
      <c r="BG15" s="496">
        <f t="shared" si="25"/>
        <v>1341</v>
      </c>
      <c r="BH15" s="496">
        <f t="shared" si="26"/>
        <v>149</v>
      </c>
      <c r="BI15" s="496">
        <v>0</v>
      </c>
      <c r="BJ15" s="496">
        <f t="shared" si="27"/>
        <v>1341</v>
      </c>
      <c r="BK15" s="496">
        <f t="shared" si="28"/>
        <v>149</v>
      </c>
      <c r="BL15" s="496">
        <v>0</v>
      </c>
      <c r="BM15" s="496">
        <f t="shared" si="29"/>
        <v>1341</v>
      </c>
      <c r="BN15" s="496">
        <f t="shared" si="30"/>
        <v>149</v>
      </c>
      <c r="BO15" s="496">
        <v>0</v>
      </c>
      <c r="BP15" s="496">
        <f t="shared" si="31"/>
        <v>1341</v>
      </c>
      <c r="BQ15" s="496">
        <f t="shared" si="32"/>
        <v>149</v>
      </c>
      <c r="BR15" s="496">
        <v>0</v>
      </c>
      <c r="BS15" s="496">
        <f t="shared" si="33"/>
        <v>1341</v>
      </c>
      <c r="BT15" s="496">
        <f t="shared" si="34"/>
        <v>149</v>
      </c>
      <c r="BU15" s="501">
        <v>0</v>
      </c>
      <c r="BV15" s="501">
        <f t="shared" si="35"/>
        <v>1341</v>
      </c>
      <c r="BW15" s="501">
        <f t="shared" si="36"/>
        <v>149</v>
      </c>
    </row>
    <row r="16" spans="1:75" s="490" customFormat="1" ht="13.5">
      <c r="A16" s="478">
        <v>43</v>
      </c>
      <c r="B16" s="479">
        <v>1972</v>
      </c>
      <c r="C16" s="480"/>
      <c r="D16" s="491">
        <v>10</v>
      </c>
      <c r="E16" s="503" t="s">
        <v>1099</v>
      </c>
      <c r="F16" s="493">
        <v>39307</v>
      </c>
      <c r="G16" s="494" t="s">
        <v>493</v>
      </c>
      <c r="H16" s="494" t="s">
        <v>494</v>
      </c>
      <c r="I16" s="494" t="s">
        <v>500</v>
      </c>
      <c r="J16" s="479" t="s">
        <v>1100</v>
      </c>
      <c r="K16" s="500" t="s">
        <v>304</v>
      </c>
      <c r="L16" s="496">
        <v>1490</v>
      </c>
      <c r="M16" s="488">
        <f t="shared" si="0"/>
        <v>149</v>
      </c>
      <c r="N16" s="496">
        <f t="shared" si="1"/>
        <v>1341</v>
      </c>
      <c r="O16" s="496">
        <f t="shared" si="2"/>
        <v>268.2</v>
      </c>
      <c r="P16" s="496">
        <v>0</v>
      </c>
      <c r="Q16" s="496">
        <f t="shared" si="3"/>
        <v>0</v>
      </c>
      <c r="R16" s="496">
        <v>0</v>
      </c>
      <c r="S16" s="496">
        <v>0</v>
      </c>
      <c r="T16" s="496">
        <f t="shared" si="37"/>
        <v>0</v>
      </c>
      <c r="U16" s="496">
        <v>0</v>
      </c>
      <c r="V16" s="496">
        <v>0</v>
      </c>
      <c r="W16" s="496">
        <f t="shared" si="38"/>
        <v>0</v>
      </c>
      <c r="X16" s="496">
        <v>0</v>
      </c>
      <c r="Y16" s="496">
        <v>0</v>
      </c>
      <c r="Z16" s="496">
        <f t="shared" si="39"/>
        <v>0</v>
      </c>
      <c r="AA16" s="496">
        <v>0</v>
      </c>
      <c r="AB16" s="496">
        <v>103.61</v>
      </c>
      <c r="AC16" s="496">
        <f t="shared" si="42"/>
        <v>103.61</v>
      </c>
      <c r="AD16" s="496">
        <f t="shared" si="6"/>
        <v>1386.39</v>
      </c>
      <c r="AE16" s="496">
        <v>268.2</v>
      </c>
      <c r="AF16" s="496">
        <f t="shared" si="43"/>
        <v>371.81</v>
      </c>
      <c r="AG16" s="496">
        <f t="shared" si="8"/>
        <v>1118.19</v>
      </c>
      <c r="AH16" s="496">
        <v>268.2</v>
      </c>
      <c r="AI16" s="496">
        <f t="shared" si="9"/>
        <v>640.01</v>
      </c>
      <c r="AJ16" s="496">
        <f t="shared" si="10"/>
        <v>849.99</v>
      </c>
      <c r="AK16" s="496">
        <v>268.2</v>
      </c>
      <c r="AL16" s="496">
        <f t="shared" si="11"/>
        <v>908.21</v>
      </c>
      <c r="AM16" s="496">
        <f t="shared" si="12"/>
        <v>849.99</v>
      </c>
      <c r="AN16" s="496">
        <v>268.2</v>
      </c>
      <c r="AO16" s="496">
        <f t="shared" si="13"/>
        <v>1176.4100000000001</v>
      </c>
      <c r="AP16" s="496">
        <f t="shared" si="14"/>
        <v>313.58999999999992</v>
      </c>
      <c r="AQ16" s="496">
        <v>164.59</v>
      </c>
      <c r="AR16" s="496">
        <f t="shared" si="15"/>
        <v>1341</v>
      </c>
      <c r="AS16" s="496">
        <f t="shared" si="16"/>
        <v>149</v>
      </c>
      <c r="AT16" s="496">
        <v>0</v>
      </c>
      <c r="AU16" s="496">
        <f t="shared" si="17"/>
        <v>1341</v>
      </c>
      <c r="AV16" s="496">
        <f t="shared" si="18"/>
        <v>149</v>
      </c>
      <c r="AW16" s="496">
        <v>0</v>
      </c>
      <c r="AX16" s="496">
        <f t="shared" si="19"/>
        <v>1341</v>
      </c>
      <c r="AY16" s="496">
        <f t="shared" si="20"/>
        <v>149</v>
      </c>
      <c r="AZ16" s="496">
        <v>0</v>
      </c>
      <c r="BA16" s="496">
        <f t="shared" si="21"/>
        <v>1341</v>
      </c>
      <c r="BB16" s="496">
        <f t="shared" si="22"/>
        <v>149</v>
      </c>
      <c r="BC16" s="496">
        <v>0</v>
      </c>
      <c r="BD16" s="496">
        <f t="shared" si="23"/>
        <v>1341</v>
      </c>
      <c r="BE16" s="496">
        <f t="shared" si="24"/>
        <v>149</v>
      </c>
      <c r="BF16" s="496">
        <v>0</v>
      </c>
      <c r="BG16" s="496">
        <f t="shared" si="25"/>
        <v>1341</v>
      </c>
      <c r="BH16" s="496">
        <f t="shared" si="26"/>
        <v>149</v>
      </c>
      <c r="BI16" s="496">
        <v>0</v>
      </c>
      <c r="BJ16" s="496">
        <f t="shared" si="27"/>
        <v>1341</v>
      </c>
      <c r="BK16" s="496">
        <f t="shared" si="28"/>
        <v>149</v>
      </c>
      <c r="BL16" s="496">
        <v>0</v>
      </c>
      <c r="BM16" s="496">
        <f t="shared" si="29"/>
        <v>1341</v>
      </c>
      <c r="BN16" s="496">
        <f t="shared" si="30"/>
        <v>149</v>
      </c>
      <c r="BO16" s="496">
        <v>0</v>
      </c>
      <c r="BP16" s="496">
        <f t="shared" si="31"/>
        <v>1341</v>
      </c>
      <c r="BQ16" s="496">
        <f t="shared" si="32"/>
        <v>149</v>
      </c>
      <c r="BR16" s="496">
        <v>0</v>
      </c>
      <c r="BS16" s="496">
        <f t="shared" si="33"/>
        <v>1341</v>
      </c>
      <c r="BT16" s="496">
        <f t="shared" si="34"/>
        <v>149</v>
      </c>
      <c r="BU16" s="501">
        <v>0</v>
      </c>
      <c r="BV16" s="501">
        <f t="shared" si="35"/>
        <v>1341</v>
      </c>
      <c r="BW16" s="501">
        <f t="shared" si="36"/>
        <v>149</v>
      </c>
    </row>
    <row r="17" spans="1:75" s="490" customFormat="1" ht="13.5">
      <c r="A17" s="121">
        <v>43</v>
      </c>
      <c r="B17" s="18">
        <v>1972</v>
      </c>
      <c r="C17" s="480"/>
      <c r="D17" s="491">
        <v>11</v>
      </c>
      <c r="E17" s="499" t="s">
        <v>524</v>
      </c>
      <c r="F17" s="493">
        <v>39307</v>
      </c>
      <c r="G17" s="494" t="s">
        <v>493</v>
      </c>
      <c r="H17" s="494" t="s">
        <v>494</v>
      </c>
      <c r="I17" s="494" t="s">
        <v>500</v>
      </c>
      <c r="J17" s="479" t="s">
        <v>525</v>
      </c>
      <c r="K17" s="500" t="s">
        <v>304</v>
      </c>
      <c r="L17" s="496">
        <v>1490</v>
      </c>
      <c r="M17" s="488">
        <f t="shared" si="0"/>
        <v>149</v>
      </c>
      <c r="N17" s="496">
        <f t="shared" si="1"/>
        <v>1341</v>
      </c>
      <c r="O17" s="496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496">
        <v>0</v>
      </c>
      <c r="BS17" s="496">
        <f t="shared" si="33"/>
        <v>1341</v>
      </c>
      <c r="BT17" s="496">
        <f t="shared" si="34"/>
        <v>149</v>
      </c>
      <c r="BU17" s="501">
        <v>0</v>
      </c>
      <c r="BV17" s="501">
        <f t="shared" si="35"/>
        <v>1341</v>
      </c>
      <c r="BW17" s="501">
        <f t="shared" si="36"/>
        <v>149</v>
      </c>
    </row>
    <row r="18" spans="1:75" s="490" customFormat="1" ht="13.5">
      <c r="A18" s="478">
        <v>43</v>
      </c>
      <c r="B18" s="479">
        <v>1972</v>
      </c>
      <c r="C18" s="480"/>
      <c r="D18" s="491">
        <v>14</v>
      </c>
      <c r="E18" s="499" t="s">
        <v>531</v>
      </c>
      <c r="F18" s="493">
        <v>39307</v>
      </c>
      <c r="G18" s="494" t="s">
        <v>493</v>
      </c>
      <c r="H18" s="494" t="s">
        <v>494</v>
      </c>
      <c r="I18" s="494" t="s">
        <v>500</v>
      </c>
      <c r="J18" s="479" t="s">
        <v>532</v>
      </c>
      <c r="K18" s="500" t="s">
        <v>304</v>
      </c>
      <c r="L18" s="496">
        <v>1490</v>
      </c>
      <c r="M18" s="488">
        <f t="shared" si="0"/>
        <v>149</v>
      </c>
      <c r="N18" s="496">
        <f t="shared" si="1"/>
        <v>1341</v>
      </c>
      <c r="O18" s="496">
        <f t="shared" si="2"/>
        <v>268.2</v>
      </c>
      <c r="P18" s="496">
        <v>0</v>
      </c>
      <c r="Q18" s="496">
        <f t="shared" si="3"/>
        <v>0</v>
      </c>
      <c r="R18" s="496">
        <v>0</v>
      </c>
      <c r="S18" s="496">
        <v>0</v>
      </c>
      <c r="T18" s="496">
        <f t="shared" si="37"/>
        <v>0</v>
      </c>
      <c r="U18" s="496">
        <v>0</v>
      </c>
      <c r="V18" s="496">
        <v>0</v>
      </c>
      <c r="W18" s="496">
        <f t="shared" si="38"/>
        <v>0</v>
      </c>
      <c r="X18" s="496">
        <v>0</v>
      </c>
      <c r="Y18" s="496">
        <v>0</v>
      </c>
      <c r="Z18" s="496">
        <f t="shared" si="39"/>
        <v>0</v>
      </c>
      <c r="AA18" s="496">
        <v>0</v>
      </c>
      <c r="AB18" s="496">
        <v>103.61</v>
      </c>
      <c r="AC18" s="496">
        <f t="shared" si="42"/>
        <v>103.61</v>
      </c>
      <c r="AD18" s="496">
        <f t="shared" si="6"/>
        <v>1386.39</v>
      </c>
      <c r="AE18" s="496">
        <v>268.2</v>
      </c>
      <c r="AF18" s="496">
        <f t="shared" si="43"/>
        <v>371.81</v>
      </c>
      <c r="AG18" s="496">
        <f t="shared" si="8"/>
        <v>1118.19</v>
      </c>
      <c r="AH18" s="496">
        <v>268.2</v>
      </c>
      <c r="AI18" s="496">
        <f t="shared" si="9"/>
        <v>640.01</v>
      </c>
      <c r="AJ18" s="496">
        <f t="shared" si="10"/>
        <v>849.99</v>
      </c>
      <c r="AK18" s="496">
        <v>268.2</v>
      </c>
      <c r="AL18" s="496">
        <f t="shared" si="11"/>
        <v>908.21</v>
      </c>
      <c r="AM18" s="496">
        <f t="shared" si="12"/>
        <v>849.99</v>
      </c>
      <c r="AN18" s="496">
        <v>268.2</v>
      </c>
      <c r="AO18" s="496">
        <f t="shared" si="13"/>
        <v>1176.4100000000001</v>
      </c>
      <c r="AP18" s="496">
        <f t="shared" si="14"/>
        <v>313.58999999999992</v>
      </c>
      <c r="AQ18" s="496">
        <v>164.59</v>
      </c>
      <c r="AR18" s="496">
        <f t="shared" si="15"/>
        <v>1341</v>
      </c>
      <c r="AS18" s="496">
        <f t="shared" si="16"/>
        <v>149</v>
      </c>
      <c r="AT18" s="496">
        <v>0</v>
      </c>
      <c r="AU18" s="496">
        <f t="shared" si="17"/>
        <v>1341</v>
      </c>
      <c r="AV18" s="496">
        <f t="shared" si="18"/>
        <v>149</v>
      </c>
      <c r="AW18" s="496">
        <v>0</v>
      </c>
      <c r="AX18" s="496">
        <f t="shared" si="19"/>
        <v>1341</v>
      </c>
      <c r="AY18" s="496">
        <f t="shared" si="20"/>
        <v>149</v>
      </c>
      <c r="AZ18" s="496">
        <v>0</v>
      </c>
      <c r="BA18" s="496">
        <f t="shared" si="21"/>
        <v>1341</v>
      </c>
      <c r="BB18" s="496">
        <f t="shared" si="22"/>
        <v>149</v>
      </c>
      <c r="BC18" s="496">
        <v>0</v>
      </c>
      <c r="BD18" s="496">
        <f t="shared" si="23"/>
        <v>1341</v>
      </c>
      <c r="BE18" s="496">
        <f t="shared" si="24"/>
        <v>149</v>
      </c>
      <c r="BF18" s="496">
        <v>0</v>
      </c>
      <c r="BG18" s="496">
        <f t="shared" si="25"/>
        <v>1341</v>
      </c>
      <c r="BH18" s="496">
        <f t="shared" si="26"/>
        <v>149</v>
      </c>
      <c r="BI18" s="496">
        <v>0</v>
      </c>
      <c r="BJ18" s="496">
        <f t="shared" si="27"/>
        <v>1341</v>
      </c>
      <c r="BK18" s="496">
        <f t="shared" si="28"/>
        <v>149</v>
      </c>
      <c r="BL18" s="496">
        <v>0</v>
      </c>
      <c r="BM18" s="496">
        <f t="shared" si="29"/>
        <v>1341</v>
      </c>
      <c r="BN18" s="496">
        <f t="shared" si="30"/>
        <v>149</v>
      </c>
      <c r="BO18" s="496">
        <v>0</v>
      </c>
      <c r="BP18" s="496">
        <f t="shared" si="31"/>
        <v>1341</v>
      </c>
      <c r="BQ18" s="496">
        <f t="shared" si="32"/>
        <v>149</v>
      </c>
      <c r="BR18" s="496">
        <v>0</v>
      </c>
      <c r="BS18" s="496">
        <f t="shared" si="33"/>
        <v>1341</v>
      </c>
      <c r="BT18" s="496">
        <f t="shared" si="34"/>
        <v>149</v>
      </c>
      <c r="BU18" s="501">
        <v>0</v>
      </c>
      <c r="BV18" s="501">
        <f t="shared" si="35"/>
        <v>1341</v>
      </c>
      <c r="BW18" s="501">
        <f t="shared" si="36"/>
        <v>149</v>
      </c>
    </row>
    <row r="19" spans="1:75" s="490" customFormat="1" ht="13.5">
      <c r="A19" s="478">
        <v>47</v>
      </c>
      <c r="B19" s="479">
        <v>1527013</v>
      </c>
      <c r="C19" s="480"/>
      <c r="D19" s="491">
        <v>16</v>
      </c>
      <c r="E19" s="492" t="s">
        <v>536</v>
      </c>
      <c r="F19" s="493">
        <v>39722</v>
      </c>
      <c r="G19" s="494" t="s">
        <v>493</v>
      </c>
      <c r="H19" s="479" t="s">
        <v>494</v>
      </c>
      <c r="I19" s="494" t="s">
        <v>537</v>
      </c>
      <c r="J19" s="479" t="s">
        <v>538</v>
      </c>
      <c r="K19" s="500" t="s">
        <v>304</v>
      </c>
      <c r="L19" s="496">
        <v>1330</v>
      </c>
      <c r="M19" s="488">
        <f t="shared" si="0"/>
        <v>133</v>
      </c>
      <c r="N19" s="496">
        <f t="shared" si="1"/>
        <v>1197</v>
      </c>
      <c r="O19" s="496">
        <f t="shared" si="2"/>
        <v>239.4</v>
      </c>
      <c r="P19" s="496">
        <v>0</v>
      </c>
      <c r="Q19" s="496">
        <f t="shared" si="3"/>
        <v>0</v>
      </c>
      <c r="R19" s="496">
        <v>0</v>
      </c>
      <c r="S19" s="496">
        <v>0</v>
      </c>
      <c r="T19" s="496">
        <f t="shared" si="37"/>
        <v>0</v>
      </c>
      <c r="U19" s="496">
        <v>0</v>
      </c>
      <c r="V19" s="496">
        <v>0</v>
      </c>
      <c r="W19" s="496">
        <f t="shared" si="38"/>
        <v>0</v>
      </c>
      <c r="X19" s="496">
        <v>0</v>
      </c>
      <c r="Y19" s="496">
        <v>0</v>
      </c>
      <c r="Z19" s="496">
        <f t="shared" si="39"/>
        <v>0</v>
      </c>
      <c r="AA19" s="496">
        <v>0</v>
      </c>
      <c r="AB19" s="496">
        <v>0</v>
      </c>
      <c r="AC19" s="496">
        <f t="shared" ref="AC19:AC38" si="44">Z19+AB19</f>
        <v>0</v>
      </c>
      <c r="AD19" s="496">
        <v>0</v>
      </c>
      <c r="AE19" s="496">
        <v>60.34</v>
      </c>
      <c r="AF19" s="496">
        <f>AC19+AE19</f>
        <v>60.34</v>
      </c>
      <c r="AG19" s="496">
        <f>L19-AF19</f>
        <v>1269.6600000000001</v>
      </c>
      <c r="AH19" s="496">
        <v>239.4</v>
      </c>
      <c r="AI19" s="496">
        <f>AF19+AH19</f>
        <v>299.74</v>
      </c>
      <c r="AJ19" s="496">
        <f>L19-AI19</f>
        <v>1030.26</v>
      </c>
      <c r="AK19" s="496">
        <v>239.4</v>
      </c>
      <c r="AL19" s="496">
        <f t="shared" si="11"/>
        <v>539.14</v>
      </c>
      <c r="AM19" s="496">
        <f t="shared" si="12"/>
        <v>1030.26</v>
      </c>
      <c r="AN19" s="496">
        <v>239.4</v>
      </c>
      <c r="AO19" s="496">
        <f t="shared" si="13"/>
        <v>778.54</v>
      </c>
      <c r="AP19" s="496">
        <f t="shared" si="14"/>
        <v>551.46</v>
      </c>
      <c r="AQ19" s="496">
        <v>239.4</v>
      </c>
      <c r="AR19" s="496">
        <f t="shared" si="15"/>
        <v>1017.9399999999999</v>
      </c>
      <c r="AS19" s="496">
        <f t="shared" si="16"/>
        <v>312.06000000000006</v>
      </c>
      <c r="AT19" s="496">
        <v>179.06</v>
      </c>
      <c r="AU19" s="496">
        <f t="shared" si="17"/>
        <v>1197</v>
      </c>
      <c r="AV19" s="496">
        <f t="shared" si="18"/>
        <v>133</v>
      </c>
      <c r="AW19" s="496">
        <v>0</v>
      </c>
      <c r="AX19" s="496">
        <f t="shared" si="19"/>
        <v>1197</v>
      </c>
      <c r="AY19" s="496">
        <f t="shared" si="20"/>
        <v>133</v>
      </c>
      <c r="AZ19" s="496">
        <v>0</v>
      </c>
      <c r="BA19" s="496">
        <f t="shared" si="21"/>
        <v>1197</v>
      </c>
      <c r="BB19" s="496">
        <f t="shared" si="22"/>
        <v>133</v>
      </c>
      <c r="BC19" s="496">
        <v>0</v>
      </c>
      <c r="BD19" s="496">
        <f t="shared" si="23"/>
        <v>1197</v>
      </c>
      <c r="BE19" s="496">
        <f t="shared" si="24"/>
        <v>133</v>
      </c>
      <c r="BF19" s="496">
        <v>0</v>
      </c>
      <c r="BG19" s="496">
        <f t="shared" si="25"/>
        <v>1197</v>
      </c>
      <c r="BH19" s="496">
        <f t="shared" si="26"/>
        <v>133</v>
      </c>
      <c r="BI19" s="496">
        <v>0</v>
      </c>
      <c r="BJ19" s="496">
        <f t="shared" si="27"/>
        <v>1197</v>
      </c>
      <c r="BK19" s="496">
        <f t="shared" si="28"/>
        <v>133</v>
      </c>
      <c r="BL19" s="496">
        <v>0</v>
      </c>
      <c r="BM19" s="496">
        <f t="shared" si="29"/>
        <v>1197</v>
      </c>
      <c r="BN19" s="496">
        <f t="shared" si="30"/>
        <v>133</v>
      </c>
      <c r="BO19" s="496">
        <v>0</v>
      </c>
      <c r="BP19" s="496">
        <f t="shared" si="31"/>
        <v>1197</v>
      </c>
      <c r="BQ19" s="496">
        <f t="shared" si="32"/>
        <v>133</v>
      </c>
      <c r="BR19" s="496">
        <v>0</v>
      </c>
      <c r="BS19" s="496">
        <f t="shared" si="33"/>
        <v>1197</v>
      </c>
      <c r="BT19" s="496">
        <f t="shared" si="34"/>
        <v>133</v>
      </c>
      <c r="BU19" s="501">
        <v>0</v>
      </c>
      <c r="BV19" s="501">
        <f t="shared" si="35"/>
        <v>1197</v>
      </c>
      <c r="BW19" s="501">
        <f t="shared" si="36"/>
        <v>133</v>
      </c>
    </row>
    <row r="20" spans="1:75" s="490" customFormat="1" ht="13.5">
      <c r="A20" s="478">
        <v>47</v>
      </c>
      <c r="B20" s="479">
        <v>1527013</v>
      </c>
      <c r="C20" s="480"/>
      <c r="D20" s="481">
        <v>17</v>
      </c>
      <c r="E20" s="492" t="s">
        <v>539</v>
      </c>
      <c r="F20" s="493">
        <v>39722</v>
      </c>
      <c r="G20" s="494" t="s">
        <v>493</v>
      </c>
      <c r="H20" s="479" t="s">
        <v>494</v>
      </c>
      <c r="I20" s="494" t="s">
        <v>537</v>
      </c>
      <c r="J20" s="479" t="s">
        <v>540</v>
      </c>
      <c r="K20" s="500" t="s">
        <v>304</v>
      </c>
      <c r="L20" s="496">
        <v>1330</v>
      </c>
      <c r="M20" s="488">
        <f t="shared" si="0"/>
        <v>133</v>
      </c>
      <c r="N20" s="496">
        <f t="shared" si="1"/>
        <v>1197</v>
      </c>
      <c r="O20" s="496">
        <f t="shared" si="2"/>
        <v>239.4</v>
      </c>
      <c r="P20" s="496">
        <v>0</v>
      </c>
      <c r="Q20" s="496">
        <f t="shared" si="3"/>
        <v>0</v>
      </c>
      <c r="R20" s="496">
        <v>0</v>
      </c>
      <c r="S20" s="496">
        <v>0</v>
      </c>
      <c r="T20" s="496">
        <f t="shared" si="37"/>
        <v>0</v>
      </c>
      <c r="U20" s="496">
        <v>0</v>
      </c>
      <c r="V20" s="496">
        <v>0</v>
      </c>
      <c r="W20" s="496">
        <f t="shared" si="38"/>
        <v>0</v>
      </c>
      <c r="X20" s="496">
        <v>0</v>
      </c>
      <c r="Y20" s="496">
        <v>0</v>
      </c>
      <c r="Z20" s="496">
        <f t="shared" si="39"/>
        <v>0</v>
      </c>
      <c r="AA20" s="496">
        <v>0</v>
      </c>
      <c r="AB20" s="496">
        <v>0</v>
      </c>
      <c r="AC20" s="496">
        <f t="shared" si="44"/>
        <v>0</v>
      </c>
      <c r="AD20" s="496">
        <v>0</v>
      </c>
      <c r="AE20" s="496">
        <v>60.34</v>
      </c>
      <c r="AF20" s="496">
        <f t="shared" ref="AF20:AF21" si="45">AC20+AE20</f>
        <v>60.34</v>
      </c>
      <c r="AG20" s="496">
        <f t="shared" ref="AG20:AG21" si="46">L20-AF20</f>
        <v>1269.6600000000001</v>
      </c>
      <c r="AH20" s="496">
        <v>239.4</v>
      </c>
      <c r="AI20" s="496">
        <f t="shared" ref="AI20:AI37" si="47">AF20+AH20</f>
        <v>299.74</v>
      </c>
      <c r="AJ20" s="496">
        <f t="shared" ref="AJ20:AJ38" si="48">L20-AI20</f>
        <v>1030.26</v>
      </c>
      <c r="AK20" s="496">
        <v>239.4</v>
      </c>
      <c r="AL20" s="496">
        <f t="shared" si="11"/>
        <v>539.14</v>
      </c>
      <c r="AM20" s="496">
        <f t="shared" si="12"/>
        <v>1030.26</v>
      </c>
      <c r="AN20" s="496">
        <v>239.4</v>
      </c>
      <c r="AO20" s="496">
        <f t="shared" si="13"/>
        <v>778.54</v>
      </c>
      <c r="AP20" s="496">
        <f t="shared" si="14"/>
        <v>551.46</v>
      </c>
      <c r="AQ20" s="496">
        <v>239.4</v>
      </c>
      <c r="AR20" s="496">
        <f t="shared" si="15"/>
        <v>1017.9399999999999</v>
      </c>
      <c r="AS20" s="496">
        <f t="shared" si="16"/>
        <v>312.06000000000006</v>
      </c>
      <c r="AT20" s="496">
        <v>179.06</v>
      </c>
      <c r="AU20" s="496">
        <f t="shared" si="17"/>
        <v>1197</v>
      </c>
      <c r="AV20" s="496">
        <f t="shared" si="18"/>
        <v>133</v>
      </c>
      <c r="AW20" s="496">
        <v>0</v>
      </c>
      <c r="AX20" s="496">
        <f t="shared" si="19"/>
        <v>1197</v>
      </c>
      <c r="AY20" s="496">
        <f t="shared" si="20"/>
        <v>133</v>
      </c>
      <c r="AZ20" s="496">
        <v>0</v>
      </c>
      <c r="BA20" s="496">
        <f t="shared" si="21"/>
        <v>1197</v>
      </c>
      <c r="BB20" s="496">
        <f t="shared" si="22"/>
        <v>133</v>
      </c>
      <c r="BC20" s="496">
        <v>0</v>
      </c>
      <c r="BD20" s="496">
        <f t="shared" si="23"/>
        <v>1197</v>
      </c>
      <c r="BE20" s="496">
        <f t="shared" si="24"/>
        <v>133</v>
      </c>
      <c r="BF20" s="496">
        <v>0</v>
      </c>
      <c r="BG20" s="496">
        <f t="shared" si="25"/>
        <v>1197</v>
      </c>
      <c r="BH20" s="496">
        <f t="shared" si="26"/>
        <v>133</v>
      </c>
      <c r="BI20" s="496">
        <v>0</v>
      </c>
      <c r="BJ20" s="496">
        <f t="shared" si="27"/>
        <v>1197</v>
      </c>
      <c r="BK20" s="496">
        <f t="shared" si="28"/>
        <v>133</v>
      </c>
      <c r="BL20" s="496">
        <v>0</v>
      </c>
      <c r="BM20" s="496">
        <f t="shared" si="29"/>
        <v>1197</v>
      </c>
      <c r="BN20" s="496">
        <f t="shared" si="30"/>
        <v>133</v>
      </c>
      <c r="BO20" s="496">
        <v>0</v>
      </c>
      <c r="BP20" s="496">
        <f t="shared" si="31"/>
        <v>1197</v>
      </c>
      <c r="BQ20" s="496">
        <f t="shared" si="32"/>
        <v>133</v>
      </c>
      <c r="BR20" s="496">
        <v>0</v>
      </c>
      <c r="BS20" s="496">
        <f t="shared" si="33"/>
        <v>1197</v>
      </c>
      <c r="BT20" s="496">
        <f t="shared" si="34"/>
        <v>133</v>
      </c>
      <c r="BU20" s="501">
        <v>0</v>
      </c>
      <c r="BV20" s="501">
        <f t="shared" si="35"/>
        <v>1197</v>
      </c>
      <c r="BW20" s="501">
        <f t="shared" si="36"/>
        <v>133</v>
      </c>
    </row>
    <row r="21" spans="1:75" s="490" customFormat="1" ht="13.5">
      <c r="A21" s="478">
        <v>47</v>
      </c>
      <c r="B21" s="479">
        <v>1527013</v>
      </c>
      <c r="C21" s="480"/>
      <c r="D21" s="491">
        <v>18</v>
      </c>
      <c r="E21" s="492" t="s">
        <v>541</v>
      </c>
      <c r="F21" s="493">
        <v>39722</v>
      </c>
      <c r="G21" s="494" t="s">
        <v>493</v>
      </c>
      <c r="H21" s="479" t="s">
        <v>494</v>
      </c>
      <c r="I21" s="494" t="s">
        <v>537</v>
      </c>
      <c r="J21" s="479" t="s">
        <v>542</v>
      </c>
      <c r="K21" s="500" t="s">
        <v>304</v>
      </c>
      <c r="L21" s="496">
        <v>1330</v>
      </c>
      <c r="M21" s="488">
        <f t="shared" si="0"/>
        <v>133</v>
      </c>
      <c r="N21" s="496">
        <f t="shared" si="1"/>
        <v>1197</v>
      </c>
      <c r="O21" s="496">
        <f t="shared" si="2"/>
        <v>239.4</v>
      </c>
      <c r="P21" s="496">
        <v>0</v>
      </c>
      <c r="Q21" s="496">
        <f t="shared" si="3"/>
        <v>0</v>
      </c>
      <c r="R21" s="496">
        <v>0</v>
      </c>
      <c r="S21" s="496">
        <v>0</v>
      </c>
      <c r="T21" s="496">
        <f t="shared" si="37"/>
        <v>0</v>
      </c>
      <c r="U21" s="496">
        <v>0</v>
      </c>
      <c r="V21" s="496">
        <v>0</v>
      </c>
      <c r="W21" s="496">
        <f t="shared" si="38"/>
        <v>0</v>
      </c>
      <c r="X21" s="496">
        <v>0</v>
      </c>
      <c r="Y21" s="496">
        <v>0</v>
      </c>
      <c r="Z21" s="496">
        <f t="shared" si="39"/>
        <v>0</v>
      </c>
      <c r="AA21" s="496">
        <v>0</v>
      </c>
      <c r="AB21" s="496">
        <v>0</v>
      </c>
      <c r="AC21" s="496">
        <f t="shared" si="44"/>
        <v>0</v>
      </c>
      <c r="AD21" s="496">
        <v>0</v>
      </c>
      <c r="AE21" s="496">
        <v>60.34</v>
      </c>
      <c r="AF21" s="496">
        <f t="shared" si="45"/>
        <v>60.34</v>
      </c>
      <c r="AG21" s="496">
        <f t="shared" si="46"/>
        <v>1269.6600000000001</v>
      </c>
      <c r="AH21" s="496">
        <v>239.4</v>
      </c>
      <c r="AI21" s="496">
        <f t="shared" si="47"/>
        <v>299.74</v>
      </c>
      <c r="AJ21" s="496">
        <f t="shared" si="48"/>
        <v>1030.26</v>
      </c>
      <c r="AK21" s="496">
        <v>239.4</v>
      </c>
      <c r="AL21" s="496">
        <f t="shared" si="11"/>
        <v>539.14</v>
      </c>
      <c r="AM21" s="496">
        <f t="shared" si="12"/>
        <v>1030.26</v>
      </c>
      <c r="AN21" s="496">
        <v>239.4</v>
      </c>
      <c r="AO21" s="496">
        <f t="shared" si="13"/>
        <v>778.54</v>
      </c>
      <c r="AP21" s="496">
        <f t="shared" si="14"/>
        <v>551.46</v>
      </c>
      <c r="AQ21" s="496">
        <v>239.4</v>
      </c>
      <c r="AR21" s="496">
        <f t="shared" si="15"/>
        <v>1017.9399999999999</v>
      </c>
      <c r="AS21" s="496">
        <f t="shared" si="16"/>
        <v>312.06000000000006</v>
      </c>
      <c r="AT21" s="496">
        <v>179.06</v>
      </c>
      <c r="AU21" s="496">
        <f t="shared" si="17"/>
        <v>1197</v>
      </c>
      <c r="AV21" s="496">
        <f t="shared" si="18"/>
        <v>133</v>
      </c>
      <c r="AW21" s="496">
        <v>0</v>
      </c>
      <c r="AX21" s="496">
        <f t="shared" si="19"/>
        <v>1197</v>
      </c>
      <c r="AY21" s="496">
        <f t="shared" si="20"/>
        <v>133</v>
      </c>
      <c r="AZ21" s="496">
        <v>0</v>
      </c>
      <c r="BA21" s="496">
        <f t="shared" si="21"/>
        <v>1197</v>
      </c>
      <c r="BB21" s="496">
        <f t="shared" si="22"/>
        <v>133</v>
      </c>
      <c r="BC21" s="496">
        <v>0</v>
      </c>
      <c r="BD21" s="496">
        <f t="shared" si="23"/>
        <v>1197</v>
      </c>
      <c r="BE21" s="496">
        <f t="shared" si="24"/>
        <v>133</v>
      </c>
      <c r="BF21" s="496">
        <v>0</v>
      </c>
      <c r="BG21" s="496">
        <f t="shared" si="25"/>
        <v>1197</v>
      </c>
      <c r="BH21" s="496">
        <f t="shared" si="26"/>
        <v>133</v>
      </c>
      <c r="BI21" s="496">
        <v>0</v>
      </c>
      <c r="BJ21" s="496">
        <f t="shared" si="27"/>
        <v>1197</v>
      </c>
      <c r="BK21" s="496">
        <f t="shared" si="28"/>
        <v>133</v>
      </c>
      <c r="BL21" s="496">
        <v>0</v>
      </c>
      <c r="BM21" s="496">
        <f t="shared" si="29"/>
        <v>1197</v>
      </c>
      <c r="BN21" s="496">
        <f t="shared" si="30"/>
        <v>133</v>
      </c>
      <c r="BO21" s="496">
        <v>0</v>
      </c>
      <c r="BP21" s="496">
        <f t="shared" si="31"/>
        <v>1197</v>
      </c>
      <c r="BQ21" s="496">
        <f t="shared" si="32"/>
        <v>133</v>
      </c>
      <c r="BR21" s="496">
        <v>0</v>
      </c>
      <c r="BS21" s="496">
        <f t="shared" si="33"/>
        <v>1197</v>
      </c>
      <c r="BT21" s="496">
        <f t="shared" si="34"/>
        <v>133</v>
      </c>
      <c r="BU21" s="501">
        <v>0</v>
      </c>
      <c r="BV21" s="501">
        <f t="shared" si="35"/>
        <v>1197</v>
      </c>
      <c r="BW21" s="501">
        <f t="shared" si="36"/>
        <v>133</v>
      </c>
    </row>
    <row r="22" spans="1:75" s="490" customFormat="1" ht="13.5">
      <c r="A22" s="478">
        <v>53</v>
      </c>
      <c r="B22" s="479">
        <v>158</v>
      </c>
      <c r="C22" s="480"/>
      <c r="D22" s="491">
        <v>22</v>
      </c>
      <c r="E22" s="499" t="s">
        <v>553</v>
      </c>
      <c r="F22" s="493">
        <v>40134</v>
      </c>
      <c r="G22" s="494" t="s">
        <v>493</v>
      </c>
      <c r="H22" s="494" t="s">
        <v>494</v>
      </c>
      <c r="I22" s="479" t="s">
        <v>554</v>
      </c>
      <c r="J22" s="479" t="s">
        <v>555</v>
      </c>
      <c r="K22" s="495" t="s">
        <v>304</v>
      </c>
      <c r="L22" s="496">
        <f t="shared" ref="L22:L38" si="49">1185.94+37.29</f>
        <v>1223.23</v>
      </c>
      <c r="M22" s="488">
        <f t="shared" si="0"/>
        <v>122.32300000000001</v>
      </c>
      <c r="N22" s="496">
        <f t="shared" si="1"/>
        <v>1100.9069999999999</v>
      </c>
      <c r="O22" s="496">
        <f t="shared" si="2"/>
        <v>220.1814</v>
      </c>
      <c r="P22" s="496">
        <v>0</v>
      </c>
      <c r="Q22" s="496">
        <f t="shared" si="3"/>
        <v>0</v>
      </c>
      <c r="R22" s="496">
        <v>0</v>
      </c>
      <c r="S22" s="496">
        <v>0</v>
      </c>
      <c r="T22" s="496">
        <f t="shared" si="37"/>
        <v>0</v>
      </c>
      <c r="U22" s="496">
        <v>0</v>
      </c>
      <c r="V22" s="496">
        <v>0</v>
      </c>
      <c r="W22" s="496">
        <f t="shared" si="38"/>
        <v>0</v>
      </c>
      <c r="X22" s="496">
        <v>0</v>
      </c>
      <c r="Y22" s="496">
        <v>0</v>
      </c>
      <c r="Z22" s="496">
        <f t="shared" si="39"/>
        <v>0</v>
      </c>
      <c r="AA22" s="496">
        <v>0</v>
      </c>
      <c r="AB22" s="496">
        <v>0</v>
      </c>
      <c r="AC22" s="496">
        <f t="shared" si="44"/>
        <v>0</v>
      </c>
      <c r="AD22" s="496">
        <v>0</v>
      </c>
      <c r="AE22" s="496">
        <v>0</v>
      </c>
      <c r="AF22" s="496">
        <f t="shared" ref="AF22:AF38" si="50">AC22+AE22</f>
        <v>0</v>
      </c>
      <c r="AG22" s="496">
        <v>0</v>
      </c>
      <c r="AH22" s="496">
        <v>27.15</v>
      </c>
      <c r="AI22" s="496">
        <f t="shared" si="47"/>
        <v>27.15</v>
      </c>
      <c r="AJ22" s="496">
        <f t="shared" si="48"/>
        <v>1196.08</v>
      </c>
      <c r="AK22" s="496">
        <v>220.18</v>
      </c>
      <c r="AL22" s="496">
        <f t="shared" si="11"/>
        <v>247.33</v>
      </c>
      <c r="AM22" s="496">
        <f t="shared" si="12"/>
        <v>1196.08</v>
      </c>
      <c r="AN22" s="496">
        <v>220.18</v>
      </c>
      <c r="AO22" s="496">
        <f t="shared" si="13"/>
        <v>467.51</v>
      </c>
      <c r="AP22" s="496">
        <f t="shared" si="14"/>
        <v>755.72</v>
      </c>
      <c r="AQ22" s="496">
        <v>220.18</v>
      </c>
      <c r="AR22" s="496">
        <f t="shared" si="15"/>
        <v>687.69</v>
      </c>
      <c r="AS22" s="496">
        <f t="shared" si="16"/>
        <v>535.54</v>
      </c>
      <c r="AT22" s="496">
        <v>220.18</v>
      </c>
      <c r="AU22" s="496">
        <f t="shared" si="17"/>
        <v>907.87000000000012</v>
      </c>
      <c r="AV22" s="496">
        <f t="shared" si="18"/>
        <v>315.3599999999999</v>
      </c>
      <c r="AW22" s="496">
        <v>193.04</v>
      </c>
      <c r="AX22" s="496">
        <f t="shared" si="19"/>
        <v>1100.9100000000001</v>
      </c>
      <c r="AY22" s="496">
        <f t="shared" si="20"/>
        <v>122.31999999999994</v>
      </c>
      <c r="AZ22" s="496"/>
      <c r="BA22" s="496">
        <f t="shared" si="21"/>
        <v>1100.9100000000001</v>
      </c>
      <c r="BB22" s="496">
        <f t="shared" si="22"/>
        <v>122.31999999999994</v>
      </c>
      <c r="BC22" s="496">
        <v>0</v>
      </c>
      <c r="BD22" s="496">
        <f t="shared" si="23"/>
        <v>1100.9100000000001</v>
      </c>
      <c r="BE22" s="496">
        <f t="shared" si="24"/>
        <v>122.31999999999994</v>
      </c>
      <c r="BF22" s="496">
        <v>0</v>
      </c>
      <c r="BG22" s="496">
        <f t="shared" si="25"/>
        <v>1100.9100000000001</v>
      </c>
      <c r="BH22" s="496">
        <f t="shared" si="26"/>
        <v>122.31999999999994</v>
      </c>
      <c r="BI22" s="496">
        <v>0</v>
      </c>
      <c r="BJ22" s="496">
        <f t="shared" si="27"/>
        <v>1100.9100000000001</v>
      </c>
      <c r="BK22" s="496">
        <f t="shared" si="28"/>
        <v>122.31999999999994</v>
      </c>
      <c r="BL22" s="496">
        <v>0</v>
      </c>
      <c r="BM22" s="496">
        <f t="shared" si="29"/>
        <v>1100.9100000000001</v>
      </c>
      <c r="BN22" s="496">
        <f t="shared" si="30"/>
        <v>122.31999999999994</v>
      </c>
      <c r="BO22" s="496">
        <v>0</v>
      </c>
      <c r="BP22" s="496">
        <f t="shared" si="31"/>
        <v>1100.9100000000001</v>
      </c>
      <c r="BQ22" s="496">
        <f t="shared" si="32"/>
        <v>122.31999999999994</v>
      </c>
      <c r="BR22" s="496">
        <v>0</v>
      </c>
      <c r="BS22" s="496">
        <f t="shared" si="33"/>
        <v>1100.9100000000001</v>
      </c>
      <c r="BT22" s="496">
        <f t="shared" si="34"/>
        <v>122.31999999999994</v>
      </c>
      <c r="BU22" s="501">
        <v>0</v>
      </c>
      <c r="BV22" s="501">
        <f t="shared" si="35"/>
        <v>1100.9100000000001</v>
      </c>
      <c r="BW22" s="501">
        <f t="shared" si="36"/>
        <v>122.31999999999994</v>
      </c>
    </row>
    <row r="23" spans="1:75" s="490" customFormat="1" ht="13.5">
      <c r="A23" s="121">
        <v>53</v>
      </c>
      <c r="B23" s="18">
        <v>158</v>
      </c>
      <c r="C23" s="480"/>
      <c r="D23" s="491">
        <v>23</v>
      </c>
      <c r="E23" s="499" t="s">
        <v>557</v>
      </c>
      <c r="F23" s="493">
        <v>40134</v>
      </c>
      <c r="G23" s="494" t="s">
        <v>493</v>
      </c>
      <c r="H23" s="502" t="s">
        <v>494</v>
      </c>
      <c r="I23" s="479" t="s">
        <v>554</v>
      </c>
      <c r="J23" s="479" t="s">
        <v>558</v>
      </c>
      <c r="K23" s="495" t="s">
        <v>515</v>
      </c>
      <c r="L23" s="496">
        <f t="shared" si="49"/>
        <v>1223.23</v>
      </c>
      <c r="M23" s="488">
        <f t="shared" si="0"/>
        <v>122.32300000000001</v>
      </c>
      <c r="N23" s="496">
        <f t="shared" si="1"/>
        <v>1100.9069999999999</v>
      </c>
      <c r="O23" s="496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496">
        <v>0</v>
      </c>
      <c r="BS23" s="496">
        <f t="shared" si="33"/>
        <v>1100.9100000000001</v>
      </c>
      <c r="BT23" s="496">
        <f t="shared" si="34"/>
        <v>122.31999999999994</v>
      </c>
      <c r="BU23" s="501">
        <v>0</v>
      </c>
      <c r="BV23" s="501">
        <f t="shared" si="35"/>
        <v>1100.9100000000001</v>
      </c>
      <c r="BW23" s="501">
        <f t="shared" si="36"/>
        <v>122.31999999999994</v>
      </c>
    </row>
    <row r="24" spans="1:75" s="490" customFormat="1" ht="13.5">
      <c r="A24" s="121">
        <v>53</v>
      </c>
      <c r="B24" s="18">
        <v>158</v>
      </c>
      <c r="C24" s="480"/>
      <c r="D24" s="491">
        <v>24</v>
      </c>
      <c r="E24" s="499" t="s">
        <v>559</v>
      </c>
      <c r="F24" s="493">
        <v>40134</v>
      </c>
      <c r="G24" s="494" t="s">
        <v>493</v>
      </c>
      <c r="H24" s="502" t="s">
        <v>494</v>
      </c>
      <c r="I24" s="479" t="s">
        <v>554</v>
      </c>
      <c r="J24" s="479" t="s">
        <v>560</v>
      </c>
      <c r="K24" s="495" t="s">
        <v>515</v>
      </c>
      <c r="L24" s="496">
        <f t="shared" si="49"/>
        <v>1223.23</v>
      </c>
      <c r="M24" s="488">
        <f t="shared" si="0"/>
        <v>122.32300000000001</v>
      </c>
      <c r="N24" s="496">
        <f t="shared" si="1"/>
        <v>1100.9069999999999</v>
      </c>
      <c r="O24" s="496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496">
        <v>0</v>
      </c>
      <c r="BS24" s="496">
        <f t="shared" si="33"/>
        <v>1100.9100000000001</v>
      </c>
      <c r="BT24" s="496">
        <f t="shared" si="34"/>
        <v>122.31999999999994</v>
      </c>
      <c r="BU24" s="501">
        <v>0</v>
      </c>
      <c r="BV24" s="501">
        <f t="shared" si="35"/>
        <v>1100.9100000000001</v>
      </c>
      <c r="BW24" s="501">
        <f t="shared" si="36"/>
        <v>122.31999999999994</v>
      </c>
    </row>
    <row r="25" spans="1:75" s="490" customFormat="1" ht="13.5">
      <c r="A25" s="478">
        <v>53</v>
      </c>
      <c r="B25" s="479">
        <v>158</v>
      </c>
      <c r="C25" s="480"/>
      <c r="D25" s="491">
        <v>27</v>
      </c>
      <c r="E25" s="499" t="s">
        <v>565</v>
      </c>
      <c r="F25" s="493">
        <v>40134</v>
      </c>
      <c r="G25" s="494" t="s">
        <v>493</v>
      </c>
      <c r="H25" s="494" t="s">
        <v>494</v>
      </c>
      <c r="I25" s="479" t="s">
        <v>554</v>
      </c>
      <c r="J25" s="479" t="s">
        <v>566</v>
      </c>
      <c r="K25" s="495" t="s">
        <v>304</v>
      </c>
      <c r="L25" s="496">
        <f t="shared" si="49"/>
        <v>1223.23</v>
      </c>
      <c r="M25" s="488">
        <f t="shared" si="0"/>
        <v>122.32300000000001</v>
      </c>
      <c r="N25" s="496">
        <f t="shared" si="1"/>
        <v>1100.9069999999999</v>
      </c>
      <c r="O25" s="496">
        <f t="shared" si="2"/>
        <v>220.1814</v>
      </c>
      <c r="P25" s="496">
        <v>0</v>
      </c>
      <c r="Q25" s="496">
        <f t="shared" si="3"/>
        <v>0</v>
      </c>
      <c r="R25" s="496">
        <v>0</v>
      </c>
      <c r="S25" s="496">
        <v>0</v>
      </c>
      <c r="T25" s="496">
        <f t="shared" si="37"/>
        <v>0</v>
      </c>
      <c r="U25" s="496">
        <v>0</v>
      </c>
      <c r="V25" s="496">
        <v>0</v>
      </c>
      <c r="W25" s="496">
        <f t="shared" si="38"/>
        <v>0</v>
      </c>
      <c r="X25" s="496">
        <v>0</v>
      </c>
      <c r="Y25" s="496">
        <v>0</v>
      </c>
      <c r="Z25" s="496">
        <f t="shared" si="39"/>
        <v>0</v>
      </c>
      <c r="AA25" s="496">
        <v>0</v>
      </c>
      <c r="AB25" s="496">
        <v>0</v>
      </c>
      <c r="AC25" s="496">
        <f t="shared" si="44"/>
        <v>0</v>
      </c>
      <c r="AD25" s="496">
        <v>0</v>
      </c>
      <c r="AE25" s="496">
        <v>0</v>
      </c>
      <c r="AF25" s="496">
        <f t="shared" si="50"/>
        <v>0</v>
      </c>
      <c r="AG25" s="496">
        <v>0</v>
      </c>
      <c r="AH25" s="496">
        <v>27.15</v>
      </c>
      <c r="AI25" s="496">
        <f t="shared" si="47"/>
        <v>27.15</v>
      </c>
      <c r="AJ25" s="496">
        <f t="shared" si="48"/>
        <v>1196.08</v>
      </c>
      <c r="AK25" s="496">
        <v>220.18</v>
      </c>
      <c r="AL25" s="496">
        <f t="shared" si="11"/>
        <v>247.33</v>
      </c>
      <c r="AM25" s="496">
        <f t="shared" si="12"/>
        <v>1196.08</v>
      </c>
      <c r="AN25" s="496">
        <v>220.18</v>
      </c>
      <c r="AO25" s="496">
        <f t="shared" si="13"/>
        <v>467.51</v>
      </c>
      <c r="AP25" s="496">
        <f t="shared" si="14"/>
        <v>755.72</v>
      </c>
      <c r="AQ25" s="496">
        <v>220.18</v>
      </c>
      <c r="AR25" s="496">
        <f t="shared" si="15"/>
        <v>687.69</v>
      </c>
      <c r="AS25" s="496">
        <f t="shared" si="16"/>
        <v>535.54</v>
      </c>
      <c r="AT25" s="496">
        <v>220.18</v>
      </c>
      <c r="AU25" s="496">
        <f t="shared" si="17"/>
        <v>907.87000000000012</v>
      </c>
      <c r="AV25" s="496">
        <f t="shared" si="18"/>
        <v>315.3599999999999</v>
      </c>
      <c r="AW25" s="496">
        <v>193.04</v>
      </c>
      <c r="AX25" s="496">
        <f t="shared" si="19"/>
        <v>1100.9100000000001</v>
      </c>
      <c r="AY25" s="496">
        <f t="shared" si="20"/>
        <v>122.31999999999994</v>
      </c>
      <c r="AZ25" s="496"/>
      <c r="BA25" s="496">
        <f t="shared" si="21"/>
        <v>1100.9100000000001</v>
      </c>
      <c r="BB25" s="496">
        <f t="shared" si="22"/>
        <v>122.31999999999994</v>
      </c>
      <c r="BC25" s="496">
        <v>0</v>
      </c>
      <c r="BD25" s="496">
        <f t="shared" si="23"/>
        <v>1100.9100000000001</v>
      </c>
      <c r="BE25" s="496">
        <f t="shared" si="24"/>
        <v>122.31999999999994</v>
      </c>
      <c r="BF25" s="496">
        <v>0</v>
      </c>
      <c r="BG25" s="496">
        <f t="shared" si="25"/>
        <v>1100.9100000000001</v>
      </c>
      <c r="BH25" s="496">
        <f t="shared" si="26"/>
        <v>122.31999999999994</v>
      </c>
      <c r="BI25" s="496">
        <v>0</v>
      </c>
      <c r="BJ25" s="496">
        <f t="shared" si="27"/>
        <v>1100.9100000000001</v>
      </c>
      <c r="BK25" s="496">
        <f t="shared" si="28"/>
        <v>122.31999999999994</v>
      </c>
      <c r="BL25" s="496">
        <v>0</v>
      </c>
      <c r="BM25" s="496">
        <f t="shared" si="29"/>
        <v>1100.9100000000001</v>
      </c>
      <c r="BN25" s="496">
        <f t="shared" si="30"/>
        <v>122.31999999999994</v>
      </c>
      <c r="BO25" s="496">
        <v>0</v>
      </c>
      <c r="BP25" s="496">
        <f t="shared" si="31"/>
        <v>1100.9100000000001</v>
      </c>
      <c r="BQ25" s="496">
        <f t="shared" si="32"/>
        <v>122.31999999999994</v>
      </c>
      <c r="BR25" s="496">
        <v>0</v>
      </c>
      <c r="BS25" s="496">
        <f t="shared" si="33"/>
        <v>1100.9100000000001</v>
      </c>
      <c r="BT25" s="496">
        <f t="shared" si="34"/>
        <v>122.31999999999994</v>
      </c>
      <c r="BU25" s="501">
        <v>0</v>
      </c>
      <c r="BV25" s="501">
        <f t="shared" si="35"/>
        <v>1100.9100000000001</v>
      </c>
      <c r="BW25" s="501">
        <f t="shared" si="36"/>
        <v>122.31999999999994</v>
      </c>
    </row>
    <row r="26" spans="1:75" s="490" customFormat="1" ht="13.5">
      <c r="A26" s="478">
        <v>53</v>
      </c>
      <c r="B26" s="479">
        <v>158</v>
      </c>
      <c r="C26" s="480"/>
      <c r="D26" s="491">
        <v>28</v>
      </c>
      <c r="E26" s="499" t="s">
        <v>568</v>
      </c>
      <c r="F26" s="493">
        <v>40134</v>
      </c>
      <c r="G26" s="494" t="s">
        <v>493</v>
      </c>
      <c r="H26" s="494" t="s">
        <v>494</v>
      </c>
      <c r="I26" s="479" t="s">
        <v>554</v>
      </c>
      <c r="J26" s="479" t="s">
        <v>569</v>
      </c>
      <c r="K26" s="495" t="s">
        <v>304</v>
      </c>
      <c r="L26" s="496">
        <f t="shared" si="49"/>
        <v>1223.23</v>
      </c>
      <c r="M26" s="488">
        <f t="shared" si="0"/>
        <v>122.32300000000001</v>
      </c>
      <c r="N26" s="496">
        <f t="shared" si="1"/>
        <v>1100.9069999999999</v>
      </c>
      <c r="O26" s="496">
        <f t="shared" si="2"/>
        <v>220.1814</v>
      </c>
      <c r="P26" s="496">
        <v>0</v>
      </c>
      <c r="Q26" s="496">
        <f t="shared" si="3"/>
        <v>0</v>
      </c>
      <c r="R26" s="496">
        <v>0</v>
      </c>
      <c r="S26" s="496">
        <v>0</v>
      </c>
      <c r="T26" s="496">
        <f t="shared" si="37"/>
        <v>0</v>
      </c>
      <c r="U26" s="496">
        <v>0</v>
      </c>
      <c r="V26" s="496">
        <v>0</v>
      </c>
      <c r="W26" s="496">
        <f t="shared" si="38"/>
        <v>0</v>
      </c>
      <c r="X26" s="496">
        <v>0</v>
      </c>
      <c r="Y26" s="496">
        <v>0</v>
      </c>
      <c r="Z26" s="496">
        <f t="shared" si="39"/>
        <v>0</v>
      </c>
      <c r="AA26" s="496">
        <v>0</v>
      </c>
      <c r="AB26" s="496">
        <v>0</v>
      </c>
      <c r="AC26" s="496">
        <f t="shared" si="44"/>
        <v>0</v>
      </c>
      <c r="AD26" s="496">
        <v>0</v>
      </c>
      <c r="AE26" s="496">
        <v>0</v>
      </c>
      <c r="AF26" s="496">
        <f t="shared" si="50"/>
        <v>0</v>
      </c>
      <c r="AG26" s="496">
        <v>0</v>
      </c>
      <c r="AH26" s="496">
        <v>27.15</v>
      </c>
      <c r="AI26" s="496">
        <f t="shared" si="47"/>
        <v>27.15</v>
      </c>
      <c r="AJ26" s="496">
        <f t="shared" si="48"/>
        <v>1196.08</v>
      </c>
      <c r="AK26" s="496">
        <v>220.18</v>
      </c>
      <c r="AL26" s="496">
        <f t="shared" si="11"/>
        <v>247.33</v>
      </c>
      <c r="AM26" s="496">
        <f t="shared" si="12"/>
        <v>1196.08</v>
      </c>
      <c r="AN26" s="496">
        <v>220.18</v>
      </c>
      <c r="AO26" s="496">
        <f t="shared" si="13"/>
        <v>467.51</v>
      </c>
      <c r="AP26" s="496">
        <f t="shared" si="14"/>
        <v>755.72</v>
      </c>
      <c r="AQ26" s="496">
        <v>220.18</v>
      </c>
      <c r="AR26" s="496">
        <f t="shared" si="15"/>
        <v>687.69</v>
      </c>
      <c r="AS26" s="496">
        <f t="shared" si="16"/>
        <v>535.54</v>
      </c>
      <c r="AT26" s="496">
        <v>220.18</v>
      </c>
      <c r="AU26" s="496">
        <f t="shared" si="17"/>
        <v>907.87000000000012</v>
      </c>
      <c r="AV26" s="496">
        <f t="shared" si="18"/>
        <v>315.3599999999999</v>
      </c>
      <c r="AW26" s="496">
        <v>193.04</v>
      </c>
      <c r="AX26" s="496">
        <f t="shared" si="19"/>
        <v>1100.9100000000001</v>
      </c>
      <c r="AY26" s="496">
        <f t="shared" si="20"/>
        <v>122.31999999999994</v>
      </c>
      <c r="AZ26" s="496"/>
      <c r="BA26" s="496">
        <f t="shared" si="21"/>
        <v>1100.9100000000001</v>
      </c>
      <c r="BB26" s="496">
        <f t="shared" si="22"/>
        <v>122.31999999999994</v>
      </c>
      <c r="BC26" s="496">
        <v>0</v>
      </c>
      <c r="BD26" s="496">
        <f t="shared" si="23"/>
        <v>1100.9100000000001</v>
      </c>
      <c r="BE26" s="496">
        <f t="shared" si="24"/>
        <v>122.31999999999994</v>
      </c>
      <c r="BF26" s="496">
        <v>0</v>
      </c>
      <c r="BG26" s="496">
        <f t="shared" si="25"/>
        <v>1100.9100000000001</v>
      </c>
      <c r="BH26" s="496">
        <f t="shared" si="26"/>
        <v>122.31999999999994</v>
      </c>
      <c r="BI26" s="496">
        <v>0</v>
      </c>
      <c r="BJ26" s="496">
        <f t="shared" si="27"/>
        <v>1100.9100000000001</v>
      </c>
      <c r="BK26" s="496">
        <f t="shared" si="28"/>
        <v>122.31999999999994</v>
      </c>
      <c r="BL26" s="496">
        <v>0</v>
      </c>
      <c r="BM26" s="496">
        <f t="shared" si="29"/>
        <v>1100.9100000000001</v>
      </c>
      <c r="BN26" s="496">
        <f t="shared" si="30"/>
        <v>122.31999999999994</v>
      </c>
      <c r="BO26" s="496">
        <v>0</v>
      </c>
      <c r="BP26" s="496">
        <f t="shared" si="31"/>
        <v>1100.9100000000001</v>
      </c>
      <c r="BQ26" s="496">
        <f t="shared" si="32"/>
        <v>122.31999999999994</v>
      </c>
      <c r="BR26" s="496">
        <v>0</v>
      </c>
      <c r="BS26" s="496">
        <f t="shared" si="33"/>
        <v>1100.9100000000001</v>
      </c>
      <c r="BT26" s="496">
        <f t="shared" si="34"/>
        <v>122.31999999999994</v>
      </c>
      <c r="BU26" s="501">
        <v>0</v>
      </c>
      <c r="BV26" s="501">
        <f t="shared" si="35"/>
        <v>1100.9100000000001</v>
      </c>
      <c r="BW26" s="501">
        <f t="shared" si="36"/>
        <v>122.31999999999994</v>
      </c>
    </row>
    <row r="27" spans="1:75" s="490" customFormat="1" ht="13.5">
      <c r="A27" s="478">
        <v>53</v>
      </c>
      <c r="B27" s="479">
        <v>158</v>
      </c>
      <c r="C27" s="480"/>
      <c r="D27" s="491">
        <v>31</v>
      </c>
      <c r="E27" s="499" t="s">
        <v>575</v>
      </c>
      <c r="F27" s="493">
        <v>40134</v>
      </c>
      <c r="G27" s="494" t="s">
        <v>493</v>
      </c>
      <c r="H27" s="494" t="s">
        <v>494</v>
      </c>
      <c r="I27" s="479" t="s">
        <v>554</v>
      </c>
      <c r="J27" s="479" t="s">
        <v>576</v>
      </c>
      <c r="K27" s="495" t="s">
        <v>304</v>
      </c>
      <c r="L27" s="496">
        <f t="shared" si="49"/>
        <v>1223.23</v>
      </c>
      <c r="M27" s="488">
        <f t="shared" si="0"/>
        <v>122.32300000000001</v>
      </c>
      <c r="N27" s="496">
        <f t="shared" si="1"/>
        <v>1100.9069999999999</v>
      </c>
      <c r="O27" s="496">
        <f t="shared" si="2"/>
        <v>220.1814</v>
      </c>
      <c r="P27" s="496">
        <v>0</v>
      </c>
      <c r="Q27" s="496">
        <f t="shared" si="3"/>
        <v>0</v>
      </c>
      <c r="R27" s="496">
        <v>0</v>
      </c>
      <c r="S27" s="496">
        <v>0</v>
      </c>
      <c r="T27" s="496">
        <f t="shared" si="37"/>
        <v>0</v>
      </c>
      <c r="U27" s="496">
        <v>0</v>
      </c>
      <c r="V27" s="496">
        <v>0</v>
      </c>
      <c r="W27" s="496">
        <f t="shared" si="38"/>
        <v>0</v>
      </c>
      <c r="X27" s="496">
        <v>0</v>
      </c>
      <c r="Y27" s="496">
        <v>0</v>
      </c>
      <c r="Z27" s="496">
        <f t="shared" si="39"/>
        <v>0</v>
      </c>
      <c r="AA27" s="496">
        <v>0</v>
      </c>
      <c r="AB27" s="496">
        <v>0</v>
      </c>
      <c r="AC27" s="496">
        <f t="shared" si="44"/>
        <v>0</v>
      </c>
      <c r="AD27" s="496">
        <v>0</v>
      </c>
      <c r="AE27" s="496">
        <v>0</v>
      </c>
      <c r="AF27" s="496">
        <f t="shared" si="50"/>
        <v>0</v>
      </c>
      <c r="AG27" s="496">
        <v>0</v>
      </c>
      <c r="AH27" s="496">
        <v>27.15</v>
      </c>
      <c r="AI27" s="496">
        <f t="shared" si="47"/>
        <v>27.15</v>
      </c>
      <c r="AJ27" s="496">
        <f t="shared" si="48"/>
        <v>1196.08</v>
      </c>
      <c r="AK27" s="496">
        <v>220.18</v>
      </c>
      <c r="AL27" s="496">
        <f t="shared" si="11"/>
        <v>247.33</v>
      </c>
      <c r="AM27" s="496">
        <f t="shared" si="12"/>
        <v>1196.08</v>
      </c>
      <c r="AN27" s="496">
        <v>220.18</v>
      </c>
      <c r="AO27" s="496">
        <f t="shared" si="13"/>
        <v>467.51</v>
      </c>
      <c r="AP27" s="496">
        <f t="shared" si="14"/>
        <v>755.72</v>
      </c>
      <c r="AQ27" s="496">
        <v>220.18</v>
      </c>
      <c r="AR27" s="496">
        <f t="shared" si="15"/>
        <v>687.69</v>
      </c>
      <c r="AS27" s="496">
        <f t="shared" si="16"/>
        <v>535.54</v>
      </c>
      <c r="AT27" s="496">
        <v>220.18</v>
      </c>
      <c r="AU27" s="496">
        <f t="shared" si="17"/>
        <v>907.87000000000012</v>
      </c>
      <c r="AV27" s="496">
        <f t="shared" si="18"/>
        <v>315.3599999999999</v>
      </c>
      <c r="AW27" s="496">
        <v>193.04</v>
      </c>
      <c r="AX27" s="496">
        <f t="shared" si="19"/>
        <v>1100.9100000000001</v>
      </c>
      <c r="AY27" s="496">
        <f t="shared" si="20"/>
        <v>122.31999999999994</v>
      </c>
      <c r="AZ27" s="496"/>
      <c r="BA27" s="496">
        <f t="shared" si="21"/>
        <v>1100.9100000000001</v>
      </c>
      <c r="BB27" s="496">
        <f t="shared" si="22"/>
        <v>122.31999999999994</v>
      </c>
      <c r="BC27" s="496">
        <v>0</v>
      </c>
      <c r="BD27" s="496">
        <f t="shared" si="23"/>
        <v>1100.9100000000001</v>
      </c>
      <c r="BE27" s="496">
        <f t="shared" si="24"/>
        <v>122.31999999999994</v>
      </c>
      <c r="BF27" s="496">
        <v>0</v>
      </c>
      <c r="BG27" s="496">
        <f t="shared" si="25"/>
        <v>1100.9100000000001</v>
      </c>
      <c r="BH27" s="496">
        <f t="shared" si="26"/>
        <v>122.31999999999994</v>
      </c>
      <c r="BI27" s="496">
        <v>0</v>
      </c>
      <c r="BJ27" s="496">
        <f t="shared" si="27"/>
        <v>1100.9100000000001</v>
      </c>
      <c r="BK27" s="496">
        <f t="shared" si="28"/>
        <v>122.31999999999994</v>
      </c>
      <c r="BL27" s="496">
        <v>0</v>
      </c>
      <c r="BM27" s="496">
        <f t="shared" si="29"/>
        <v>1100.9100000000001</v>
      </c>
      <c r="BN27" s="496">
        <f t="shared" si="30"/>
        <v>122.31999999999994</v>
      </c>
      <c r="BO27" s="496">
        <v>0</v>
      </c>
      <c r="BP27" s="496">
        <f t="shared" si="31"/>
        <v>1100.9100000000001</v>
      </c>
      <c r="BQ27" s="496">
        <f t="shared" si="32"/>
        <v>122.31999999999994</v>
      </c>
      <c r="BR27" s="496">
        <v>0</v>
      </c>
      <c r="BS27" s="496">
        <f t="shared" si="33"/>
        <v>1100.9100000000001</v>
      </c>
      <c r="BT27" s="496">
        <f t="shared" si="34"/>
        <v>122.31999999999994</v>
      </c>
      <c r="BU27" s="501">
        <v>0</v>
      </c>
      <c r="BV27" s="501">
        <f t="shared" si="35"/>
        <v>1100.9100000000001</v>
      </c>
      <c r="BW27" s="501">
        <f t="shared" si="36"/>
        <v>122.31999999999994</v>
      </c>
    </row>
    <row r="28" spans="1:75" s="490" customFormat="1" ht="13.5">
      <c r="A28" s="478">
        <v>53</v>
      </c>
      <c r="B28" s="479">
        <v>158</v>
      </c>
      <c r="C28" s="480"/>
      <c r="D28" s="491">
        <v>32</v>
      </c>
      <c r="E28" s="499" t="s">
        <v>577</v>
      </c>
      <c r="F28" s="493">
        <v>40134</v>
      </c>
      <c r="G28" s="494" t="s">
        <v>493</v>
      </c>
      <c r="H28" s="494" t="s">
        <v>494</v>
      </c>
      <c r="I28" s="479" t="s">
        <v>554</v>
      </c>
      <c r="J28" s="479" t="s">
        <v>578</v>
      </c>
      <c r="K28" s="495" t="s">
        <v>304</v>
      </c>
      <c r="L28" s="496">
        <f t="shared" si="49"/>
        <v>1223.23</v>
      </c>
      <c r="M28" s="488">
        <f t="shared" si="0"/>
        <v>122.32300000000001</v>
      </c>
      <c r="N28" s="496">
        <f t="shared" si="1"/>
        <v>1100.9069999999999</v>
      </c>
      <c r="O28" s="496">
        <f t="shared" si="2"/>
        <v>220.1814</v>
      </c>
      <c r="P28" s="496">
        <v>0</v>
      </c>
      <c r="Q28" s="496">
        <f t="shared" si="3"/>
        <v>0</v>
      </c>
      <c r="R28" s="496">
        <v>0</v>
      </c>
      <c r="S28" s="496">
        <v>0</v>
      </c>
      <c r="T28" s="496">
        <f t="shared" si="37"/>
        <v>0</v>
      </c>
      <c r="U28" s="496">
        <v>0</v>
      </c>
      <c r="V28" s="496">
        <v>0</v>
      </c>
      <c r="W28" s="496">
        <f t="shared" si="38"/>
        <v>0</v>
      </c>
      <c r="X28" s="496">
        <v>0</v>
      </c>
      <c r="Y28" s="496">
        <v>0</v>
      </c>
      <c r="Z28" s="496">
        <f t="shared" si="39"/>
        <v>0</v>
      </c>
      <c r="AA28" s="496">
        <v>0</v>
      </c>
      <c r="AB28" s="496">
        <v>0</v>
      </c>
      <c r="AC28" s="496">
        <f t="shared" si="44"/>
        <v>0</v>
      </c>
      <c r="AD28" s="496">
        <v>0</v>
      </c>
      <c r="AE28" s="496">
        <v>0</v>
      </c>
      <c r="AF28" s="496">
        <f t="shared" si="50"/>
        <v>0</v>
      </c>
      <c r="AG28" s="496">
        <v>0</v>
      </c>
      <c r="AH28" s="496">
        <v>27.15</v>
      </c>
      <c r="AI28" s="496">
        <f t="shared" si="47"/>
        <v>27.15</v>
      </c>
      <c r="AJ28" s="496">
        <f t="shared" si="48"/>
        <v>1196.08</v>
      </c>
      <c r="AK28" s="496">
        <v>220.18</v>
      </c>
      <c r="AL28" s="496">
        <f t="shared" si="11"/>
        <v>247.33</v>
      </c>
      <c r="AM28" s="496">
        <f t="shared" si="12"/>
        <v>1196.08</v>
      </c>
      <c r="AN28" s="496">
        <v>220.18</v>
      </c>
      <c r="AO28" s="496">
        <f t="shared" si="13"/>
        <v>467.51</v>
      </c>
      <c r="AP28" s="496">
        <f t="shared" si="14"/>
        <v>755.72</v>
      </c>
      <c r="AQ28" s="496">
        <v>220.18</v>
      </c>
      <c r="AR28" s="496">
        <f t="shared" si="15"/>
        <v>687.69</v>
      </c>
      <c r="AS28" s="496">
        <f t="shared" si="16"/>
        <v>535.54</v>
      </c>
      <c r="AT28" s="496">
        <v>220.18</v>
      </c>
      <c r="AU28" s="496">
        <f t="shared" si="17"/>
        <v>907.87000000000012</v>
      </c>
      <c r="AV28" s="496">
        <f t="shared" si="18"/>
        <v>315.3599999999999</v>
      </c>
      <c r="AW28" s="496">
        <v>193.04</v>
      </c>
      <c r="AX28" s="496">
        <f t="shared" si="19"/>
        <v>1100.9100000000001</v>
      </c>
      <c r="AY28" s="496">
        <f t="shared" si="20"/>
        <v>122.31999999999994</v>
      </c>
      <c r="AZ28" s="496"/>
      <c r="BA28" s="496">
        <f t="shared" si="21"/>
        <v>1100.9100000000001</v>
      </c>
      <c r="BB28" s="496">
        <f t="shared" si="22"/>
        <v>122.31999999999994</v>
      </c>
      <c r="BC28" s="496">
        <v>0</v>
      </c>
      <c r="BD28" s="496">
        <f t="shared" si="23"/>
        <v>1100.9100000000001</v>
      </c>
      <c r="BE28" s="496">
        <f t="shared" si="24"/>
        <v>122.31999999999994</v>
      </c>
      <c r="BF28" s="496">
        <v>0</v>
      </c>
      <c r="BG28" s="496">
        <f t="shared" si="25"/>
        <v>1100.9100000000001</v>
      </c>
      <c r="BH28" s="496">
        <f t="shared" si="26"/>
        <v>122.31999999999994</v>
      </c>
      <c r="BI28" s="496">
        <v>0</v>
      </c>
      <c r="BJ28" s="496">
        <f t="shared" si="27"/>
        <v>1100.9100000000001</v>
      </c>
      <c r="BK28" s="496">
        <f t="shared" si="28"/>
        <v>122.31999999999994</v>
      </c>
      <c r="BL28" s="496">
        <v>0</v>
      </c>
      <c r="BM28" s="496">
        <f t="shared" si="29"/>
        <v>1100.9100000000001</v>
      </c>
      <c r="BN28" s="496">
        <f t="shared" si="30"/>
        <v>122.31999999999994</v>
      </c>
      <c r="BO28" s="496">
        <v>0</v>
      </c>
      <c r="BP28" s="496">
        <f t="shared" si="31"/>
        <v>1100.9100000000001</v>
      </c>
      <c r="BQ28" s="496">
        <f t="shared" si="32"/>
        <v>122.31999999999994</v>
      </c>
      <c r="BR28" s="496">
        <v>0</v>
      </c>
      <c r="BS28" s="496">
        <f t="shared" si="33"/>
        <v>1100.9100000000001</v>
      </c>
      <c r="BT28" s="496">
        <f t="shared" si="34"/>
        <v>122.31999999999994</v>
      </c>
      <c r="BU28" s="501">
        <v>0</v>
      </c>
      <c r="BV28" s="501">
        <f t="shared" si="35"/>
        <v>1100.9100000000001</v>
      </c>
      <c r="BW28" s="501">
        <f t="shared" si="36"/>
        <v>122.31999999999994</v>
      </c>
    </row>
    <row r="29" spans="1:75" s="490" customFormat="1" ht="13.5">
      <c r="A29" s="478">
        <v>53</v>
      </c>
      <c r="B29" s="479">
        <v>158</v>
      </c>
      <c r="C29" s="480"/>
      <c r="D29" s="481">
        <v>33</v>
      </c>
      <c r="E29" s="504" t="s">
        <v>579</v>
      </c>
      <c r="F29" s="493">
        <v>40134</v>
      </c>
      <c r="G29" s="494" t="s">
        <v>493</v>
      </c>
      <c r="H29" s="494" t="s">
        <v>494</v>
      </c>
      <c r="I29" s="479" t="s">
        <v>554</v>
      </c>
      <c r="J29" s="479" t="s">
        <v>580</v>
      </c>
      <c r="K29" s="495" t="s">
        <v>304</v>
      </c>
      <c r="L29" s="496">
        <f t="shared" si="49"/>
        <v>1223.23</v>
      </c>
      <c r="M29" s="488">
        <f t="shared" si="0"/>
        <v>122.32300000000001</v>
      </c>
      <c r="N29" s="496">
        <f t="shared" si="1"/>
        <v>1100.9069999999999</v>
      </c>
      <c r="O29" s="496">
        <f t="shared" si="2"/>
        <v>220.1814</v>
      </c>
      <c r="P29" s="496">
        <v>0</v>
      </c>
      <c r="Q29" s="496">
        <f t="shared" si="3"/>
        <v>0</v>
      </c>
      <c r="R29" s="496">
        <v>0</v>
      </c>
      <c r="S29" s="496">
        <v>0</v>
      </c>
      <c r="T29" s="496">
        <f t="shared" si="37"/>
        <v>0</v>
      </c>
      <c r="U29" s="496">
        <v>0</v>
      </c>
      <c r="V29" s="496">
        <v>0</v>
      </c>
      <c r="W29" s="496">
        <f t="shared" si="38"/>
        <v>0</v>
      </c>
      <c r="X29" s="496">
        <v>0</v>
      </c>
      <c r="Y29" s="496">
        <v>0</v>
      </c>
      <c r="Z29" s="496">
        <f t="shared" si="39"/>
        <v>0</v>
      </c>
      <c r="AA29" s="496">
        <v>0</v>
      </c>
      <c r="AB29" s="496">
        <v>0</v>
      </c>
      <c r="AC29" s="496">
        <f t="shared" si="44"/>
        <v>0</v>
      </c>
      <c r="AD29" s="496">
        <v>0</v>
      </c>
      <c r="AE29" s="496">
        <v>0</v>
      </c>
      <c r="AF29" s="496">
        <f t="shared" si="50"/>
        <v>0</v>
      </c>
      <c r="AG29" s="496">
        <v>0</v>
      </c>
      <c r="AH29" s="496">
        <v>27.15</v>
      </c>
      <c r="AI29" s="496">
        <f t="shared" si="47"/>
        <v>27.15</v>
      </c>
      <c r="AJ29" s="496">
        <f t="shared" si="48"/>
        <v>1196.08</v>
      </c>
      <c r="AK29" s="496">
        <v>220.18</v>
      </c>
      <c r="AL29" s="496">
        <f t="shared" si="11"/>
        <v>247.33</v>
      </c>
      <c r="AM29" s="496">
        <f t="shared" si="12"/>
        <v>1196.08</v>
      </c>
      <c r="AN29" s="496">
        <v>220.18</v>
      </c>
      <c r="AO29" s="496">
        <f t="shared" si="13"/>
        <v>467.51</v>
      </c>
      <c r="AP29" s="496">
        <f t="shared" si="14"/>
        <v>755.72</v>
      </c>
      <c r="AQ29" s="496">
        <v>220.18</v>
      </c>
      <c r="AR29" s="496">
        <f t="shared" si="15"/>
        <v>687.69</v>
      </c>
      <c r="AS29" s="496">
        <f t="shared" si="16"/>
        <v>535.54</v>
      </c>
      <c r="AT29" s="496">
        <v>220.18</v>
      </c>
      <c r="AU29" s="496">
        <f t="shared" si="17"/>
        <v>907.87000000000012</v>
      </c>
      <c r="AV29" s="496">
        <f t="shared" si="18"/>
        <v>315.3599999999999</v>
      </c>
      <c r="AW29" s="496">
        <v>193.04</v>
      </c>
      <c r="AX29" s="496">
        <f t="shared" si="19"/>
        <v>1100.9100000000001</v>
      </c>
      <c r="AY29" s="496">
        <f t="shared" si="20"/>
        <v>122.31999999999994</v>
      </c>
      <c r="AZ29" s="496"/>
      <c r="BA29" s="496">
        <f t="shared" si="21"/>
        <v>1100.9100000000001</v>
      </c>
      <c r="BB29" s="496">
        <f t="shared" si="22"/>
        <v>122.31999999999994</v>
      </c>
      <c r="BC29" s="496">
        <v>0</v>
      </c>
      <c r="BD29" s="496">
        <f t="shared" si="23"/>
        <v>1100.9100000000001</v>
      </c>
      <c r="BE29" s="496">
        <f t="shared" si="24"/>
        <v>122.31999999999994</v>
      </c>
      <c r="BF29" s="496">
        <v>0</v>
      </c>
      <c r="BG29" s="496">
        <f t="shared" si="25"/>
        <v>1100.9100000000001</v>
      </c>
      <c r="BH29" s="496">
        <f t="shared" si="26"/>
        <v>122.31999999999994</v>
      </c>
      <c r="BI29" s="496">
        <v>0</v>
      </c>
      <c r="BJ29" s="496">
        <f t="shared" si="27"/>
        <v>1100.9100000000001</v>
      </c>
      <c r="BK29" s="496">
        <f t="shared" si="28"/>
        <v>122.31999999999994</v>
      </c>
      <c r="BL29" s="496">
        <v>0</v>
      </c>
      <c r="BM29" s="496">
        <f t="shared" si="29"/>
        <v>1100.9100000000001</v>
      </c>
      <c r="BN29" s="496">
        <f t="shared" si="30"/>
        <v>122.31999999999994</v>
      </c>
      <c r="BO29" s="496">
        <v>0</v>
      </c>
      <c r="BP29" s="496">
        <f t="shared" si="31"/>
        <v>1100.9100000000001</v>
      </c>
      <c r="BQ29" s="496">
        <f t="shared" si="32"/>
        <v>122.31999999999994</v>
      </c>
      <c r="BR29" s="496">
        <v>0</v>
      </c>
      <c r="BS29" s="496">
        <f t="shared" si="33"/>
        <v>1100.9100000000001</v>
      </c>
      <c r="BT29" s="496">
        <f t="shared" si="34"/>
        <v>122.31999999999994</v>
      </c>
      <c r="BU29" s="501">
        <v>0</v>
      </c>
      <c r="BV29" s="501">
        <f t="shared" si="35"/>
        <v>1100.9100000000001</v>
      </c>
      <c r="BW29" s="501">
        <f t="shared" si="36"/>
        <v>122.31999999999994</v>
      </c>
    </row>
    <row r="30" spans="1:75" s="490" customFormat="1" ht="13.5">
      <c r="A30" s="478">
        <v>53</v>
      </c>
      <c r="B30" s="479">
        <v>158</v>
      </c>
      <c r="C30" s="480"/>
      <c r="D30" s="491">
        <v>34</v>
      </c>
      <c r="E30" s="499" t="s">
        <v>581</v>
      </c>
      <c r="F30" s="493">
        <v>40134</v>
      </c>
      <c r="G30" s="494" t="s">
        <v>493</v>
      </c>
      <c r="H30" s="494" t="s">
        <v>494</v>
      </c>
      <c r="I30" s="479" t="s">
        <v>554</v>
      </c>
      <c r="J30" s="479" t="s">
        <v>582</v>
      </c>
      <c r="K30" s="495" t="s">
        <v>512</v>
      </c>
      <c r="L30" s="496">
        <f t="shared" si="49"/>
        <v>1223.23</v>
      </c>
      <c r="M30" s="488">
        <f t="shared" si="0"/>
        <v>122.32300000000001</v>
      </c>
      <c r="N30" s="496">
        <f t="shared" si="1"/>
        <v>1100.9069999999999</v>
      </c>
      <c r="O30" s="496">
        <f t="shared" si="2"/>
        <v>220.1814</v>
      </c>
      <c r="P30" s="496">
        <v>0</v>
      </c>
      <c r="Q30" s="496">
        <f t="shared" si="3"/>
        <v>0</v>
      </c>
      <c r="R30" s="496">
        <v>0</v>
      </c>
      <c r="S30" s="496">
        <v>0</v>
      </c>
      <c r="T30" s="496">
        <f t="shared" si="37"/>
        <v>0</v>
      </c>
      <c r="U30" s="496">
        <v>0</v>
      </c>
      <c r="V30" s="496">
        <v>0</v>
      </c>
      <c r="W30" s="496">
        <f t="shared" si="38"/>
        <v>0</v>
      </c>
      <c r="X30" s="496">
        <v>0</v>
      </c>
      <c r="Y30" s="496">
        <v>0</v>
      </c>
      <c r="Z30" s="496">
        <f t="shared" si="39"/>
        <v>0</v>
      </c>
      <c r="AA30" s="496">
        <v>0</v>
      </c>
      <c r="AB30" s="496">
        <v>0</v>
      </c>
      <c r="AC30" s="496">
        <f t="shared" si="44"/>
        <v>0</v>
      </c>
      <c r="AD30" s="496">
        <v>0</v>
      </c>
      <c r="AE30" s="496">
        <v>0</v>
      </c>
      <c r="AF30" s="496">
        <f t="shared" si="50"/>
        <v>0</v>
      </c>
      <c r="AG30" s="496">
        <v>0</v>
      </c>
      <c r="AH30" s="496">
        <v>27.15</v>
      </c>
      <c r="AI30" s="496">
        <f t="shared" si="47"/>
        <v>27.15</v>
      </c>
      <c r="AJ30" s="496">
        <f t="shared" si="48"/>
        <v>1196.08</v>
      </c>
      <c r="AK30" s="496">
        <v>220.18</v>
      </c>
      <c r="AL30" s="496">
        <f t="shared" si="11"/>
        <v>247.33</v>
      </c>
      <c r="AM30" s="496">
        <f t="shared" si="12"/>
        <v>1196.08</v>
      </c>
      <c r="AN30" s="496">
        <v>220.18</v>
      </c>
      <c r="AO30" s="496">
        <f t="shared" si="13"/>
        <v>467.51</v>
      </c>
      <c r="AP30" s="496">
        <f t="shared" si="14"/>
        <v>755.72</v>
      </c>
      <c r="AQ30" s="496">
        <v>220.18</v>
      </c>
      <c r="AR30" s="496">
        <f t="shared" si="15"/>
        <v>687.69</v>
      </c>
      <c r="AS30" s="496">
        <f t="shared" si="16"/>
        <v>535.54</v>
      </c>
      <c r="AT30" s="496">
        <v>220.18</v>
      </c>
      <c r="AU30" s="496">
        <f t="shared" si="17"/>
        <v>907.87000000000012</v>
      </c>
      <c r="AV30" s="496">
        <f t="shared" si="18"/>
        <v>315.3599999999999</v>
      </c>
      <c r="AW30" s="496">
        <v>193.04</v>
      </c>
      <c r="AX30" s="496">
        <f t="shared" si="19"/>
        <v>1100.9100000000001</v>
      </c>
      <c r="AY30" s="496">
        <f t="shared" si="20"/>
        <v>122.31999999999994</v>
      </c>
      <c r="AZ30" s="496"/>
      <c r="BA30" s="496">
        <f t="shared" si="21"/>
        <v>1100.9100000000001</v>
      </c>
      <c r="BB30" s="496">
        <f t="shared" si="22"/>
        <v>122.31999999999994</v>
      </c>
      <c r="BC30" s="496">
        <v>0</v>
      </c>
      <c r="BD30" s="496">
        <f t="shared" si="23"/>
        <v>1100.9100000000001</v>
      </c>
      <c r="BE30" s="496">
        <f t="shared" si="24"/>
        <v>122.31999999999994</v>
      </c>
      <c r="BF30" s="496">
        <v>0</v>
      </c>
      <c r="BG30" s="496">
        <f t="shared" si="25"/>
        <v>1100.9100000000001</v>
      </c>
      <c r="BH30" s="496">
        <f t="shared" si="26"/>
        <v>122.31999999999994</v>
      </c>
      <c r="BI30" s="496">
        <v>0</v>
      </c>
      <c r="BJ30" s="496">
        <f t="shared" si="27"/>
        <v>1100.9100000000001</v>
      </c>
      <c r="BK30" s="496">
        <f t="shared" si="28"/>
        <v>122.31999999999994</v>
      </c>
      <c r="BL30" s="496">
        <v>0</v>
      </c>
      <c r="BM30" s="496">
        <f t="shared" si="29"/>
        <v>1100.9100000000001</v>
      </c>
      <c r="BN30" s="496">
        <f t="shared" si="30"/>
        <v>122.31999999999994</v>
      </c>
      <c r="BO30" s="496">
        <v>0</v>
      </c>
      <c r="BP30" s="496">
        <f t="shared" si="31"/>
        <v>1100.9100000000001</v>
      </c>
      <c r="BQ30" s="496">
        <f t="shared" si="32"/>
        <v>122.31999999999994</v>
      </c>
      <c r="BR30" s="496">
        <v>0</v>
      </c>
      <c r="BS30" s="496">
        <f t="shared" si="33"/>
        <v>1100.9100000000001</v>
      </c>
      <c r="BT30" s="496">
        <f t="shared" si="34"/>
        <v>122.31999999999994</v>
      </c>
      <c r="BU30" s="501">
        <v>0</v>
      </c>
      <c r="BV30" s="501">
        <f t="shared" si="35"/>
        <v>1100.9100000000001</v>
      </c>
      <c r="BW30" s="501">
        <f t="shared" si="36"/>
        <v>122.31999999999994</v>
      </c>
    </row>
    <row r="31" spans="1:75" s="490" customFormat="1" ht="13.5">
      <c r="A31" s="478">
        <v>54</v>
      </c>
      <c r="B31" s="479">
        <v>159</v>
      </c>
      <c r="C31" s="480"/>
      <c r="D31" s="491">
        <v>35</v>
      </c>
      <c r="E31" s="499" t="s">
        <v>583</v>
      </c>
      <c r="F31" s="493">
        <v>40134</v>
      </c>
      <c r="G31" s="494" t="s">
        <v>493</v>
      </c>
      <c r="H31" s="494" t="s">
        <v>494</v>
      </c>
      <c r="I31" s="479" t="s">
        <v>554</v>
      </c>
      <c r="J31" s="479" t="s">
        <v>584</v>
      </c>
      <c r="K31" s="495" t="s">
        <v>304</v>
      </c>
      <c r="L31" s="496">
        <f t="shared" si="49"/>
        <v>1223.23</v>
      </c>
      <c r="M31" s="488">
        <f t="shared" si="0"/>
        <v>122.32300000000001</v>
      </c>
      <c r="N31" s="496">
        <f t="shared" si="1"/>
        <v>1100.9069999999999</v>
      </c>
      <c r="O31" s="496">
        <f t="shared" si="2"/>
        <v>220.1814</v>
      </c>
      <c r="P31" s="496">
        <v>0</v>
      </c>
      <c r="Q31" s="496">
        <f t="shared" si="3"/>
        <v>0</v>
      </c>
      <c r="R31" s="496">
        <v>0</v>
      </c>
      <c r="S31" s="496">
        <v>0</v>
      </c>
      <c r="T31" s="496">
        <f t="shared" si="37"/>
        <v>0</v>
      </c>
      <c r="U31" s="496">
        <v>0</v>
      </c>
      <c r="V31" s="496">
        <v>0</v>
      </c>
      <c r="W31" s="496">
        <f t="shared" si="38"/>
        <v>0</v>
      </c>
      <c r="X31" s="496">
        <v>0</v>
      </c>
      <c r="Y31" s="496">
        <v>0</v>
      </c>
      <c r="Z31" s="496">
        <f t="shared" si="39"/>
        <v>0</v>
      </c>
      <c r="AA31" s="496">
        <v>0</v>
      </c>
      <c r="AB31" s="496">
        <v>0</v>
      </c>
      <c r="AC31" s="496">
        <f t="shared" si="44"/>
        <v>0</v>
      </c>
      <c r="AD31" s="496">
        <v>0</v>
      </c>
      <c r="AE31" s="496">
        <v>0</v>
      </c>
      <c r="AF31" s="496">
        <f t="shared" si="50"/>
        <v>0</v>
      </c>
      <c r="AG31" s="496">
        <v>0</v>
      </c>
      <c r="AH31" s="496">
        <v>27.15</v>
      </c>
      <c r="AI31" s="496">
        <f t="shared" si="47"/>
        <v>27.15</v>
      </c>
      <c r="AJ31" s="496">
        <f t="shared" si="48"/>
        <v>1196.08</v>
      </c>
      <c r="AK31" s="496">
        <v>220.18</v>
      </c>
      <c r="AL31" s="496">
        <f t="shared" si="11"/>
        <v>247.33</v>
      </c>
      <c r="AM31" s="496">
        <f t="shared" si="12"/>
        <v>1196.08</v>
      </c>
      <c r="AN31" s="496">
        <v>220.18</v>
      </c>
      <c r="AO31" s="496">
        <f t="shared" si="13"/>
        <v>467.51</v>
      </c>
      <c r="AP31" s="496">
        <f t="shared" si="14"/>
        <v>755.72</v>
      </c>
      <c r="AQ31" s="496">
        <v>220.18</v>
      </c>
      <c r="AR31" s="496">
        <f t="shared" si="15"/>
        <v>687.69</v>
      </c>
      <c r="AS31" s="496">
        <f t="shared" si="16"/>
        <v>535.54</v>
      </c>
      <c r="AT31" s="496">
        <v>220.18</v>
      </c>
      <c r="AU31" s="496">
        <f t="shared" si="17"/>
        <v>907.87000000000012</v>
      </c>
      <c r="AV31" s="496">
        <f t="shared" si="18"/>
        <v>315.3599999999999</v>
      </c>
      <c r="AW31" s="496">
        <v>193.04</v>
      </c>
      <c r="AX31" s="496">
        <f t="shared" si="19"/>
        <v>1100.9100000000001</v>
      </c>
      <c r="AY31" s="496">
        <f t="shared" si="20"/>
        <v>122.31999999999994</v>
      </c>
      <c r="AZ31" s="496"/>
      <c r="BA31" s="496">
        <f t="shared" si="21"/>
        <v>1100.9100000000001</v>
      </c>
      <c r="BB31" s="496">
        <f t="shared" si="22"/>
        <v>122.31999999999994</v>
      </c>
      <c r="BC31" s="496">
        <v>0</v>
      </c>
      <c r="BD31" s="496">
        <f t="shared" si="23"/>
        <v>1100.9100000000001</v>
      </c>
      <c r="BE31" s="496">
        <f t="shared" si="24"/>
        <v>122.31999999999994</v>
      </c>
      <c r="BF31" s="496">
        <v>0</v>
      </c>
      <c r="BG31" s="496">
        <f t="shared" si="25"/>
        <v>1100.9100000000001</v>
      </c>
      <c r="BH31" s="496">
        <f t="shared" si="26"/>
        <v>122.31999999999994</v>
      </c>
      <c r="BI31" s="496">
        <v>0</v>
      </c>
      <c r="BJ31" s="496">
        <f t="shared" si="27"/>
        <v>1100.9100000000001</v>
      </c>
      <c r="BK31" s="496">
        <f t="shared" si="28"/>
        <v>122.31999999999994</v>
      </c>
      <c r="BL31" s="496">
        <v>0</v>
      </c>
      <c r="BM31" s="496">
        <f t="shared" si="29"/>
        <v>1100.9100000000001</v>
      </c>
      <c r="BN31" s="496">
        <f t="shared" si="30"/>
        <v>122.31999999999994</v>
      </c>
      <c r="BO31" s="496">
        <v>0</v>
      </c>
      <c r="BP31" s="496">
        <f t="shared" si="31"/>
        <v>1100.9100000000001</v>
      </c>
      <c r="BQ31" s="496">
        <f t="shared" si="32"/>
        <v>122.31999999999994</v>
      </c>
      <c r="BR31" s="496">
        <v>0</v>
      </c>
      <c r="BS31" s="496">
        <f t="shared" si="33"/>
        <v>1100.9100000000001</v>
      </c>
      <c r="BT31" s="496">
        <f t="shared" si="34"/>
        <v>122.31999999999994</v>
      </c>
      <c r="BU31" s="501">
        <v>0</v>
      </c>
      <c r="BV31" s="501">
        <f t="shared" si="35"/>
        <v>1100.9100000000001</v>
      </c>
      <c r="BW31" s="501">
        <f t="shared" si="36"/>
        <v>122.31999999999994</v>
      </c>
    </row>
    <row r="32" spans="1:75" s="490" customFormat="1" ht="13.5">
      <c r="A32" s="121">
        <v>54</v>
      </c>
      <c r="B32" s="18">
        <v>159</v>
      </c>
      <c r="C32" s="480"/>
      <c r="D32" s="481">
        <v>37</v>
      </c>
      <c r="E32" s="499" t="s">
        <v>587</v>
      </c>
      <c r="F32" s="493">
        <v>40134</v>
      </c>
      <c r="G32" s="494" t="s">
        <v>493</v>
      </c>
      <c r="H32" s="494" t="s">
        <v>494</v>
      </c>
      <c r="I32" s="479" t="s">
        <v>554</v>
      </c>
      <c r="J32" s="479" t="s">
        <v>588</v>
      </c>
      <c r="K32" s="495" t="s">
        <v>504</v>
      </c>
      <c r="L32" s="496">
        <f t="shared" si="49"/>
        <v>1223.23</v>
      </c>
      <c r="M32" s="488">
        <f t="shared" si="0"/>
        <v>122.32300000000001</v>
      </c>
      <c r="N32" s="496">
        <f t="shared" si="1"/>
        <v>1100.9069999999999</v>
      </c>
      <c r="O32" s="496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496">
        <v>0</v>
      </c>
      <c r="BS32" s="496">
        <f t="shared" si="33"/>
        <v>1100.9100000000001</v>
      </c>
      <c r="BT32" s="496">
        <f t="shared" si="34"/>
        <v>122.31999999999994</v>
      </c>
      <c r="BU32" s="501">
        <v>0</v>
      </c>
      <c r="BV32" s="501">
        <f t="shared" si="35"/>
        <v>1100.9100000000001</v>
      </c>
      <c r="BW32" s="501">
        <f t="shared" si="36"/>
        <v>122.31999999999994</v>
      </c>
    </row>
    <row r="33" spans="1:75" s="490" customFormat="1" ht="13.5">
      <c r="A33" s="121">
        <v>54</v>
      </c>
      <c r="B33" s="18">
        <v>159</v>
      </c>
      <c r="C33" s="480"/>
      <c r="D33" s="491">
        <v>38</v>
      </c>
      <c r="E33" s="499" t="s">
        <v>589</v>
      </c>
      <c r="F33" s="493">
        <v>40134</v>
      </c>
      <c r="G33" s="494" t="s">
        <v>493</v>
      </c>
      <c r="H33" s="494" t="s">
        <v>494</v>
      </c>
      <c r="I33" s="479" t="s">
        <v>554</v>
      </c>
      <c r="J33" s="479" t="s">
        <v>590</v>
      </c>
      <c r="K33" s="495" t="s">
        <v>504</v>
      </c>
      <c r="L33" s="496">
        <f t="shared" si="49"/>
        <v>1223.23</v>
      </c>
      <c r="M33" s="488">
        <f t="shared" si="0"/>
        <v>122.32300000000001</v>
      </c>
      <c r="N33" s="496">
        <f t="shared" si="1"/>
        <v>1100.9069999999999</v>
      </c>
      <c r="O33" s="496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496">
        <v>0</v>
      </c>
      <c r="BS33" s="496">
        <f t="shared" si="33"/>
        <v>1100.9100000000001</v>
      </c>
      <c r="BT33" s="496">
        <f t="shared" si="34"/>
        <v>122.31999999999994</v>
      </c>
      <c r="BU33" s="501">
        <v>0</v>
      </c>
      <c r="BV33" s="501">
        <f t="shared" si="35"/>
        <v>1100.9100000000001</v>
      </c>
      <c r="BW33" s="501">
        <f t="shared" si="36"/>
        <v>122.31999999999994</v>
      </c>
    </row>
    <row r="34" spans="1:75" s="490" customFormat="1" ht="13.5">
      <c r="A34" s="478">
        <v>54</v>
      </c>
      <c r="B34" s="479">
        <v>159</v>
      </c>
      <c r="C34" s="480"/>
      <c r="D34" s="491">
        <v>39</v>
      </c>
      <c r="E34" s="499" t="s">
        <v>591</v>
      </c>
      <c r="F34" s="493">
        <v>40134</v>
      </c>
      <c r="G34" s="494" t="s">
        <v>493</v>
      </c>
      <c r="H34" s="494" t="s">
        <v>494</v>
      </c>
      <c r="I34" s="479" t="s">
        <v>554</v>
      </c>
      <c r="J34" s="479" t="s">
        <v>592</v>
      </c>
      <c r="K34" s="495" t="s">
        <v>304</v>
      </c>
      <c r="L34" s="496">
        <f t="shared" si="49"/>
        <v>1223.23</v>
      </c>
      <c r="M34" s="488">
        <f t="shared" si="0"/>
        <v>122.32300000000001</v>
      </c>
      <c r="N34" s="496">
        <f t="shared" si="1"/>
        <v>1100.9069999999999</v>
      </c>
      <c r="O34" s="496">
        <f t="shared" si="2"/>
        <v>220.1814</v>
      </c>
      <c r="P34" s="496">
        <v>0</v>
      </c>
      <c r="Q34" s="496">
        <f t="shared" si="3"/>
        <v>0</v>
      </c>
      <c r="R34" s="496">
        <v>0</v>
      </c>
      <c r="S34" s="496">
        <v>0</v>
      </c>
      <c r="T34" s="496">
        <f t="shared" si="37"/>
        <v>0</v>
      </c>
      <c r="U34" s="496">
        <v>0</v>
      </c>
      <c r="V34" s="496">
        <v>0</v>
      </c>
      <c r="W34" s="496">
        <f t="shared" si="38"/>
        <v>0</v>
      </c>
      <c r="X34" s="496">
        <v>0</v>
      </c>
      <c r="Y34" s="496">
        <v>0</v>
      </c>
      <c r="Z34" s="496">
        <f t="shared" si="39"/>
        <v>0</v>
      </c>
      <c r="AA34" s="496">
        <v>0</v>
      </c>
      <c r="AB34" s="496">
        <v>0</v>
      </c>
      <c r="AC34" s="496">
        <f t="shared" si="44"/>
        <v>0</v>
      </c>
      <c r="AD34" s="496">
        <v>0</v>
      </c>
      <c r="AE34" s="496">
        <v>0</v>
      </c>
      <c r="AF34" s="496">
        <f t="shared" si="50"/>
        <v>0</v>
      </c>
      <c r="AG34" s="496">
        <v>0</v>
      </c>
      <c r="AH34" s="496">
        <v>27.15</v>
      </c>
      <c r="AI34" s="496">
        <f t="shared" si="47"/>
        <v>27.15</v>
      </c>
      <c r="AJ34" s="496">
        <f t="shared" si="48"/>
        <v>1196.08</v>
      </c>
      <c r="AK34" s="496">
        <v>220.18</v>
      </c>
      <c r="AL34" s="496">
        <f t="shared" si="11"/>
        <v>247.33</v>
      </c>
      <c r="AM34" s="496">
        <f t="shared" si="12"/>
        <v>1196.08</v>
      </c>
      <c r="AN34" s="496">
        <v>220.18</v>
      </c>
      <c r="AO34" s="496">
        <f t="shared" si="13"/>
        <v>467.51</v>
      </c>
      <c r="AP34" s="496">
        <f t="shared" si="14"/>
        <v>755.72</v>
      </c>
      <c r="AQ34" s="496">
        <v>220.18</v>
      </c>
      <c r="AR34" s="496">
        <f t="shared" si="15"/>
        <v>687.69</v>
      </c>
      <c r="AS34" s="496">
        <f t="shared" si="16"/>
        <v>535.54</v>
      </c>
      <c r="AT34" s="496">
        <v>220.18</v>
      </c>
      <c r="AU34" s="496">
        <f t="shared" si="17"/>
        <v>907.87000000000012</v>
      </c>
      <c r="AV34" s="496">
        <f t="shared" si="18"/>
        <v>315.3599999999999</v>
      </c>
      <c r="AW34" s="496">
        <v>193.04</v>
      </c>
      <c r="AX34" s="496">
        <f t="shared" si="19"/>
        <v>1100.9100000000001</v>
      </c>
      <c r="AY34" s="496">
        <f t="shared" si="20"/>
        <v>122.31999999999994</v>
      </c>
      <c r="AZ34" s="496"/>
      <c r="BA34" s="496">
        <f t="shared" si="21"/>
        <v>1100.9100000000001</v>
      </c>
      <c r="BB34" s="496">
        <f t="shared" si="22"/>
        <v>122.31999999999994</v>
      </c>
      <c r="BC34" s="496">
        <v>0</v>
      </c>
      <c r="BD34" s="496">
        <f t="shared" si="23"/>
        <v>1100.9100000000001</v>
      </c>
      <c r="BE34" s="496">
        <f t="shared" si="24"/>
        <v>122.31999999999994</v>
      </c>
      <c r="BF34" s="496">
        <v>0</v>
      </c>
      <c r="BG34" s="496">
        <f t="shared" si="25"/>
        <v>1100.9100000000001</v>
      </c>
      <c r="BH34" s="496">
        <f t="shared" si="26"/>
        <v>122.31999999999994</v>
      </c>
      <c r="BI34" s="496">
        <v>0</v>
      </c>
      <c r="BJ34" s="496">
        <f t="shared" si="27"/>
        <v>1100.9100000000001</v>
      </c>
      <c r="BK34" s="496">
        <f t="shared" si="28"/>
        <v>122.31999999999994</v>
      </c>
      <c r="BL34" s="496">
        <v>0</v>
      </c>
      <c r="BM34" s="496">
        <f t="shared" si="29"/>
        <v>1100.9100000000001</v>
      </c>
      <c r="BN34" s="496">
        <f t="shared" si="30"/>
        <v>122.31999999999994</v>
      </c>
      <c r="BO34" s="496">
        <v>0</v>
      </c>
      <c r="BP34" s="496">
        <f t="shared" si="31"/>
        <v>1100.9100000000001</v>
      </c>
      <c r="BQ34" s="496">
        <f t="shared" si="32"/>
        <v>122.31999999999994</v>
      </c>
      <c r="BR34" s="496">
        <v>0</v>
      </c>
      <c r="BS34" s="496">
        <f t="shared" si="33"/>
        <v>1100.9100000000001</v>
      </c>
      <c r="BT34" s="496">
        <f t="shared" si="34"/>
        <v>122.31999999999994</v>
      </c>
      <c r="BU34" s="501">
        <v>0</v>
      </c>
      <c r="BV34" s="501">
        <f t="shared" si="35"/>
        <v>1100.9100000000001</v>
      </c>
      <c r="BW34" s="501">
        <f t="shared" si="36"/>
        <v>122.31999999999994</v>
      </c>
    </row>
    <row r="35" spans="1:75" s="490" customFormat="1" ht="13.5">
      <c r="A35" s="478">
        <v>54</v>
      </c>
      <c r="B35" s="479">
        <v>159</v>
      </c>
      <c r="C35" s="480"/>
      <c r="D35" s="491">
        <v>40</v>
      </c>
      <c r="E35" s="499" t="s">
        <v>593</v>
      </c>
      <c r="F35" s="493">
        <v>40134</v>
      </c>
      <c r="G35" s="494" t="s">
        <v>493</v>
      </c>
      <c r="H35" s="494" t="s">
        <v>494</v>
      </c>
      <c r="I35" s="479" t="s">
        <v>554</v>
      </c>
      <c r="J35" s="479" t="s">
        <v>594</v>
      </c>
      <c r="K35" s="495" t="s">
        <v>304</v>
      </c>
      <c r="L35" s="496">
        <f t="shared" si="49"/>
        <v>1223.23</v>
      </c>
      <c r="M35" s="488">
        <f t="shared" si="0"/>
        <v>122.32300000000001</v>
      </c>
      <c r="N35" s="496">
        <f t="shared" si="1"/>
        <v>1100.9069999999999</v>
      </c>
      <c r="O35" s="496">
        <f t="shared" si="2"/>
        <v>220.1814</v>
      </c>
      <c r="P35" s="496">
        <v>0</v>
      </c>
      <c r="Q35" s="496">
        <f t="shared" si="3"/>
        <v>0</v>
      </c>
      <c r="R35" s="496">
        <v>0</v>
      </c>
      <c r="S35" s="496">
        <v>0</v>
      </c>
      <c r="T35" s="496">
        <f t="shared" si="37"/>
        <v>0</v>
      </c>
      <c r="U35" s="496">
        <v>0</v>
      </c>
      <c r="V35" s="496">
        <v>0</v>
      </c>
      <c r="W35" s="496">
        <f t="shared" si="38"/>
        <v>0</v>
      </c>
      <c r="X35" s="496">
        <v>0</v>
      </c>
      <c r="Y35" s="496">
        <v>0</v>
      </c>
      <c r="Z35" s="496">
        <f t="shared" si="39"/>
        <v>0</v>
      </c>
      <c r="AA35" s="496">
        <v>0</v>
      </c>
      <c r="AB35" s="496">
        <v>0</v>
      </c>
      <c r="AC35" s="496">
        <f t="shared" si="44"/>
        <v>0</v>
      </c>
      <c r="AD35" s="496">
        <v>0</v>
      </c>
      <c r="AE35" s="496">
        <v>0</v>
      </c>
      <c r="AF35" s="496">
        <f t="shared" si="50"/>
        <v>0</v>
      </c>
      <c r="AG35" s="496">
        <v>0</v>
      </c>
      <c r="AH35" s="496">
        <v>27.15</v>
      </c>
      <c r="AI35" s="496">
        <f t="shared" si="47"/>
        <v>27.15</v>
      </c>
      <c r="AJ35" s="496">
        <f t="shared" si="48"/>
        <v>1196.08</v>
      </c>
      <c r="AK35" s="496">
        <v>220.18</v>
      </c>
      <c r="AL35" s="496">
        <f t="shared" si="11"/>
        <v>247.33</v>
      </c>
      <c r="AM35" s="496">
        <f t="shared" si="12"/>
        <v>1196.08</v>
      </c>
      <c r="AN35" s="496">
        <v>220.18</v>
      </c>
      <c r="AO35" s="496">
        <f t="shared" si="13"/>
        <v>467.51</v>
      </c>
      <c r="AP35" s="496">
        <f t="shared" si="14"/>
        <v>755.72</v>
      </c>
      <c r="AQ35" s="496">
        <v>220.18</v>
      </c>
      <c r="AR35" s="496">
        <f t="shared" si="15"/>
        <v>687.69</v>
      </c>
      <c r="AS35" s="496">
        <f t="shared" si="16"/>
        <v>535.54</v>
      </c>
      <c r="AT35" s="496">
        <v>220.18</v>
      </c>
      <c r="AU35" s="496">
        <f t="shared" si="17"/>
        <v>907.87000000000012</v>
      </c>
      <c r="AV35" s="496">
        <f t="shared" si="18"/>
        <v>315.3599999999999</v>
      </c>
      <c r="AW35" s="496">
        <v>193.04</v>
      </c>
      <c r="AX35" s="496">
        <f t="shared" si="19"/>
        <v>1100.9100000000001</v>
      </c>
      <c r="AY35" s="496">
        <f t="shared" si="20"/>
        <v>122.31999999999994</v>
      </c>
      <c r="AZ35" s="496"/>
      <c r="BA35" s="496">
        <f t="shared" si="21"/>
        <v>1100.9100000000001</v>
      </c>
      <c r="BB35" s="496">
        <f t="shared" si="22"/>
        <v>122.31999999999994</v>
      </c>
      <c r="BC35" s="496">
        <v>0</v>
      </c>
      <c r="BD35" s="496">
        <f t="shared" si="23"/>
        <v>1100.9100000000001</v>
      </c>
      <c r="BE35" s="496">
        <f t="shared" si="24"/>
        <v>122.31999999999994</v>
      </c>
      <c r="BF35" s="496">
        <v>0</v>
      </c>
      <c r="BG35" s="496">
        <f t="shared" si="25"/>
        <v>1100.9100000000001</v>
      </c>
      <c r="BH35" s="496">
        <f t="shared" si="26"/>
        <v>122.31999999999994</v>
      </c>
      <c r="BI35" s="496">
        <v>0</v>
      </c>
      <c r="BJ35" s="496">
        <f t="shared" si="27"/>
        <v>1100.9100000000001</v>
      </c>
      <c r="BK35" s="496">
        <f t="shared" si="28"/>
        <v>122.31999999999994</v>
      </c>
      <c r="BL35" s="496">
        <v>0</v>
      </c>
      <c r="BM35" s="496">
        <f t="shared" si="29"/>
        <v>1100.9100000000001</v>
      </c>
      <c r="BN35" s="496">
        <f t="shared" si="30"/>
        <v>122.31999999999994</v>
      </c>
      <c r="BO35" s="496">
        <v>0</v>
      </c>
      <c r="BP35" s="496">
        <f t="shared" si="31"/>
        <v>1100.9100000000001</v>
      </c>
      <c r="BQ35" s="496">
        <f t="shared" si="32"/>
        <v>122.31999999999994</v>
      </c>
      <c r="BR35" s="496">
        <v>0</v>
      </c>
      <c r="BS35" s="496">
        <f t="shared" si="33"/>
        <v>1100.9100000000001</v>
      </c>
      <c r="BT35" s="496">
        <f t="shared" si="34"/>
        <v>122.31999999999994</v>
      </c>
      <c r="BU35" s="501">
        <v>0</v>
      </c>
      <c r="BV35" s="501">
        <f t="shared" si="35"/>
        <v>1100.9100000000001</v>
      </c>
      <c r="BW35" s="501">
        <f t="shared" si="36"/>
        <v>122.31999999999994</v>
      </c>
    </row>
    <row r="36" spans="1:75" s="490" customFormat="1" ht="13.5">
      <c r="A36" s="478">
        <v>54</v>
      </c>
      <c r="B36" s="479">
        <v>159</v>
      </c>
      <c r="C36" s="480"/>
      <c r="D36" s="491">
        <v>42</v>
      </c>
      <c r="E36" s="504" t="s">
        <v>597</v>
      </c>
      <c r="F36" s="493">
        <v>40134</v>
      </c>
      <c r="G36" s="494" t="s">
        <v>493</v>
      </c>
      <c r="H36" s="494" t="s">
        <v>494</v>
      </c>
      <c r="I36" s="479" t="s">
        <v>554</v>
      </c>
      <c r="J36" s="479" t="s">
        <v>598</v>
      </c>
      <c r="K36" s="495" t="s">
        <v>304</v>
      </c>
      <c r="L36" s="496">
        <f t="shared" si="49"/>
        <v>1223.23</v>
      </c>
      <c r="M36" s="488">
        <f t="shared" si="0"/>
        <v>122.32300000000001</v>
      </c>
      <c r="N36" s="496">
        <f t="shared" si="1"/>
        <v>1100.9069999999999</v>
      </c>
      <c r="O36" s="496">
        <f t="shared" si="2"/>
        <v>220.1814</v>
      </c>
      <c r="P36" s="496">
        <v>0</v>
      </c>
      <c r="Q36" s="496">
        <f t="shared" si="3"/>
        <v>0</v>
      </c>
      <c r="R36" s="496">
        <v>0</v>
      </c>
      <c r="S36" s="496">
        <v>0</v>
      </c>
      <c r="T36" s="496">
        <f t="shared" si="37"/>
        <v>0</v>
      </c>
      <c r="U36" s="496">
        <v>0</v>
      </c>
      <c r="V36" s="496">
        <v>0</v>
      </c>
      <c r="W36" s="496">
        <f t="shared" si="38"/>
        <v>0</v>
      </c>
      <c r="X36" s="496">
        <v>0</v>
      </c>
      <c r="Y36" s="496">
        <v>0</v>
      </c>
      <c r="Z36" s="496">
        <f t="shared" si="39"/>
        <v>0</v>
      </c>
      <c r="AA36" s="496">
        <v>0</v>
      </c>
      <c r="AB36" s="496">
        <v>0</v>
      </c>
      <c r="AC36" s="496">
        <f t="shared" si="44"/>
        <v>0</v>
      </c>
      <c r="AD36" s="496">
        <v>0</v>
      </c>
      <c r="AE36" s="496">
        <v>0</v>
      </c>
      <c r="AF36" s="496">
        <f t="shared" si="50"/>
        <v>0</v>
      </c>
      <c r="AG36" s="496">
        <v>0</v>
      </c>
      <c r="AH36" s="496">
        <v>27.15</v>
      </c>
      <c r="AI36" s="496">
        <f t="shared" si="47"/>
        <v>27.15</v>
      </c>
      <c r="AJ36" s="496">
        <f t="shared" si="48"/>
        <v>1196.08</v>
      </c>
      <c r="AK36" s="496">
        <v>220.18</v>
      </c>
      <c r="AL36" s="496">
        <f t="shared" si="11"/>
        <v>247.33</v>
      </c>
      <c r="AM36" s="496">
        <f t="shared" si="12"/>
        <v>1196.08</v>
      </c>
      <c r="AN36" s="496">
        <v>220.18</v>
      </c>
      <c r="AO36" s="496">
        <f t="shared" si="13"/>
        <v>467.51</v>
      </c>
      <c r="AP36" s="496">
        <f t="shared" si="14"/>
        <v>755.72</v>
      </c>
      <c r="AQ36" s="496">
        <v>220.18</v>
      </c>
      <c r="AR36" s="496">
        <f t="shared" si="15"/>
        <v>687.69</v>
      </c>
      <c r="AS36" s="496">
        <f t="shared" si="16"/>
        <v>535.54</v>
      </c>
      <c r="AT36" s="496">
        <v>220.18</v>
      </c>
      <c r="AU36" s="496">
        <f t="shared" si="17"/>
        <v>907.87000000000012</v>
      </c>
      <c r="AV36" s="496">
        <f t="shared" si="18"/>
        <v>315.3599999999999</v>
      </c>
      <c r="AW36" s="496">
        <v>193.04</v>
      </c>
      <c r="AX36" s="496">
        <f t="shared" si="19"/>
        <v>1100.9100000000001</v>
      </c>
      <c r="AY36" s="496">
        <f t="shared" si="20"/>
        <v>122.31999999999994</v>
      </c>
      <c r="AZ36" s="496"/>
      <c r="BA36" s="496">
        <f t="shared" si="21"/>
        <v>1100.9100000000001</v>
      </c>
      <c r="BB36" s="496">
        <f t="shared" si="22"/>
        <v>122.31999999999994</v>
      </c>
      <c r="BC36" s="496">
        <v>0</v>
      </c>
      <c r="BD36" s="496">
        <f t="shared" si="23"/>
        <v>1100.9100000000001</v>
      </c>
      <c r="BE36" s="496">
        <f t="shared" si="24"/>
        <v>122.31999999999994</v>
      </c>
      <c r="BF36" s="496">
        <v>0</v>
      </c>
      <c r="BG36" s="496">
        <f t="shared" si="25"/>
        <v>1100.9100000000001</v>
      </c>
      <c r="BH36" s="496">
        <f t="shared" si="26"/>
        <v>122.31999999999994</v>
      </c>
      <c r="BI36" s="496">
        <v>0</v>
      </c>
      <c r="BJ36" s="496">
        <f t="shared" si="27"/>
        <v>1100.9100000000001</v>
      </c>
      <c r="BK36" s="496">
        <f t="shared" si="28"/>
        <v>122.31999999999994</v>
      </c>
      <c r="BL36" s="496">
        <v>0</v>
      </c>
      <c r="BM36" s="496">
        <f t="shared" si="29"/>
        <v>1100.9100000000001</v>
      </c>
      <c r="BN36" s="496">
        <f t="shared" si="30"/>
        <v>122.31999999999994</v>
      </c>
      <c r="BO36" s="496">
        <v>0</v>
      </c>
      <c r="BP36" s="496">
        <f t="shared" si="31"/>
        <v>1100.9100000000001</v>
      </c>
      <c r="BQ36" s="496">
        <f t="shared" si="32"/>
        <v>122.31999999999994</v>
      </c>
      <c r="BR36" s="496">
        <v>0</v>
      </c>
      <c r="BS36" s="496">
        <f t="shared" si="33"/>
        <v>1100.9100000000001</v>
      </c>
      <c r="BT36" s="496">
        <f t="shared" si="34"/>
        <v>122.31999999999994</v>
      </c>
      <c r="BU36" s="501">
        <v>0</v>
      </c>
      <c r="BV36" s="501">
        <f t="shared" si="35"/>
        <v>1100.9100000000001</v>
      </c>
      <c r="BW36" s="501">
        <f t="shared" si="36"/>
        <v>122.31999999999994</v>
      </c>
    </row>
    <row r="37" spans="1:75" s="490" customFormat="1" ht="13.5">
      <c r="A37" s="478">
        <v>54</v>
      </c>
      <c r="B37" s="479">
        <v>159</v>
      </c>
      <c r="C37" s="480"/>
      <c r="D37" s="491">
        <v>43</v>
      </c>
      <c r="E37" s="504" t="s">
        <v>599</v>
      </c>
      <c r="F37" s="493">
        <v>40134</v>
      </c>
      <c r="G37" s="494" t="s">
        <v>493</v>
      </c>
      <c r="H37" s="494" t="s">
        <v>494</v>
      </c>
      <c r="I37" s="479" t="s">
        <v>554</v>
      </c>
      <c r="J37" s="479" t="s">
        <v>600</v>
      </c>
      <c r="K37" s="495" t="s">
        <v>304</v>
      </c>
      <c r="L37" s="496">
        <f t="shared" si="49"/>
        <v>1223.23</v>
      </c>
      <c r="M37" s="488">
        <f t="shared" si="0"/>
        <v>122.32300000000001</v>
      </c>
      <c r="N37" s="496">
        <f t="shared" si="1"/>
        <v>1100.9069999999999</v>
      </c>
      <c r="O37" s="496">
        <f t="shared" si="2"/>
        <v>220.1814</v>
      </c>
      <c r="P37" s="496">
        <v>0</v>
      </c>
      <c r="Q37" s="496">
        <f t="shared" si="3"/>
        <v>0</v>
      </c>
      <c r="R37" s="496">
        <v>0</v>
      </c>
      <c r="S37" s="496">
        <v>0</v>
      </c>
      <c r="T37" s="496">
        <f t="shared" si="37"/>
        <v>0</v>
      </c>
      <c r="U37" s="496">
        <v>0</v>
      </c>
      <c r="V37" s="496">
        <v>0</v>
      </c>
      <c r="W37" s="496">
        <f t="shared" si="38"/>
        <v>0</v>
      </c>
      <c r="X37" s="496">
        <v>0</v>
      </c>
      <c r="Y37" s="496">
        <v>0</v>
      </c>
      <c r="Z37" s="496">
        <f t="shared" si="39"/>
        <v>0</v>
      </c>
      <c r="AA37" s="496">
        <v>0</v>
      </c>
      <c r="AB37" s="496">
        <v>0</v>
      </c>
      <c r="AC37" s="496">
        <f t="shared" si="44"/>
        <v>0</v>
      </c>
      <c r="AD37" s="496">
        <v>0</v>
      </c>
      <c r="AE37" s="496">
        <v>0</v>
      </c>
      <c r="AF37" s="496">
        <f t="shared" si="50"/>
        <v>0</v>
      </c>
      <c r="AG37" s="496">
        <v>0</v>
      </c>
      <c r="AH37" s="496">
        <v>27.15</v>
      </c>
      <c r="AI37" s="496">
        <f t="shared" si="47"/>
        <v>27.15</v>
      </c>
      <c r="AJ37" s="496">
        <f t="shared" si="48"/>
        <v>1196.08</v>
      </c>
      <c r="AK37" s="496">
        <v>220.18</v>
      </c>
      <c r="AL37" s="496">
        <f t="shared" si="11"/>
        <v>247.33</v>
      </c>
      <c r="AM37" s="496">
        <f t="shared" si="12"/>
        <v>1196.08</v>
      </c>
      <c r="AN37" s="496">
        <v>220.18</v>
      </c>
      <c r="AO37" s="496">
        <f t="shared" si="13"/>
        <v>467.51</v>
      </c>
      <c r="AP37" s="496">
        <f t="shared" si="14"/>
        <v>755.72</v>
      </c>
      <c r="AQ37" s="496">
        <v>220.18</v>
      </c>
      <c r="AR37" s="496">
        <f t="shared" si="15"/>
        <v>687.69</v>
      </c>
      <c r="AS37" s="496">
        <f t="shared" si="16"/>
        <v>535.54</v>
      </c>
      <c r="AT37" s="496">
        <v>220.18</v>
      </c>
      <c r="AU37" s="496">
        <f t="shared" si="17"/>
        <v>907.87000000000012</v>
      </c>
      <c r="AV37" s="496">
        <f t="shared" si="18"/>
        <v>315.3599999999999</v>
      </c>
      <c r="AW37" s="496">
        <v>193.04</v>
      </c>
      <c r="AX37" s="496">
        <f t="shared" si="19"/>
        <v>1100.9100000000001</v>
      </c>
      <c r="AY37" s="496">
        <f t="shared" si="20"/>
        <v>122.31999999999994</v>
      </c>
      <c r="AZ37" s="496"/>
      <c r="BA37" s="496">
        <f t="shared" si="21"/>
        <v>1100.9100000000001</v>
      </c>
      <c r="BB37" s="496">
        <f t="shared" si="22"/>
        <v>122.31999999999994</v>
      </c>
      <c r="BC37" s="496">
        <v>0</v>
      </c>
      <c r="BD37" s="496">
        <f t="shared" si="23"/>
        <v>1100.9100000000001</v>
      </c>
      <c r="BE37" s="496">
        <f t="shared" si="24"/>
        <v>122.31999999999994</v>
      </c>
      <c r="BF37" s="496">
        <v>0</v>
      </c>
      <c r="BG37" s="496">
        <f t="shared" si="25"/>
        <v>1100.9100000000001</v>
      </c>
      <c r="BH37" s="496">
        <f t="shared" si="26"/>
        <v>122.31999999999994</v>
      </c>
      <c r="BI37" s="496">
        <v>0</v>
      </c>
      <c r="BJ37" s="496">
        <f t="shared" si="27"/>
        <v>1100.9100000000001</v>
      </c>
      <c r="BK37" s="496">
        <f t="shared" si="28"/>
        <v>122.31999999999994</v>
      </c>
      <c r="BL37" s="496">
        <v>0</v>
      </c>
      <c r="BM37" s="496">
        <f t="shared" si="29"/>
        <v>1100.9100000000001</v>
      </c>
      <c r="BN37" s="496">
        <f t="shared" si="30"/>
        <v>122.31999999999994</v>
      </c>
      <c r="BO37" s="496">
        <v>0</v>
      </c>
      <c r="BP37" s="496">
        <f t="shared" si="31"/>
        <v>1100.9100000000001</v>
      </c>
      <c r="BQ37" s="496">
        <f t="shared" si="32"/>
        <v>122.31999999999994</v>
      </c>
      <c r="BR37" s="496">
        <v>0</v>
      </c>
      <c r="BS37" s="496">
        <f t="shared" si="33"/>
        <v>1100.9100000000001</v>
      </c>
      <c r="BT37" s="496">
        <f t="shared" si="34"/>
        <v>122.31999999999994</v>
      </c>
      <c r="BU37" s="501">
        <v>0</v>
      </c>
      <c r="BV37" s="501">
        <f t="shared" si="35"/>
        <v>1100.9100000000001</v>
      </c>
      <c r="BW37" s="501">
        <f t="shared" si="36"/>
        <v>122.31999999999994</v>
      </c>
    </row>
    <row r="38" spans="1:75" s="490" customFormat="1" ht="13.5">
      <c r="A38" s="478">
        <v>54</v>
      </c>
      <c r="B38" s="479">
        <v>159</v>
      </c>
      <c r="C38" s="480"/>
      <c r="D38" s="491">
        <v>44</v>
      </c>
      <c r="E38" s="499" t="s">
        <v>601</v>
      </c>
      <c r="F38" s="493">
        <v>40134</v>
      </c>
      <c r="G38" s="494" t="s">
        <v>493</v>
      </c>
      <c r="H38" s="494" t="s">
        <v>494</v>
      </c>
      <c r="I38" s="479" t="s">
        <v>554</v>
      </c>
      <c r="J38" s="494" t="s">
        <v>602</v>
      </c>
      <c r="K38" s="495" t="s">
        <v>304</v>
      </c>
      <c r="L38" s="496">
        <f t="shared" si="49"/>
        <v>1223.23</v>
      </c>
      <c r="M38" s="488">
        <f t="shared" si="0"/>
        <v>122.32300000000001</v>
      </c>
      <c r="N38" s="496">
        <f t="shared" si="1"/>
        <v>1100.9069999999999</v>
      </c>
      <c r="O38" s="496">
        <f t="shared" si="2"/>
        <v>220.1814</v>
      </c>
      <c r="P38" s="496">
        <v>0</v>
      </c>
      <c r="Q38" s="496">
        <f t="shared" si="3"/>
        <v>0</v>
      </c>
      <c r="R38" s="496">
        <v>0</v>
      </c>
      <c r="S38" s="496">
        <v>0</v>
      </c>
      <c r="T38" s="496">
        <f t="shared" si="37"/>
        <v>0</v>
      </c>
      <c r="U38" s="496">
        <v>0</v>
      </c>
      <c r="V38" s="496">
        <v>0</v>
      </c>
      <c r="W38" s="496">
        <f t="shared" si="38"/>
        <v>0</v>
      </c>
      <c r="X38" s="496">
        <v>0</v>
      </c>
      <c r="Y38" s="496">
        <v>0</v>
      </c>
      <c r="Z38" s="496">
        <f t="shared" si="39"/>
        <v>0</v>
      </c>
      <c r="AA38" s="496">
        <v>0</v>
      </c>
      <c r="AB38" s="496">
        <v>0</v>
      </c>
      <c r="AC38" s="496">
        <f t="shared" si="44"/>
        <v>0</v>
      </c>
      <c r="AD38" s="496">
        <v>0</v>
      </c>
      <c r="AE38" s="496">
        <v>0</v>
      </c>
      <c r="AF38" s="496">
        <f t="shared" si="50"/>
        <v>0</v>
      </c>
      <c r="AG38" s="496">
        <v>0</v>
      </c>
      <c r="AH38" s="496">
        <v>27.15</v>
      </c>
      <c r="AI38" s="496">
        <f>AF38+AH38</f>
        <v>27.15</v>
      </c>
      <c r="AJ38" s="496">
        <f t="shared" si="48"/>
        <v>1196.08</v>
      </c>
      <c r="AK38" s="496">
        <v>220.18</v>
      </c>
      <c r="AL38" s="496">
        <f t="shared" si="11"/>
        <v>247.33</v>
      </c>
      <c r="AM38" s="496">
        <f t="shared" si="12"/>
        <v>1196.08</v>
      </c>
      <c r="AN38" s="496">
        <v>220.18</v>
      </c>
      <c r="AO38" s="496">
        <f t="shared" si="13"/>
        <v>467.51</v>
      </c>
      <c r="AP38" s="496">
        <f t="shared" si="14"/>
        <v>755.72</v>
      </c>
      <c r="AQ38" s="496">
        <v>220.18</v>
      </c>
      <c r="AR38" s="496">
        <f t="shared" si="15"/>
        <v>687.69</v>
      </c>
      <c r="AS38" s="496">
        <f t="shared" si="16"/>
        <v>535.54</v>
      </c>
      <c r="AT38" s="496">
        <v>220.18</v>
      </c>
      <c r="AU38" s="496">
        <f t="shared" si="17"/>
        <v>907.87000000000012</v>
      </c>
      <c r="AV38" s="496">
        <f t="shared" si="18"/>
        <v>315.3599999999999</v>
      </c>
      <c r="AW38" s="496">
        <v>193.04</v>
      </c>
      <c r="AX38" s="496">
        <f t="shared" si="19"/>
        <v>1100.9100000000001</v>
      </c>
      <c r="AY38" s="496">
        <f t="shared" si="20"/>
        <v>122.31999999999994</v>
      </c>
      <c r="AZ38" s="496"/>
      <c r="BA38" s="496">
        <f t="shared" si="21"/>
        <v>1100.9100000000001</v>
      </c>
      <c r="BB38" s="496">
        <f t="shared" si="22"/>
        <v>122.31999999999994</v>
      </c>
      <c r="BC38" s="496">
        <v>0</v>
      </c>
      <c r="BD38" s="496">
        <f t="shared" si="23"/>
        <v>1100.9100000000001</v>
      </c>
      <c r="BE38" s="496">
        <f t="shared" si="24"/>
        <v>122.31999999999994</v>
      </c>
      <c r="BF38" s="496">
        <v>0</v>
      </c>
      <c r="BG38" s="496">
        <f t="shared" si="25"/>
        <v>1100.9100000000001</v>
      </c>
      <c r="BH38" s="496">
        <f t="shared" si="26"/>
        <v>122.31999999999994</v>
      </c>
      <c r="BI38" s="496">
        <v>0</v>
      </c>
      <c r="BJ38" s="496">
        <f t="shared" si="27"/>
        <v>1100.9100000000001</v>
      </c>
      <c r="BK38" s="496">
        <f t="shared" si="28"/>
        <v>122.31999999999994</v>
      </c>
      <c r="BL38" s="496">
        <v>0</v>
      </c>
      <c r="BM38" s="496">
        <f t="shared" si="29"/>
        <v>1100.9100000000001</v>
      </c>
      <c r="BN38" s="496">
        <f t="shared" si="30"/>
        <v>122.31999999999994</v>
      </c>
      <c r="BO38" s="496">
        <v>0</v>
      </c>
      <c r="BP38" s="496">
        <f t="shared" si="31"/>
        <v>1100.9100000000001</v>
      </c>
      <c r="BQ38" s="496">
        <f t="shared" si="32"/>
        <v>122.31999999999994</v>
      </c>
      <c r="BR38" s="496">
        <v>0</v>
      </c>
      <c r="BS38" s="496">
        <f t="shared" si="33"/>
        <v>1100.9100000000001</v>
      </c>
      <c r="BT38" s="496">
        <f t="shared" si="34"/>
        <v>122.31999999999994</v>
      </c>
      <c r="BU38" s="501">
        <v>0</v>
      </c>
      <c r="BV38" s="501">
        <f t="shared" si="35"/>
        <v>1100.9100000000001</v>
      </c>
      <c r="BW38" s="501">
        <f t="shared" si="36"/>
        <v>122.31999999999994</v>
      </c>
    </row>
    <row r="39" spans="1:75" s="508" customFormat="1" ht="13.5">
      <c r="A39" s="124">
        <v>86</v>
      </c>
      <c r="B39" s="18">
        <v>135</v>
      </c>
      <c r="C39" s="480"/>
      <c r="D39" s="491">
        <v>88</v>
      </c>
      <c r="E39" s="505" t="s">
        <v>722</v>
      </c>
      <c r="F39" s="506">
        <v>41627</v>
      </c>
      <c r="G39" s="494" t="s">
        <v>493</v>
      </c>
      <c r="H39" s="479" t="s">
        <v>494</v>
      </c>
      <c r="I39" s="479" t="s">
        <v>677</v>
      </c>
      <c r="J39" s="500" t="s">
        <v>723</v>
      </c>
      <c r="K39" s="500" t="s">
        <v>304</v>
      </c>
      <c r="L39" s="496">
        <v>1840</v>
      </c>
      <c r="M39" s="507">
        <f t="shared" ref="M39:M40" si="51">L39*10%</f>
        <v>184</v>
      </c>
      <c r="N39" s="496">
        <f t="shared" ref="N39:N40" si="52">L39-M39</f>
        <v>1656</v>
      </c>
      <c r="O39" s="496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496">
        <v>0</v>
      </c>
      <c r="BS39" s="496">
        <f t="shared" ref="BS39:BS40" si="80">BP39+BR39</f>
        <v>1656</v>
      </c>
      <c r="BT39" s="496">
        <f t="shared" ref="BT39:BT40" si="81">L39-BS39</f>
        <v>184</v>
      </c>
      <c r="BU39" s="501">
        <v>0</v>
      </c>
      <c r="BV39" s="501">
        <f t="shared" ref="BV39:BV40" si="82">BS39+BU39</f>
        <v>1656</v>
      </c>
      <c r="BW39" s="501">
        <f t="shared" ref="BW39:BW40" si="83">L39-BV39</f>
        <v>184</v>
      </c>
    </row>
    <row r="40" spans="1:75" s="508" customFormat="1" thickBot="1">
      <c r="A40" s="124">
        <v>100</v>
      </c>
      <c r="B40" s="18">
        <v>142</v>
      </c>
      <c r="C40" s="480"/>
      <c r="D40" s="481">
        <v>101</v>
      </c>
      <c r="E40" s="499" t="s">
        <v>752</v>
      </c>
      <c r="F40" s="506">
        <v>41989</v>
      </c>
      <c r="G40" s="494" t="s">
        <v>493</v>
      </c>
      <c r="H40" s="479" t="s">
        <v>494</v>
      </c>
      <c r="I40" s="479" t="s">
        <v>731</v>
      </c>
      <c r="J40" s="500" t="s">
        <v>753</v>
      </c>
      <c r="K40" s="509" t="s">
        <v>304</v>
      </c>
      <c r="L40" s="496">
        <v>1099</v>
      </c>
      <c r="M40" s="507">
        <f t="shared" si="51"/>
        <v>109.9</v>
      </c>
      <c r="N40" s="496">
        <f t="shared" si="52"/>
        <v>989.1</v>
      </c>
      <c r="O40" s="496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496">
        <v>0</v>
      </c>
      <c r="BS40" s="496">
        <f t="shared" si="80"/>
        <v>989.0999999999998</v>
      </c>
      <c r="BT40" s="496">
        <f t="shared" si="81"/>
        <v>109.9000000000002</v>
      </c>
      <c r="BU40" s="501">
        <v>0</v>
      </c>
      <c r="BV40" s="501">
        <f t="shared" si="82"/>
        <v>989.0999999999998</v>
      </c>
      <c r="BW40" s="501">
        <f t="shared" si="83"/>
        <v>109.9000000000002</v>
      </c>
    </row>
    <row r="41" spans="1:75" s="130" customFormat="1" ht="18.75" customHeight="1" thickBot="1">
      <c r="A41" s="128"/>
      <c r="B41" s="129"/>
      <c r="C41" s="129"/>
      <c r="D41" s="693" t="s">
        <v>1186</v>
      </c>
      <c r="E41" s="679"/>
      <c r="F41" s="679"/>
      <c r="G41" s="679"/>
      <c r="H41" s="679"/>
      <c r="I41" s="679"/>
      <c r="J41" s="679"/>
      <c r="K41" s="680"/>
      <c r="L41" s="433">
        <f t="shared" ref="L41:AQ41" si="86">SUM(L9:L40)</f>
        <v>42317.030000000013</v>
      </c>
      <c r="M41" s="433">
        <f t="shared" si="86"/>
        <v>4231.7029999999977</v>
      </c>
      <c r="N41" s="433">
        <f t="shared" si="86"/>
        <v>38085.32699999999</v>
      </c>
      <c r="O41" s="433">
        <f t="shared" si="86"/>
        <v>7617.065400000005</v>
      </c>
      <c r="P41" s="433">
        <f t="shared" si="86"/>
        <v>6.32</v>
      </c>
      <c r="Q41" s="433">
        <f t="shared" si="86"/>
        <v>6.32</v>
      </c>
      <c r="R41" s="433">
        <f t="shared" si="86"/>
        <v>1418.15</v>
      </c>
      <c r="S41" s="433">
        <f t="shared" si="86"/>
        <v>256.39999999999998</v>
      </c>
      <c r="T41" s="433">
        <f t="shared" si="86"/>
        <v>262.71999999999997</v>
      </c>
      <c r="U41" s="433">
        <f t="shared" si="86"/>
        <v>1161.75</v>
      </c>
      <c r="V41" s="433">
        <f t="shared" si="86"/>
        <v>256.39999999999998</v>
      </c>
      <c r="W41" s="433">
        <f t="shared" si="86"/>
        <v>519.11999999999989</v>
      </c>
      <c r="X41" s="433">
        <f t="shared" si="86"/>
        <v>905.35000000000014</v>
      </c>
      <c r="Y41" s="433">
        <f t="shared" si="86"/>
        <v>267.47999999999996</v>
      </c>
      <c r="Z41" s="433">
        <f t="shared" si="86"/>
        <v>786.59999999999991</v>
      </c>
      <c r="AA41" s="433">
        <f t="shared" si="86"/>
        <v>1886.5200000000004</v>
      </c>
      <c r="AB41" s="433">
        <f t="shared" si="86"/>
        <v>1310.0399999999997</v>
      </c>
      <c r="AC41" s="433">
        <f t="shared" si="86"/>
        <v>2096.639999999999</v>
      </c>
      <c r="AD41" s="433">
        <f t="shared" si="86"/>
        <v>12496.48</v>
      </c>
      <c r="AE41" s="433">
        <f t="shared" si="86"/>
        <v>2801.46</v>
      </c>
      <c r="AF41" s="433">
        <f t="shared" si="86"/>
        <v>4898.1000000000004</v>
      </c>
      <c r="AG41" s="433">
        <f t="shared" si="86"/>
        <v>13685.020000000002</v>
      </c>
      <c r="AH41" s="433">
        <f t="shared" si="86"/>
        <v>3550.1100000000015</v>
      </c>
      <c r="AI41" s="433">
        <f t="shared" si="86"/>
        <v>8448.2099999999955</v>
      </c>
      <c r="AJ41" s="433">
        <f t="shared" si="86"/>
        <v>30929.820000000022</v>
      </c>
      <c r="AK41" s="433">
        <f t="shared" si="86"/>
        <v>6831.6200000000026</v>
      </c>
      <c r="AL41" s="433">
        <f t="shared" si="86"/>
        <v>15279.829999999996</v>
      </c>
      <c r="AM41" s="433">
        <f t="shared" si="86"/>
        <v>30929.820000000022</v>
      </c>
      <c r="AN41" s="433">
        <f t="shared" si="86"/>
        <v>6820.5300000000034</v>
      </c>
      <c r="AO41" s="433">
        <f t="shared" si="86"/>
        <v>22100.359999999982</v>
      </c>
      <c r="AP41" s="433">
        <f t="shared" si="86"/>
        <v>17277.669999999995</v>
      </c>
      <c r="AQ41" s="433">
        <f t="shared" si="86"/>
        <v>5777.9800000000014</v>
      </c>
      <c r="AR41" s="433">
        <f t="shared" ref="AR41:BW41" si="87">SUM(AR9:AR40)</f>
        <v>27878.339999999982</v>
      </c>
      <c r="AS41" s="433">
        <f t="shared" si="87"/>
        <v>11499.690000000006</v>
      </c>
      <c r="AT41" s="433">
        <f t="shared" si="87"/>
        <v>4292.0399999999991</v>
      </c>
      <c r="AU41" s="433">
        <f t="shared" si="87"/>
        <v>32170.379999999983</v>
      </c>
      <c r="AV41" s="433">
        <f t="shared" si="87"/>
        <v>9047.649999999996</v>
      </c>
      <c r="AW41" s="433">
        <f t="shared" si="87"/>
        <v>3621.5499999999997</v>
      </c>
      <c r="AX41" s="433">
        <f t="shared" si="87"/>
        <v>35791.930000000008</v>
      </c>
      <c r="AY41" s="433">
        <f t="shared" si="87"/>
        <v>6525.0999999999958</v>
      </c>
      <c r="AZ41" s="433">
        <f t="shared" si="87"/>
        <v>529.02</v>
      </c>
      <c r="BA41" s="433">
        <f t="shared" si="87"/>
        <v>36320.950000000004</v>
      </c>
      <c r="BB41" s="433">
        <f t="shared" si="87"/>
        <v>5996.0799999999963</v>
      </c>
      <c r="BC41" s="433">
        <f t="shared" si="87"/>
        <v>529.02</v>
      </c>
      <c r="BD41" s="433">
        <f t="shared" si="87"/>
        <v>36849.970000000008</v>
      </c>
      <c r="BE41" s="433">
        <f t="shared" si="87"/>
        <v>5467.0599999999959</v>
      </c>
      <c r="BF41" s="433">
        <f t="shared" si="87"/>
        <v>529.02</v>
      </c>
      <c r="BG41" s="433">
        <f t="shared" si="87"/>
        <v>37378.990000000005</v>
      </c>
      <c r="BH41" s="433">
        <f t="shared" si="87"/>
        <v>4938.0399999999954</v>
      </c>
      <c r="BI41" s="433">
        <f t="shared" si="87"/>
        <v>517.22</v>
      </c>
      <c r="BJ41" s="433">
        <f t="shared" si="87"/>
        <v>37896.210000000006</v>
      </c>
      <c r="BK41" s="433">
        <f t="shared" si="87"/>
        <v>4420.8199999999961</v>
      </c>
      <c r="BL41" s="433">
        <f t="shared" si="87"/>
        <v>189.15</v>
      </c>
      <c r="BM41" s="433">
        <f t="shared" si="87"/>
        <v>38085.360000000008</v>
      </c>
      <c r="BN41" s="433">
        <f t="shared" si="87"/>
        <v>4231.6699999999964</v>
      </c>
      <c r="BO41" s="433">
        <f t="shared" si="87"/>
        <v>0</v>
      </c>
      <c r="BP41" s="433">
        <f t="shared" si="87"/>
        <v>38085.360000000008</v>
      </c>
      <c r="BQ41" s="433">
        <f t="shared" si="87"/>
        <v>4231.6699999999964</v>
      </c>
      <c r="BR41" s="433">
        <f t="shared" si="87"/>
        <v>0</v>
      </c>
      <c r="BS41" s="433">
        <f t="shared" si="87"/>
        <v>38085.360000000008</v>
      </c>
      <c r="BT41" s="433">
        <f t="shared" si="87"/>
        <v>4231.6699999999964</v>
      </c>
      <c r="BU41" s="433">
        <f t="shared" si="87"/>
        <v>0</v>
      </c>
      <c r="BV41" s="433">
        <f t="shared" si="87"/>
        <v>38085.360000000008</v>
      </c>
      <c r="BW41" s="426">
        <f t="shared" si="87"/>
        <v>4231.6699999999964</v>
      </c>
    </row>
    <row r="42" spans="1:75" s="130" customFormat="1" ht="14.25" customHeight="1">
      <c r="A42" s="128"/>
      <c r="B42" s="129"/>
      <c r="C42" s="129"/>
      <c r="D42" s="129"/>
      <c r="E42" s="129"/>
      <c r="F42" s="129"/>
      <c r="G42" s="129"/>
      <c r="I42" s="5"/>
      <c r="J42" s="5"/>
      <c r="K42" s="5"/>
      <c r="L42" s="5"/>
      <c r="M42" s="5"/>
    </row>
    <row r="43" spans="1:75" s="130" customFormat="1" ht="14.25" customHeight="1">
      <c r="A43" s="128"/>
      <c r="B43" s="129"/>
      <c r="C43" s="129"/>
      <c r="D43" s="129"/>
      <c r="E43" s="129"/>
      <c r="F43" s="129"/>
      <c r="G43" s="129"/>
      <c r="I43" s="5"/>
      <c r="J43" s="5"/>
      <c r="K43" s="5"/>
      <c r="L43" s="5"/>
      <c r="M43" s="5"/>
    </row>
    <row r="44" spans="1:75" s="130" customFormat="1" ht="14.25" customHeight="1">
      <c r="A44" s="128"/>
      <c r="B44" s="129"/>
      <c r="C44" s="129"/>
      <c r="D44" s="129"/>
      <c r="E44" s="129"/>
      <c r="F44" s="129"/>
      <c r="G44" s="129"/>
      <c r="I44" s="5"/>
      <c r="J44" s="5"/>
      <c r="K44" s="5"/>
      <c r="L44" s="5"/>
      <c r="M44" s="5"/>
    </row>
    <row r="45" spans="1:75" s="130" customFormat="1" ht="14.25" customHeight="1">
      <c r="A45" s="128"/>
      <c r="B45" s="129"/>
      <c r="C45" s="129"/>
      <c r="D45" s="129"/>
      <c r="E45" s="129"/>
      <c r="F45" s="129"/>
      <c r="G45" s="129"/>
      <c r="I45" s="5"/>
      <c r="J45" s="5"/>
      <c r="K45" s="695" t="s">
        <v>1</v>
      </c>
      <c r="L45" s="695"/>
      <c r="M45" s="695"/>
    </row>
    <row r="46" spans="1:75" s="130" customFormat="1" ht="14.25" customHeight="1">
      <c r="A46" s="128"/>
      <c r="B46" s="129"/>
      <c r="C46" s="129"/>
      <c r="D46" s="129"/>
      <c r="E46" s="129"/>
      <c r="F46" s="129"/>
      <c r="G46" s="129"/>
      <c r="I46" s="5"/>
      <c r="J46" s="5"/>
      <c r="K46" s="5"/>
      <c r="L46" s="5"/>
      <c r="M46" s="5"/>
    </row>
    <row r="47" spans="1:75" s="130" customFormat="1" ht="14.25" customHeight="1">
      <c r="A47" s="128"/>
      <c r="B47" s="129"/>
      <c r="C47" s="129"/>
      <c r="D47" s="129"/>
      <c r="E47" s="129"/>
      <c r="F47" s="129"/>
      <c r="G47" s="129"/>
      <c r="I47" s="5"/>
      <c r="J47" s="5"/>
      <c r="K47" s="5"/>
      <c r="L47" s="5"/>
      <c r="M47" s="5"/>
    </row>
    <row r="48" spans="1:75" s="130" customFormat="1" ht="14.25" customHeight="1">
      <c r="A48" s="128"/>
      <c r="B48" s="129"/>
      <c r="C48" s="129"/>
      <c r="D48" s="129"/>
      <c r="E48" s="129"/>
      <c r="F48" s="129"/>
      <c r="G48" s="129"/>
      <c r="I48" s="5"/>
      <c r="J48" s="5"/>
      <c r="K48" s="5"/>
      <c r="L48" s="5"/>
      <c r="M48" s="5"/>
    </row>
    <row r="49" spans="1:13" s="130" customFormat="1" ht="14.25" customHeight="1">
      <c r="A49" s="128"/>
      <c r="B49" s="129"/>
      <c r="C49" s="129"/>
      <c r="D49" s="129"/>
      <c r="E49" s="129"/>
      <c r="F49" s="129"/>
      <c r="G49" s="129"/>
      <c r="I49" s="5"/>
      <c r="J49" s="5"/>
      <c r="K49" s="5"/>
      <c r="L49" s="5"/>
      <c r="M49" s="5"/>
    </row>
    <row r="50" spans="1:13" s="130" customFormat="1" ht="14.25" customHeight="1">
      <c r="A50" s="128"/>
      <c r="B50" s="129"/>
      <c r="C50" s="129"/>
      <c r="D50" s="129"/>
      <c r="E50" s="129"/>
      <c r="F50" s="129"/>
      <c r="G50" s="129"/>
      <c r="I50" s="5"/>
      <c r="J50" s="5"/>
      <c r="K50" s="5"/>
      <c r="L50" s="5"/>
      <c r="M50" s="5"/>
    </row>
    <row r="51" spans="1:13" s="130" customFormat="1" ht="14.25" customHeight="1">
      <c r="A51" s="128"/>
      <c r="B51" s="129"/>
      <c r="C51" s="129"/>
      <c r="D51" s="129"/>
      <c r="E51" s="129"/>
      <c r="F51" s="129"/>
      <c r="G51" s="129"/>
      <c r="I51" s="5"/>
      <c r="J51" s="5"/>
      <c r="K51" s="5"/>
      <c r="L51" s="5"/>
      <c r="M51" s="5"/>
    </row>
    <row r="52" spans="1:13" s="130" customFormat="1" ht="14.25" customHeight="1">
      <c r="A52" s="128"/>
      <c r="B52" s="129"/>
      <c r="C52" s="129"/>
      <c r="D52" s="129"/>
      <c r="E52" s="129"/>
      <c r="F52" s="129"/>
      <c r="G52" s="129"/>
      <c r="I52" s="5"/>
      <c r="J52" s="5"/>
      <c r="K52" s="5"/>
      <c r="L52" s="5"/>
      <c r="M52" s="5"/>
    </row>
    <row r="53" spans="1:13" s="130" customFormat="1" ht="14.25" customHeight="1">
      <c r="A53" s="128"/>
      <c r="B53" s="129"/>
      <c r="C53" s="129"/>
      <c r="D53" s="129"/>
      <c r="E53" s="129"/>
      <c r="F53" s="129"/>
      <c r="G53" s="129"/>
      <c r="I53" s="5"/>
      <c r="J53" s="5"/>
      <c r="K53" s="5"/>
      <c r="L53" s="5"/>
      <c r="M53" s="5"/>
    </row>
    <row r="54" spans="1:13" s="130" customFormat="1" ht="14.25" customHeight="1">
      <c r="A54" s="128"/>
      <c r="B54" s="129"/>
      <c r="C54" s="129"/>
      <c r="D54" s="129"/>
      <c r="E54" s="129"/>
      <c r="F54" s="129"/>
      <c r="G54" s="129"/>
      <c r="I54" s="5"/>
      <c r="J54" s="5"/>
      <c r="K54" s="5"/>
      <c r="L54" s="5"/>
      <c r="M54" s="5"/>
    </row>
    <row r="55" spans="1:13" s="130" customFormat="1" ht="14.25" customHeight="1">
      <c r="A55" s="128"/>
      <c r="B55" s="129"/>
      <c r="C55" s="129"/>
      <c r="D55" s="129"/>
      <c r="E55" s="129"/>
      <c r="F55" s="129"/>
      <c r="G55" s="129"/>
      <c r="I55" s="5"/>
      <c r="J55" s="5"/>
      <c r="K55" s="5"/>
      <c r="L55" s="5"/>
      <c r="M55" s="5"/>
    </row>
    <row r="56" spans="1:13" s="130" customFormat="1" ht="14.25" customHeight="1">
      <c r="A56" s="128"/>
      <c r="B56" s="129"/>
      <c r="C56" s="129"/>
      <c r="D56" s="129"/>
      <c r="E56" s="129"/>
      <c r="F56" s="129"/>
      <c r="G56" s="129"/>
      <c r="I56" s="5"/>
      <c r="J56" s="5"/>
      <c r="K56" s="5"/>
      <c r="L56" s="5"/>
      <c r="M56" s="5"/>
    </row>
    <row r="57" spans="1:13" s="130" customFormat="1" ht="14.25" customHeight="1">
      <c r="A57" s="128"/>
      <c r="B57" s="129"/>
      <c r="C57" s="129"/>
      <c r="D57" s="129"/>
      <c r="E57" s="129"/>
      <c r="F57" s="129"/>
      <c r="G57" s="129"/>
      <c r="I57" s="5"/>
      <c r="J57" s="5"/>
      <c r="K57" s="5"/>
      <c r="L57" s="5"/>
      <c r="M57" s="5"/>
    </row>
    <row r="58" spans="1:13" s="130" customFormat="1" ht="14.25" customHeight="1">
      <c r="A58" s="128"/>
      <c r="B58" s="129"/>
      <c r="C58" s="129"/>
      <c r="D58" s="129"/>
      <c r="E58" s="129"/>
      <c r="F58" s="129"/>
      <c r="G58" s="129"/>
      <c r="I58" s="5"/>
      <c r="J58" s="5"/>
      <c r="K58" s="5"/>
      <c r="L58" s="5"/>
      <c r="M58" s="5"/>
    </row>
    <row r="59" spans="1:13" s="130" customFormat="1" ht="14.25" customHeight="1">
      <c r="A59" s="128"/>
      <c r="B59" s="129"/>
      <c r="C59" s="129"/>
      <c r="D59" s="129"/>
      <c r="E59" s="129"/>
      <c r="F59" s="129"/>
      <c r="G59" s="129"/>
      <c r="I59" s="5"/>
      <c r="J59" s="5"/>
      <c r="K59" s="5"/>
      <c r="L59" s="5"/>
      <c r="M59" s="5"/>
    </row>
    <row r="60" spans="1:13" s="130" customFormat="1" ht="14.25" customHeight="1">
      <c r="A60" s="128"/>
      <c r="B60" s="129"/>
      <c r="C60" s="129"/>
      <c r="D60" s="129"/>
      <c r="E60" s="129"/>
      <c r="F60" s="129"/>
      <c r="G60" s="129"/>
      <c r="I60" s="5"/>
      <c r="J60" s="5"/>
      <c r="K60" s="5"/>
      <c r="L60" s="5"/>
      <c r="M60" s="5"/>
    </row>
    <row r="61" spans="1:13" s="130" customFormat="1" ht="14.25" customHeight="1">
      <c r="A61" s="128"/>
      <c r="B61" s="129"/>
      <c r="C61" s="129"/>
      <c r="D61" s="129"/>
      <c r="E61" s="129"/>
      <c r="F61" s="129"/>
      <c r="G61" s="129"/>
      <c r="I61" s="5"/>
      <c r="J61" s="5"/>
      <c r="K61" s="5"/>
      <c r="L61" s="5"/>
      <c r="M61" s="5"/>
    </row>
    <row r="62" spans="1:13" s="130" customFormat="1" ht="14.25" customHeight="1">
      <c r="A62" s="128"/>
      <c r="B62" s="129"/>
      <c r="C62" s="129"/>
      <c r="D62" s="129"/>
      <c r="E62" s="129"/>
      <c r="F62" s="129"/>
      <c r="G62" s="129"/>
      <c r="I62" s="5"/>
      <c r="J62" s="5"/>
      <c r="K62" s="5"/>
      <c r="L62" s="5"/>
      <c r="M62" s="5"/>
    </row>
    <row r="63" spans="1:13" s="130" customFormat="1" ht="14.25" customHeight="1">
      <c r="A63" s="128"/>
      <c r="B63" s="129"/>
      <c r="C63" s="129"/>
      <c r="D63" s="129"/>
      <c r="E63" s="129"/>
      <c r="F63" s="129"/>
      <c r="G63" s="129"/>
      <c r="I63" s="5"/>
      <c r="J63" s="5"/>
      <c r="K63" s="5"/>
      <c r="L63" s="5"/>
      <c r="M63" s="5"/>
    </row>
    <row r="64" spans="1:13" s="130" customFormat="1" ht="14.25" customHeight="1">
      <c r="A64" s="128"/>
      <c r="B64" s="129"/>
      <c r="C64" s="129"/>
      <c r="D64" s="129"/>
      <c r="E64" s="129"/>
      <c r="F64" s="129"/>
      <c r="G64" s="129"/>
      <c r="I64" s="5"/>
      <c r="J64" s="5"/>
      <c r="K64" s="5"/>
      <c r="L64" s="5"/>
      <c r="M64" s="5"/>
    </row>
    <row r="65" spans="1:13" s="130" customFormat="1" ht="14.25" customHeight="1">
      <c r="A65" s="128"/>
      <c r="B65" s="129"/>
      <c r="C65" s="129"/>
      <c r="D65" s="129"/>
      <c r="E65" s="129"/>
      <c r="F65" s="129"/>
      <c r="G65" s="129"/>
      <c r="I65" s="5"/>
      <c r="J65" s="5"/>
      <c r="K65" s="5"/>
      <c r="L65" s="5"/>
      <c r="M65" s="5"/>
    </row>
    <row r="66" spans="1:13" s="130" customFormat="1" ht="14.25" customHeight="1">
      <c r="A66" s="128"/>
      <c r="B66" s="129"/>
      <c r="C66" s="129"/>
      <c r="D66" s="129"/>
      <c r="E66" s="129"/>
      <c r="F66" s="129"/>
      <c r="G66" s="129"/>
      <c r="I66" s="5"/>
      <c r="J66" s="5"/>
      <c r="K66" s="5"/>
      <c r="L66" s="5"/>
      <c r="M66" s="5"/>
    </row>
    <row r="67" spans="1:13" s="130" customFormat="1" ht="14.25" customHeight="1">
      <c r="A67" s="128"/>
      <c r="B67" s="129"/>
      <c r="C67" s="129"/>
      <c r="D67" s="129"/>
      <c r="E67" s="129"/>
      <c r="F67" s="129"/>
      <c r="G67" s="129"/>
      <c r="I67" s="5"/>
      <c r="J67" s="5"/>
      <c r="K67" s="5"/>
      <c r="L67" s="5"/>
      <c r="M67" s="5"/>
    </row>
    <row r="68" spans="1:13" s="130" customFormat="1" ht="14.25" customHeight="1">
      <c r="A68" s="128"/>
      <c r="B68" s="129"/>
      <c r="C68" s="129"/>
      <c r="D68" s="129"/>
      <c r="E68" s="129"/>
      <c r="F68" s="129"/>
      <c r="G68" s="129"/>
      <c r="I68" s="5"/>
      <c r="J68" s="5"/>
      <c r="K68" s="5"/>
      <c r="L68" s="5"/>
      <c r="M68" s="5"/>
    </row>
    <row r="69" spans="1:13" s="130" customFormat="1" ht="14.25" customHeight="1">
      <c r="A69" s="128"/>
      <c r="B69" s="129"/>
      <c r="C69" s="129"/>
      <c r="D69" s="129"/>
      <c r="E69" s="129"/>
      <c r="F69" s="129"/>
      <c r="G69" s="129"/>
      <c r="I69" s="5"/>
      <c r="J69" s="5"/>
      <c r="K69" s="5"/>
      <c r="L69" s="5"/>
      <c r="M69" s="5"/>
    </row>
    <row r="70" spans="1:13" s="130" customFormat="1" ht="14.25" customHeight="1">
      <c r="A70" s="128"/>
      <c r="B70" s="129"/>
      <c r="C70" s="129"/>
      <c r="D70" s="129"/>
      <c r="E70" s="129"/>
      <c r="F70" s="129"/>
      <c r="G70" s="129"/>
      <c r="I70" s="5"/>
      <c r="J70" s="5"/>
      <c r="K70" s="5"/>
      <c r="L70" s="5"/>
      <c r="M70" s="5"/>
    </row>
    <row r="71" spans="1:13" s="130" customFormat="1" ht="14.25" customHeight="1">
      <c r="A71" s="128"/>
      <c r="B71" s="129"/>
      <c r="C71" s="129"/>
      <c r="D71" s="129"/>
      <c r="E71" s="129"/>
      <c r="F71" s="129"/>
      <c r="G71" s="129"/>
      <c r="I71" s="5"/>
      <c r="J71" s="5"/>
      <c r="K71" s="5"/>
      <c r="L71" s="5"/>
      <c r="M71" s="5"/>
    </row>
    <row r="72" spans="1:13" s="130" customFormat="1" ht="14.25" customHeight="1">
      <c r="A72" s="128"/>
      <c r="B72" s="129"/>
      <c r="C72" s="129"/>
      <c r="D72" s="129"/>
      <c r="E72" s="129"/>
      <c r="F72" s="129"/>
      <c r="G72" s="129"/>
      <c r="I72" s="5"/>
      <c r="J72" s="5"/>
      <c r="K72" s="5"/>
      <c r="L72" s="5"/>
      <c r="M72" s="5"/>
    </row>
    <row r="73" spans="1:13" s="130" customFormat="1" ht="14.25" customHeight="1">
      <c r="A73" s="128"/>
      <c r="B73" s="129"/>
      <c r="C73" s="129"/>
      <c r="D73" s="129"/>
      <c r="E73" s="129"/>
      <c r="F73" s="129"/>
      <c r="G73" s="129"/>
      <c r="I73" s="5"/>
      <c r="J73" s="5"/>
      <c r="K73" s="5"/>
      <c r="L73" s="5"/>
      <c r="M73" s="5"/>
    </row>
    <row r="74" spans="1:13" s="130" customFormat="1" ht="14.25" customHeight="1">
      <c r="A74" s="128"/>
      <c r="B74" s="129"/>
      <c r="C74" s="129"/>
      <c r="D74" s="129"/>
      <c r="E74" s="129"/>
      <c r="F74" s="129"/>
      <c r="G74" s="129"/>
      <c r="I74" s="5"/>
      <c r="J74" s="5"/>
      <c r="K74" s="5"/>
      <c r="L74" s="5"/>
      <c r="M74" s="5"/>
    </row>
    <row r="75" spans="1:13" s="130" customFormat="1" ht="14.25" customHeight="1">
      <c r="A75" s="128"/>
      <c r="B75" s="129"/>
      <c r="C75" s="129"/>
      <c r="D75" s="129"/>
      <c r="E75" s="129"/>
      <c r="F75" s="129"/>
      <c r="G75" s="129"/>
      <c r="I75" s="5"/>
      <c r="J75" s="5"/>
      <c r="K75" s="5"/>
      <c r="L75" s="5"/>
      <c r="M75" s="5"/>
    </row>
    <row r="76" spans="1:13" s="130" customFormat="1" ht="14.25" customHeight="1">
      <c r="A76" s="128"/>
      <c r="B76" s="129"/>
      <c r="C76" s="129"/>
      <c r="D76" s="129"/>
      <c r="E76" s="129"/>
      <c r="F76" s="129"/>
      <c r="G76" s="129"/>
      <c r="I76" s="5"/>
      <c r="J76" s="5"/>
      <c r="K76" s="5"/>
      <c r="L76" s="5"/>
      <c r="M76" s="5"/>
    </row>
    <row r="77" spans="1:13" s="130" customFormat="1" ht="14.25" customHeight="1">
      <c r="A77" s="128"/>
      <c r="B77" s="129"/>
      <c r="C77" s="129"/>
      <c r="D77" s="129"/>
      <c r="E77" s="129"/>
      <c r="F77" s="129"/>
      <c r="G77" s="129"/>
      <c r="I77" s="5"/>
      <c r="J77" s="5"/>
      <c r="K77" s="5"/>
      <c r="L77" s="5"/>
      <c r="M77" s="5"/>
    </row>
    <row r="78" spans="1:13" s="130" customFormat="1" ht="14.25" customHeight="1">
      <c r="A78" s="128"/>
      <c r="B78" s="129"/>
      <c r="C78" s="129"/>
      <c r="D78" s="129"/>
      <c r="E78" s="129"/>
      <c r="F78" s="129"/>
      <c r="G78" s="129"/>
      <c r="I78" s="5"/>
      <c r="J78" s="5"/>
      <c r="K78" s="5"/>
      <c r="L78" s="5"/>
      <c r="M78" s="5"/>
    </row>
    <row r="79" spans="1:13" s="130" customFormat="1" ht="14.25" customHeight="1">
      <c r="A79" s="128"/>
      <c r="B79" s="129"/>
      <c r="C79" s="129"/>
      <c r="D79" s="129"/>
      <c r="E79" s="129"/>
      <c r="F79" s="129"/>
      <c r="G79" s="129"/>
      <c r="I79" s="5"/>
      <c r="J79" s="5"/>
      <c r="K79" s="5"/>
      <c r="L79" s="5"/>
      <c r="M79" s="5"/>
    </row>
    <row r="80" spans="1:13" s="130" customFormat="1" ht="14.25" customHeight="1">
      <c r="A80" s="128"/>
      <c r="B80" s="129"/>
      <c r="C80" s="129"/>
      <c r="D80" s="129"/>
      <c r="E80" s="129"/>
      <c r="F80" s="129"/>
      <c r="G80" s="129"/>
      <c r="I80" s="5"/>
      <c r="J80" s="5"/>
      <c r="K80" s="5"/>
      <c r="L80" s="5"/>
      <c r="M80" s="5"/>
    </row>
    <row r="81" spans="1:13" s="130" customFormat="1" ht="14.25" customHeight="1">
      <c r="A81" s="128"/>
      <c r="B81" s="129"/>
      <c r="C81" s="129"/>
      <c r="D81" s="129"/>
      <c r="E81" s="129"/>
      <c r="F81" s="129"/>
      <c r="G81" s="129"/>
      <c r="I81" s="5"/>
      <c r="J81" s="5"/>
      <c r="K81" s="5"/>
      <c r="L81" s="5"/>
      <c r="M81" s="5"/>
    </row>
    <row r="82" spans="1:13" s="130" customFormat="1" ht="14.25" customHeight="1">
      <c r="A82" s="128"/>
      <c r="B82" s="129"/>
      <c r="C82" s="129"/>
      <c r="D82" s="129"/>
      <c r="E82" s="129"/>
      <c r="F82" s="129"/>
      <c r="G82" s="129"/>
      <c r="I82" s="5"/>
      <c r="J82" s="5"/>
      <c r="K82" s="5"/>
      <c r="L82" s="5"/>
      <c r="M82" s="5"/>
    </row>
    <row r="83" spans="1:13" s="130" customFormat="1" ht="14.25" customHeight="1">
      <c r="A83" s="128"/>
      <c r="B83" s="129"/>
      <c r="C83" s="129"/>
      <c r="D83" s="129"/>
      <c r="E83" s="129"/>
      <c r="F83" s="129"/>
      <c r="G83" s="129"/>
      <c r="I83" s="5"/>
      <c r="J83" s="5"/>
      <c r="K83" s="5"/>
      <c r="L83" s="5"/>
      <c r="M83" s="5"/>
    </row>
    <row r="84" spans="1:13" s="130" customFormat="1" ht="14.25" customHeight="1">
      <c r="A84" s="128"/>
      <c r="B84" s="129"/>
      <c r="C84" s="129"/>
      <c r="D84" s="129"/>
      <c r="E84" s="129"/>
      <c r="F84" s="129"/>
      <c r="G84" s="129"/>
      <c r="I84" s="5"/>
      <c r="J84" s="5"/>
      <c r="K84" s="5"/>
      <c r="L84" s="5"/>
      <c r="M84" s="5"/>
    </row>
    <row r="85" spans="1:13" s="130" customFormat="1" ht="14.25" customHeight="1">
      <c r="A85" s="128"/>
      <c r="B85" s="129"/>
      <c r="C85" s="129"/>
      <c r="D85" s="129"/>
      <c r="E85" s="129"/>
      <c r="F85" s="129"/>
      <c r="G85" s="129"/>
      <c r="I85" s="5"/>
      <c r="J85" s="5"/>
      <c r="K85" s="5"/>
      <c r="L85" s="5"/>
      <c r="M85" s="5"/>
    </row>
    <row r="86" spans="1:13" s="130" customFormat="1" ht="14.25" customHeight="1">
      <c r="A86" s="128"/>
      <c r="B86" s="129"/>
      <c r="C86" s="129"/>
      <c r="D86" s="129"/>
      <c r="E86" s="129"/>
      <c r="F86" s="129"/>
      <c r="G86" s="129"/>
      <c r="I86" s="5"/>
      <c r="J86" s="5"/>
      <c r="K86" s="5"/>
      <c r="L86" s="5"/>
      <c r="M86" s="5"/>
    </row>
    <row r="87" spans="1:13" s="130" customFormat="1" ht="14.25" customHeight="1">
      <c r="A87" s="128"/>
      <c r="B87" s="129"/>
      <c r="C87" s="129"/>
      <c r="D87" s="129"/>
      <c r="E87" s="129"/>
      <c r="F87" s="129"/>
      <c r="G87" s="129"/>
      <c r="I87" s="5"/>
      <c r="J87" s="5"/>
      <c r="K87" s="5"/>
      <c r="L87" s="5"/>
      <c r="M87" s="5"/>
    </row>
    <row r="88" spans="1:13" s="130" customFormat="1" ht="14.25" customHeight="1">
      <c r="A88" s="128"/>
      <c r="B88" s="129"/>
      <c r="C88" s="129"/>
      <c r="D88" s="129"/>
      <c r="E88" s="129"/>
      <c r="F88" s="129"/>
      <c r="G88" s="129"/>
      <c r="I88" s="5"/>
      <c r="J88" s="5"/>
      <c r="K88" s="5"/>
      <c r="L88" s="5"/>
      <c r="M88" s="5"/>
    </row>
    <row r="89" spans="1:13" s="130" customFormat="1" ht="14.25" customHeight="1">
      <c r="A89" s="128"/>
      <c r="B89" s="129"/>
      <c r="C89" s="129"/>
      <c r="D89" s="129"/>
      <c r="E89" s="129"/>
      <c r="F89" s="129"/>
      <c r="G89" s="129"/>
      <c r="I89" s="5"/>
      <c r="J89" s="5"/>
      <c r="K89" s="5"/>
      <c r="L89" s="5"/>
      <c r="M89" s="5"/>
    </row>
    <row r="90" spans="1:13" s="130" customFormat="1" ht="14.25" customHeight="1">
      <c r="A90" s="128"/>
      <c r="B90" s="129"/>
      <c r="C90" s="129"/>
      <c r="D90" s="129"/>
      <c r="E90" s="129"/>
      <c r="F90" s="129"/>
      <c r="G90" s="129"/>
      <c r="I90" s="5"/>
      <c r="J90" s="5"/>
      <c r="K90" s="5"/>
      <c r="L90" s="5"/>
      <c r="M90" s="5"/>
    </row>
    <row r="91" spans="1:13" s="130" customFormat="1" ht="14.25" customHeight="1">
      <c r="A91" s="128"/>
      <c r="B91" s="129"/>
      <c r="C91" s="129"/>
      <c r="D91" s="129"/>
      <c r="E91" s="129"/>
      <c r="F91" s="129"/>
      <c r="G91" s="129"/>
      <c r="I91" s="5"/>
      <c r="J91" s="5"/>
      <c r="K91" s="5"/>
      <c r="L91" s="5"/>
      <c r="M91" s="5"/>
    </row>
    <row r="92" spans="1:13" s="130" customFormat="1" ht="14.25" customHeight="1">
      <c r="A92" s="128"/>
      <c r="B92" s="129"/>
      <c r="C92" s="129"/>
      <c r="D92" s="129"/>
      <c r="E92" s="129"/>
      <c r="F92" s="129"/>
      <c r="G92" s="129"/>
      <c r="I92" s="5"/>
      <c r="J92" s="5"/>
      <c r="K92" s="5"/>
      <c r="L92" s="5"/>
      <c r="M92" s="5"/>
    </row>
    <row r="93" spans="1:13" s="130" customFormat="1" ht="14.25" customHeight="1">
      <c r="A93" s="128"/>
      <c r="B93" s="129"/>
      <c r="C93" s="129"/>
      <c r="D93" s="129"/>
      <c r="E93" s="129"/>
      <c r="F93" s="129"/>
      <c r="G93" s="129"/>
      <c r="I93" s="5"/>
      <c r="J93" s="5"/>
      <c r="K93" s="5"/>
      <c r="L93" s="5"/>
      <c r="M93" s="5"/>
    </row>
    <row r="94" spans="1:13" s="130" customFormat="1" ht="14.25" customHeight="1">
      <c r="A94" s="128"/>
      <c r="B94" s="129"/>
      <c r="C94" s="129"/>
      <c r="D94" s="129"/>
      <c r="E94" s="129"/>
      <c r="F94" s="129"/>
      <c r="G94" s="129"/>
      <c r="I94" s="5"/>
      <c r="J94" s="5"/>
      <c r="K94" s="5"/>
      <c r="L94" s="5"/>
      <c r="M94" s="5"/>
    </row>
    <row r="95" spans="1:13" s="130" customFormat="1" ht="14.25" customHeight="1">
      <c r="A95" s="128"/>
      <c r="B95" s="129"/>
      <c r="C95" s="129"/>
      <c r="D95" s="129"/>
      <c r="E95" s="129"/>
      <c r="F95" s="129"/>
      <c r="G95" s="129"/>
      <c r="I95" s="5"/>
      <c r="J95" s="5"/>
      <c r="K95" s="5"/>
      <c r="L95" s="5"/>
      <c r="M95" s="5"/>
    </row>
    <row r="96" spans="1:13" s="130" customFormat="1" ht="14.25" customHeight="1">
      <c r="A96" s="128"/>
      <c r="B96" s="129"/>
      <c r="C96" s="129"/>
      <c r="D96" s="129"/>
      <c r="E96" s="129"/>
      <c r="F96" s="129"/>
      <c r="G96" s="129"/>
      <c r="I96" s="5"/>
      <c r="J96" s="5"/>
      <c r="K96" s="5"/>
      <c r="L96" s="5"/>
      <c r="M96" s="5"/>
    </row>
    <row r="97" spans="1:13" s="130" customFormat="1" ht="14.25" customHeight="1">
      <c r="A97" s="128"/>
      <c r="B97" s="129"/>
      <c r="C97" s="129"/>
      <c r="D97" s="129"/>
      <c r="E97" s="129"/>
      <c r="F97" s="129"/>
      <c r="G97" s="129"/>
      <c r="I97" s="5"/>
      <c r="J97" s="5"/>
      <c r="K97" s="5"/>
      <c r="L97" s="5"/>
      <c r="M97" s="5"/>
    </row>
    <row r="98" spans="1:13" s="130" customFormat="1" ht="14.25" customHeight="1">
      <c r="A98" s="128"/>
      <c r="B98" s="129"/>
      <c r="C98" s="129"/>
      <c r="D98" s="129"/>
      <c r="E98" s="129"/>
      <c r="F98" s="129"/>
      <c r="G98" s="129"/>
      <c r="I98" s="5"/>
      <c r="J98" s="5"/>
      <c r="K98" s="5"/>
      <c r="L98" s="5"/>
      <c r="M98" s="5"/>
    </row>
    <row r="99" spans="1:13" s="130" customFormat="1" ht="14.25" customHeight="1">
      <c r="A99" s="128"/>
      <c r="B99" s="129"/>
      <c r="C99" s="129"/>
      <c r="D99" s="129"/>
      <c r="E99" s="129"/>
      <c r="F99" s="129"/>
      <c r="G99" s="129"/>
      <c r="I99" s="5"/>
      <c r="J99" s="5"/>
      <c r="K99" s="5"/>
      <c r="L99" s="5"/>
      <c r="M99" s="5"/>
    </row>
    <row r="100" spans="1:13" s="130" customFormat="1" ht="14.25" customHeight="1">
      <c r="A100" s="128"/>
      <c r="B100" s="129"/>
      <c r="C100" s="129"/>
      <c r="D100" s="129"/>
      <c r="E100" s="129"/>
      <c r="F100" s="129"/>
      <c r="G100" s="129"/>
      <c r="I100" s="5"/>
      <c r="J100" s="5"/>
      <c r="K100" s="5"/>
      <c r="L100" s="5"/>
      <c r="M100" s="5"/>
    </row>
    <row r="101" spans="1:13" s="130" customFormat="1" ht="14.25" customHeight="1">
      <c r="A101" s="128"/>
      <c r="B101" s="129"/>
      <c r="C101" s="129"/>
      <c r="D101" s="129"/>
      <c r="E101" s="129"/>
      <c r="F101" s="129"/>
      <c r="G101" s="129"/>
      <c r="I101" s="5"/>
      <c r="J101" s="5"/>
      <c r="K101" s="5"/>
      <c r="L101" s="5"/>
      <c r="M101" s="5"/>
    </row>
    <row r="102" spans="1:13" s="130" customFormat="1" ht="14.25" customHeight="1">
      <c r="A102" s="128"/>
      <c r="B102" s="129"/>
      <c r="C102" s="129"/>
      <c r="D102" s="129"/>
      <c r="E102" s="129"/>
      <c r="F102" s="129"/>
      <c r="G102" s="129"/>
      <c r="I102" s="5"/>
      <c r="J102" s="5"/>
      <c r="K102" s="5"/>
      <c r="L102" s="5"/>
      <c r="M102" s="5"/>
    </row>
    <row r="103" spans="1:13" s="130" customFormat="1" ht="14.25" customHeight="1">
      <c r="A103" s="128"/>
      <c r="B103" s="129"/>
      <c r="C103" s="129"/>
      <c r="D103" s="129"/>
      <c r="E103" s="129"/>
      <c r="F103" s="129"/>
      <c r="G103" s="129"/>
      <c r="I103" s="5"/>
      <c r="J103" s="5"/>
      <c r="K103" s="5"/>
      <c r="L103" s="5"/>
      <c r="M103" s="5"/>
    </row>
    <row r="104" spans="1:13" s="130" customFormat="1" ht="14.25" customHeight="1">
      <c r="A104" s="128"/>
      <c r="B104" s="129"/>
      <c r="C104" s="129"/>
      <c r="D104" s="129"/>
      <c r="E104" s="129"/>
      <c r="F104" s="129"/>
      <c r="G104" s="129"/>
      <c r="I104" s="5"/>
      <c r="J104" s="5"/>
      <c r="K104" s="5"/>
      <c r="L104" s="5"/>
      <c r="M104" s="5"/>
    </row>
    <row r="105" spans="1:13" s="130" customFormat="1" ht="14.25" customHeight="1">
      <c r="A105" s="128"/>
      <c r="B105" s="129"/>
      <c r="C105" s="129"/>
      <c r="D105" s="129"/>
      <c r="E105" s="129"/>
      <c r="F105" s="129"/>
      <c r="G105" s="129"/>
      <c r="I105" s="5"/>
      <c r="J105" s="5"/>
      <c r="K105" s="5"/>
      <c r="L105" s="5"/>
      <c r="M105" s="5"/>
    </row>
    <row r="106" spans="1:13" s="130" customFormat="1" ht="14.25" customHeight="1">
      <c r="A106" s="128"/>
      <c r="B106" s="129"/>
      <c r="C106" s="129"/>
      <c r="D106" s="129"/>
      <c r="E106" s="129"/>
      <c r="F106" s="129"/>
      <c r="G106" s="129"/>
      <c r="I106" s="5"/>
      <c r="J106" s="5"/>
      <c r="K106" s="5"/>
      <c r="L106" s="5"/>
      <c r="M106" s="5"/>
    </row>
    <row r="107" spans="1:13" s="130" customFormat="1" ht="14.25" customHeight="1">
      <c r="A107" s="128"/>
      <c r="B107" s="129"/>
      <c r="C107" s="129"/>
      <c r="D107" s="129"/>
      <c r="E107" s="129"/>
      <c r="F107" s="129"/>
      <c r="G107" s="129"/>
      <c r="I107" s="5"/>
      <c r="J107" s="5"/>
      <c r="K107" s="5"/>
      <c r="L107" s="5"/>
      <c r="M107" s="5"/>
    </row>
    <row r="108" spans="1:13" s="130" customFormat="1" ht="14.25" customHeight="1">
      <c r="A108" s="128"/>
      <c r="B108" s="129"/>
      <c r="C108" s="129"/>
      <c r="D108" s="129"/>
      <c r="E108" s="129"/>
      <c r="F108" s="129"/>
      <c r="G108" s="129"/>
      <c r="I108" s="5"/>
      <c r="J108" s="5"/>
      <c r="K108" s="5"/>
      <c r="L108" s="5"/>
      <c r="M108" s="5"/>
    </row>
    <row r="109" spans="1:13" s="130" customFormat="1" ht="14.25" customHeight="1">
      <c r="A109" s="128"/>
      <c r="B109" s="129"/>
      <c r="C109" s="129"/>
      <c r="D109" s="129"/>
      <c r="E109" s="129"/>
      <c r="F109" s="129"/>
      <c r="G109" s="129"/>
      <c r="I109" s="5"/>
      <c r="J109" s="5"/>
      <c r="K109" s="5"/>
      <c r="L109" s="5"/>
      <c r="M109" s="5"/>
    </row>
    <row r="110" spans="1:13" s="130" customFormat="1" ht="14.25" customHeight="1">
      <c r="A110" s="128"/>
      <c r="B110" s="129"/>
      <c r="C110" s="129"/>
      <c r="D110" s="129"/>
      <c r="E110" s="129"/>
      <c r="F110" s="129"/>
      <c r="G110" s="129"/>
      <c r="I110" s="5"/>
      <c r="J110" s="5"/>
      <c r="K110" s="5"/>
      <c r="L110" s="5"/>
      <c r="M110" s="5"/>
    </row>
    <row r="111" spans="1:13" s="130" customFormat="1" ht="14.25" customHeight="1">
      <c r="A111" s="128"/>
      <c r="B111" s="129"/>
      <c r="C111" s="129"/>
      <c r="D111" s="129"/>
      <c r="E111" s="129"/>
      <c r="F111" s="129"/>
      <c r="G111" s="129"/>
      <c r="I111" s="5"/>
      <c r="J111" s="5"/>
      <c r="K111" s="5"/>
      <c r="L111" s="5"/>
      <c r="M111" s="5"/>
    </row>
    <row r="112" spans="1:13" s="130" customFormat="1" ht="14.25" customHeight="1">
      <c r="A112" s="128"/>
      <c r="B112" s="129"/>
      <c r="C112" s="129"/>
      <c r="D112" s="129"/>
      <c r="E112" s="129"/>
      <c r="F112" s="129"/>
      <c r="G112" s="129"/>
      <c r="I112" s="5"/>
      <c r="J112" s="5"/>
      <c r="K112" s="5"/>
      <c r="L112" s="5"/>
      <c r="M112" s="5"/>
    </row>
    <row r="113" spans="1:13" s="130" customFormat="1" ht="14.25" customHeight="1">
      <c r="A113" s="128"/>
      <c r="B113" s="129"/>
      <c r="C113" s="129"/>
      <c r="D113" s="129"/>
      <c r="E113" s="129"/>
      <c r="F113" s="129"/>
      <c r="G113" s="129"/>
      <c r="I113" s="5"/>
      <c r="J113" s="5"/>
      <c r="K113" s="5"/>
      <c r="L113" s="5"/>
      <c r="M113" s="5"/>
    </row>
    <row r="114" spans="1:13" s="130" customFormat="1" ht="14.25" customHeight="1">
      <c r="A114" s="128"/>
      <c r="B114" s="129"/>
      <c r="C114" s="129"/>
      <c r="D114" s="129"/>
      <c r="E114" s="129"/>
      <c r="F114" s="129"/>
      <c r="G114" s="129"/>
      <c r="I114" s="5"/>
      <c r="J114" s="5"/>
      <c r="K114" s="5"/>
      <c r="L114" s="5"/>
      <c r="M114" s="5"/>
    </row>
    <row r="115" spans="1:13" s="130" customFormat="1" ht="14.25" customHeight="1">
      <c r="A115" s="128"/>
      <c r="B115" s="129"/>
      <c r="C115" s="129"/>
      <c r="D115" s="129"/>
      <c r="E115" s="129"/>
      <c r="F115" s="129"/>
      <c r="G115" s="129"/>
      <c r="I115" s="5"/>
      <c r="J115" s="5"/>
      <c r="K115" s="5"/>
      <c r="L115" s="5"/>
      <c r="M115" s="5"/>
    </row>
    <row r="116" spans="1:13" s="130" customFormat="1" ht="14.25" customHeight="1">
      <c r="A116" s="128"/>
      <c r="B116" s="129"/>
      <c r="C116" s="129"/>
      <c r="D116" s="129"/>
      <c r="E116" s="129"/>
      <c r="F116" s="129"/>
      <c r="G116" s="129"/>
      <c r="I116" s="5"/>
      <c r="J116" s="5"/>
      <c r="K116" s="5"/>
      <c r="L116" s="5"/>
      <c r="M116" s="5"/>
    </row>
    <row r="117" spans="1:13" s="130" customFormat="1" ht="14.25" customHeight="1">
      <c r="A117" s="128"/>
      <c r="B117" s="129"/>
      <c r="C117" s="129"/>
      <c r="D117" s="129"/>
      <c r="E117" s="129"/>
      <c r="F117" s="129"/>
      <c r="G117" s="129"/>
      <c r="I117" s="5"/>
      <c r="J117" s="5"/>
      <c r="K117" s="5"/>
      <c r="L117" s="5"/>
      <c r="M117" s="5"/>
    </row>
    <row r="118" spans="1:13" s="130" customFormat="1" ht="14.25" customHeight="1">
      <c r="A118" s="128"/>
      <c r="B118" s="129"/>
      <c r="C118" s="129"/>
      <c r="D118" s="129"/>
      <c r="E118" s="129"/>
      <c r="F118" s="129"/>
      <c r="G118" s="129"/>
      <c r="I118" s="5"/>
      <c r="J118" s="5"/>
      <c r="K118" s="5"/>
      <c r="L118" s="5"/>
      <c r="M118" s="5"/>
    </row>
    <row r="119" spans="1:13" s="130" customFormat="1" ht="14.25" customHeight="1">
      <c r="A119" s="128"/>
      <c r="B119" s="129"/>
      <c r="C119" s="129"/>
      <c r="D119" s="129"/>
      <c r="E119" s="129"/>
      <c r="F119" s="129"/>
      <c r="G119" s="129"/>
      <c r="I119" s="5"/>
      <c r="J119" s="5"/>
      <c r="K119" s="5"/>
      <c r="L119" s="5"/>
      <c r="M119" s="5"/>
    </row>
    <row r="120" spans="1:13" s="130" customFormat="1" ht="14.25" customHeight="1">
      <c r="A120" s="128"/>
      <c r="B120" s="129"/>
      <c r="C120" s="129"/>
      <c r="D120" s="129"/>
      <c r="E120" s="129"/>
      <c r="F120" s="129"/>
      <c r="G120" s="129"/>
      <c r="I120" s="5"/>
      <c r="J120" s="5"/>
      <c r="K120" s="5"/>
      <c r="L120" s="5"/>
      <c r="M120" s="5"/>
    </row>
    <row r="121" spans="1:13" s="130" customFormat="1" ht="14.25" customHeight="1">
      <c r="A121" s="128"/>
      <c r="B121" s="129"/>
      <c r="C121" s="129"/>
      <c r="D121" s="129"/>
      <c r="E121" s="129"/>
      <c r="F121" s="129"/>
      <c r="G121" s="129"/>
      <c r="I121" s="5"/>
      <c r="J121" s="5"/>
      <c r="K121" s="5"/>
      <c r="L121" s="5"/>
      <c r="M121" s="5"/>
    </row>
    <row r="122" spans="1:13" s="130" customFormat="1" ht="14.25" customHeight="1">
      <c r="A122" s="128"/>
      <c r="B122" s="129"/>
      <c r="C122" s="129"/>
      <c r="D122" s="129"/>
      <c r="E122" s="129"/>
      <c r="F122" s="129"/>
      <c r="G122" s="129"/>
      <c r="I122" s="5"/>
      <c r="J122" s="5"/>
      <c r="K122" s="5"/>
      <c r="L122" s="5"/>
      <c r="M122" s="5"/>
    </row>
    <row r="123" spans="1:13" s="130" customFormat="1" ht="14.25" customHeight="1">
      <c r="A123" s="128"/>
      <c r="B123" s="129"/>
      <c r="C123" s="129"/>
      <c r="D123" s="129"/>
      <c r="E123" s="129"/>
      <c r="F123" s="129"/>
      <c r="G123" s="129"/>
      <c r="I123" s="5"/>
      <c r="J123" s="5"/>
      <c r="K123" s="5"/>
      <c r="L123" s="5"/>
      <c r="M123" s="5"/>
    </row>
    <row r="124" spans="1:13" s="130" customFormat="1" ht="14.25" customHeight="1">
      <c r="A124" s="128"/>
      <c r="B124" s="129"/>
      <c r="C124" s="129"/>
      <c r="D124" s="129"/>
      <c r="E124" s="129"/>
      <c r="F124" s="129"/>
      <c r="G124" s="129"/>
      <c r="I124" s="5"/>
      <c r="J124" s="5"/>
      <c r="K124" s="5"/>
      <c r="L124" s="5"/>
      <c r="M124" s="5"/>
    </row>
    <row r="125" spans="1:13" s="130" customFormat="1" ht="14.25" customHeight="1">
      <c r="A125" s="128"/>
      <c r="B125" s="129"/>
      <c r="C125" s="129"/>
      <c r="D125" s="129"/>
      <c r="E125" s="129"/>
      <c r="F125" s="129"/>
      <c r="G125" s="129"/>
      <c r="I125" s="5"/>
      <c r="J125" s="5"/>
      <c r="K125" s="5"/>
      <c r="L125" s="5"/>
      <c r="M125" s="5"/>
    </row>
    <row r="126" spans="1:13" s="130" customFormat="1" ht="14.25" customHeight="1">
      <c r="A126" s="128"/>
      <c r="B126" s="129"/>
      <c r="C126" s="129"/>
      <c r="D126" s="129"/>
      <c r="E126" s="129"/>
      <c r="F126" s="129"/>
      <c r="G126" s="129"/>
      <c r="I126" s="5"/>
      <c r="J126" s="5"/>
      <c r="K126" s="5"/>
      <c r="L126" s="5"/>
      <c r="M126" s="5"/>
    </row>
    <row r="127" spans="1:13" s="130" customFormat="1" ht="14.25" customHeight="1">
      <c r="A127" s="128"/>
      <c r="B127" s="129"/>
      <c r="C127" s="129"/>
      <c r="D127" s="129"/>
      <c r="E127" s="129"/>
      <c r="F127" s="129"/>
      <c r="G127" s="129"/>
      <c r="I127" s="5"/>
      <c r="J127" s="5"/>
      <c r="K127" s="5"/>
      <c r="L127" s="5"/>
      <c r="M127" s="5"/>
    </row>
    <row r="128" spans="1:13" s="130" customFormat="1" ht="14.25" customHeight="1">
      <c r="A128" s="128"/>
      <c r="B128" s="129"/>
      <c r="C128" s="129"/>
      <c r="D128" s="129"/>
      <c r="E128" s="129"/>
      <c r="F128" s="129"/>
      <c r="G128" s="129"/>
      <c r="I128" s="5"/>
      <c r="J128" s="5"/>
      <c r="K128" s="5"/>
      <c r="L128" s="5"/>
      <c r="M128" s="5"/>
    </row>
    <row r="129" spans="1:13" s="130" customFormat="1" ht="14.25" customHeight="1">
      <c r="A129" s="128"/>
      <c r="B129" s="129"/>
      <c r="C129" s="129"/>
      <c r="D129" s="129"/>
      <c r="E129" s="129"/>
      <c r="F129" s="129"/>
      <c r="G129" s="129"/>
      <c r="I129" s="5"/>
      <c r="J129" s="5"/>
      <c r="K129" s="5"/>
      <c r="L129" s="5"/>
      <c r="M129" s="5"/>
    </row>
    <row r="130" spans="1:13" s="130" customFormat="1" ht="14.25" customHeight="1">
      <c r="A130" s="128"/>
      <c r="B130" s="129"/>
      <c r="C130" s="129"/>
      <c r="D130" s="129"/>
      <c r="E130" s="129"/>
      <c r="F130" s="129"/>
      <c r="G130" s="129"/>
      <c r="I130" s="5"/>
      <c r="J130" s="5"/>
      <c r="K130" s="5"/>
      <c r="L130" s="5"/>
      <c r="M130" s="5"/>
    </row>
    <row r="131" spans="1:13" s="130" customFormat="1" ht="14.25" customHeight="1">
      <c r="A131" s="128"/>
      <c r="B131" s="129"/>
      <c r="C131" s="129"/>
      <c r="D131" s="129"/>
      <c r="E131" s="129"/>
      <c r="F131" s="129"/>
      <c r="G131" s="129"/>
      <c r="I131" s="5"/>
      <c r="J131" s="5"/>
      <c r="K131" s="5"/>
      <c r="L131" s="5"/>
      <c r="M131" s="5"/>
    </row>
    <row r="132" spans="1:13" s="130" customFormat="1" ht="14.25" customHeight="1">
      <c r="A132" s="128"/>
      <c r="B132" s="129"/>
      <c r="C132" s="129"/>
      <c r="D132" s="129"/>
      <c r="E132" s="129"/>
      <c r="F132" s="129"/>
      <c r="G132" s="129"/>
      <c r="I132" s="5"/>
      <c r="J132" s="5"/>
      <c r="K132" s="5"/>
      <c r="L132" s="5"/>
      <c r="M132" s="5"/>
    </row>
    <row r="133" spans="1:13" s="130" customFormat="1" ht="14.25" customHeight="1">
      <c r="A133" s="128"/>
      <c r="B133" s="129"/>
      <c r="C133" s="129"/>
      <c r="D133" s="129"/>
      <c r="E133" s="129"/>
      <c r="F133" s="129"/>
      <c r="G133" s="129"/>
      <c r="I133" s="5"/>
      <c r="J133" s="5"/>
      <c r="K133" s="5"/>
      <c r="L133" s="5"/>
      <c r="M133" s="5"/>
    </row>
    <row r="134" spans="1:13" s="130" customFormat="1" ht="14.25" customHeight="1">
      <c r="A134" s="128"/>
      <c r="B134" s="129"/>
      <c r="C134" s="129"/>
      <c r="D134" s="129"/>
      <c r="E134" s="129"/>
      <c r="F134" s="129"/>
      <c r="G134" s="129"/>
      <c r="I134" s="5"/>
      <c r="J134" s="5"/>
      <c r="K134" s="5"/>
      <c r="L134" s="5"/>
      <c r="M134" s="5"/>
    </row>
    <row r="135" spans="1:13" s="130" customFormat="1" ht="14.25" customHeight="1">
      <c r="A135" s="128"/>
      <c r="B135" s="129"/>
      <c r="C135" s="129"/>
      <c r="D135" s="129"/>
      <c r="E135" s="129"/>
      <c r="F135" s="129"/>
      <c r="G135" s="129"/>
      <c r="I135" s="5"/>
      <c r="J135" s="5"/>
      <c r="K135" s="5"/>
      <c r="L135" s="5"/>
      <c r="M135" s="5"/>
    </row>
    <row r="136" spans="1:13" s="130" customFormat="1" ht="14.25" customHeight="1">
      <c r="A136" s="128"/>
      <c r="B136" s="129"/>
      <c r="C136" s="129"/>
      <c r="D136" s="129"/>
      <c r="E136" s="129"/>
      <c r="F136" s="129"/>
      <c r="G136" s="129"/>
      <c r="I136" s="5"/>
      <c r="J136" s="5"/>
      <c r="K136" s="5"/>
      <c r="L136" s="5"/>
      <c r="M136" s="5"/>
    </row>
    <row r="137" spans="1:13" s="130" customFormat="1" ht="14.25" customHeight="1">
      <c r="A137" s="128"/>
      <c r="B137" s="129"/>
      <c r="C137" s="129"/>
      <c r="D137" s="129"/>
      <c r="E137" s="129"/>
      <c r="F137" s="129"/>
      <c r="G137" s="129"/>
      <c r="I137" s="5"/>
      <c r="J137" s="5"/>
      <c r="K137" s="5"/>
      <c r="L137" s="5"/>
      <c r="M137" s="5"/>
    </row>
    <row r="138" spans="1:13" s="130" customFormat="1" ht="14.25" customHeight="1">
      <c r="A138" s="128"/>
      <c r="B138" s="129"/>
      <c r="C138" s="129"/>
      <c r="D138" s="129"/>
      <c r="E138" s="129"/>
      <c r="F138" s="129"/>
      <c r="G138" s="129"/>
      <c r="I138" s="5"/>
      <c r="J138" s="5"/>
      <c r="K138" s="5"/>
      <c r="L138" s="5"/>
      <c r="M138" s="5"/>
    </row>
    <row r="139" spans="1:13" s="130" customFormat="1" ht="14.25" customHeight="1">
      <c r="A139" s="128"/>
      <c r="B139" s="129"/>
      <c r="C139" s="129"/>
      <c r="D139" s="129"/>
      <c r="E139" s="129"/>
      <c r="F139" s="129"/>
      <c r="G139" s="129"/>
      <c r="I139" s="5"/>
      <c r="J139" s="5"/>
      <c r="K139" s="5"/>
      <c r="L139" s="5"/>
      <c r="M139" s="5"/>
    </row>
    <row r="140" spans="1:13" s="130" customFormat="1" ht="14.25" customHeight="1">
      <c r="A140" s="128"/>
      <c r="B140" s="129"/>
      <c r="C140" s="129"/>
      <c r="D140" s="129"/>
      <c r="E140" s="129"/>
      <c r="F140" s="129"/>
      <c r="G140" s="129"/>
      <c r="I140" s="5"/>
      <c r="J140" s="5"/>
      <c r="K140" s="5"/>
      <c r="L140" s="5"/>
      <c r="M140" s="5"/>
    </row>
    <row r="141" spans="1:13" s="130" customFormat="1" ht="14.25" customHeight="1">
      <c r="A141" s="128"/>
      <c r="B141" s="129"/>
      <c r="C141" s="129"/>
      <c r="D141" s="129"/>
      <c r="E141" s="129"/>
      <c r="F141" s="129"/>
      <c r="G141" s="129"/>
      <c r="I141" s="5"/>
      <c r="J141" s="5"/>
      <c r="K141" s="5"/>
      <c r="L141" s="5"/>
      <c r="M141" s="5"/>
    </row>
    <row r="142" spans="1:13" s="130" customFormat="1" ht="14.25" customHeight="1">
      <c r="A142" s="128"/>
      <c r="B142" s="129"/>
      <c r="C142" s="129"/>
      <c r="D142" s="129"/>
      <c r="E142" s="129"/>
      <c r="F142" s="129"/>
      <c r="G142" s="129"/>
      <c r="I142" s="5"/>
      <c r="J142" s="5"/>
      <c r="K142" s="5"/>
      <c r="L142" s="5"/>
      <c r="M142" s="5"/>
    </row>
    <row r="143" spans="1:13" s="130" customFormat="1" ht="14.25" customHeight="1">
      <c r="A143" s="128"/>
      <c r="B143" s="129"/>
      <c r="C143" s="129"/>
      <c r="D143" s="129"/>
      <c r="E143" s="129"/>
      <c r="F143" s="129"/>
      <c r="G143" s="129"/>
      <c r="I143" s="5"/>
      <c r="J143" s="5"/>
      <c r="K143" s="5"/>
      <c r="L143" s="5"/>
      <c r="M143" s="5"/>
    </row>
    <row r="144" spans="1:13" s="130" customFormat="1" ht="14.25" customHeight="1">
      <c r="A144" s="128"/>
      <c r="B144" s="129"/>
      <c r="C144" s="129"/>
      <c r="D144" s="129"/>
      <c r="E144" s="129"/>
      <c r="F144" s="129"/>
      <c r="G144" s="129"/>
      <c r="I144" s="5"/>
      <c r="J144" s="5"/>
      <c r="K144" s="5"/>
      <c r="L144" s="5"/>
      <c r="M144" s="5"/>
    </row>
    <row r="145" spans="1:13" s="130" customFormat="1" ht="14.25" customHeight="1">
      <c r="A145" s="128"/>
      <c r="B145" s="129"/>
      <c r="C145" s="129"/>
      <c r="D145" s="129"/>
      <c r="E145" s="129"/>
      <c r="F145" s="129"/>
      <c r="G145" s="129"/>
      <c r="I145" s="5"/>
      <c r="J145" s="5"/>
      <c r="K145" s="5"/>
      <c r="L145" s="5"/>
      <c r="M145" s="5"/>
    </row>
    <row r="146" spans="1:13" s="130" customFormat="1" ht="14.25" customHeight="1">
      <c r="A146" s="128"/>
      <c r="B146" s="129"/>
      <c r="C146" s="129"/>
      <c r="D146" s="129"/>
      <c r="E146" s="129"/>
      <c r="F146" s="129"/>
      <c r="G146" s="129"/>
      <c r="I146" s="5"/>
      <c r="J146" s="5"/>
      <c r="K146" s="5"/>
      <c r="L146" s="5"/>
      <c r="M146" s="5"/>
    </row>
    <row r="147" spans="1:13" s="130" customFormat="1" ht="14.25" customHeight="1">
      <c r="A147" s="128"/>
      <c r="B147" s="129"/>
      <c r="C147" s="129"/>
      <c r="D147" s="129"/>
      <c r="E147" s="129"/>
      <c r="F147" s="129"/>
      <c r="G147" s="129"/>
      <c r="I147" s="5"/>
      <c r="J147" s="5"/>
      <c r="K147" s="5"/>
      <c r="L147" s="5"/>
      <c r="M147" s="5"/>
    </row>
    <row r="148" spans="1:13" s="130" customFormat="1" ht="14.25" customHeight="1">
      <c r="A148" s="128"/>
      <c r="B148" s="129"/>
      <c r="C148" s="129"/>
      <c r="D148" s="129"/>
      <c r="E148" s="129"/>
      <c r="F148" s="129"/>
      <c r="G148" s="129"/>
      <c r="I148" s="5"/>
      <c r="J148" s="5"/>
      <c r="K148" s="5"/>
      <c r="L148" s="5"/>
      <c r="M148" s="5"/>
    </row>
    <row r="149" spans="1:13" s="130" customFormat="1" ht="14.25" customHeight="1">
      <c r="A149" s="128"/>
      <c r="B149" s="129"/>
      <c r="C149" s="129"/>
      <c r="D149" s="129"/>
      <c r="E149" s="129"/>
      <c r="F149" s="129"/>
      <c r="G149" s="129"/>
      <c r="I149" s="5"/>
      <c r="J149" s="5"/>
      <c r="K149" s="5"/>
      <c r="L149" s="5"/>
      <c r="M149" s="5"/>
    </row>
    <row r="150" spans="1:13" s="130" customFormat="1" ht="14.25" customHeight="1">
      <c r="A150" s="128"/>
      <c r="B150" s="129"/>
      <c r="C150" s="129"/>
      <c r="D150" s="129"/>
      <c r="E150" s="129"/>
      <c r="F150" s="129"/>
      <c r="G150" s="129"/>
      <c r="I150" s="5"/>
      <c r="J150" s="5"/>
      <c r="K150" s="5"/>
      <c r="L150" s="5"/>
      <c r="M150" s="5"/>
    </row>
    <row r="151" spans="1:13" s="130" customFormat="1" ht="14.25" customHeight="1">
      <c r="A151" s="128"/>
      <c r="B151" s="129"/>
      <c r="C151" s="129"/>
      <c r="D151" s="129"/>
      <c r="E151" s="129"/>
      <c r="F151" s="129"/>
      <c r="G151" s="129"/>
      <c r="I151" s="5"/>
      <c r="J151" s="5"/>
      <c r="K151" s="5"/>
      <c r="L151" s="5"/>
      <c r="M151" s="5"/>
    </row>
    <row r="152" spans="1:13" s="130" customFormat="1" ht="14.25" customHeight="1">
      <c r="A152" s="128"/>
      <c r="B152" s="129"/>
      <c r="C152" s="129"/>
      <c r="D152" s="129"/>
      <c r="E152" s="129"/>
      <c r="F152" s="129"/>
      <c r="G152" s="129"/>
      <c r="I152" s="5"/>
      <c r="J152" s="5"/>
      <c r="K152" s="5"/>
      <c r="L152" s="5"/>
      <c r="M152" s="5"/>
    </row>
    <row r="153" spans="1:13" s="130" customFormat="1" ht="14.25" customHeight="1">
      <c r="A153" s="128"/>
      <c r="B153" s="129"/>
      <c r="C153" s="129"/>
      <c r="D153" s="129"/>
      <c r="E153" s="129"/>
      <c r="F153" s="129"/>
      <c r="G153" s="129"/>
      <c r="I153" s="5"/>
      <c r="J153" s="5"/>
      <c r="K153" s="5"/>
      <c r="L153" s="5"/>
      <c r="M153" s="5"/>
    </row>
    <row r="154" spans="1:13" s="130" customFormat="1" ht="14.25" customHeight="1">
      <c r="A154" s="128"/>
      <c r="B154" s="129"/>
      <c r="C154" s="129"/>
      <c r="D154" s="129"/>
      <c r="E154" s="129"/>
      <c r="F154" s="129"/>
      <c r="G154" s="129"/>
      <c r="I154" s="5"/>
      <c r="J154" s="5"/>
      <c r="K154" s="5"/>
      <c r="L154" s="5"/>
      <c r="M154" s="5"/>
    </row>
    <row r="155" spans="1:13" s="130" customFormat="1" ht="14.25" customHeight="1">
      <c r="A155" s="128"/>
      <c r="B155" s="129"/>
      <c r="C155" s="129"/>
      <c r="D155" s="129"/>
      <c r="E155" s="129"/>
      <c r="F155" s="129"/>
      <c r="G155" s="129"/>
      <c r="I155" s="5"/>
      <c r="J155" s="5"/>
      <c r="K155" s="5"/>
      <c r="L155" s="5"/>
      <c r="M155" s="5"/>
    </row>
    <row r="156" spans="1:13" s="130" customFormat="1" ht="14.25" customHeight="1">
      <c r="A156" s="128"/>
      <c r="B156" s="129"/>
      <c r="C156" s="129"/>
      <c r="D156" s="129"/>
      <c r="E156" s="129"/>
      <c r="F156" s="129"/>
      <c r="G156" s="129"/>
      <c r="I156" s="5"/>
      <c r="J156" s="5"/>
      <c r="K156" s="5"/>
      <c r="L156" s="5"/>
      <c r="M156" s="5"/>
    </row>
    <row r="157" spans="1:13" s="130" customFormat="1" ht="14.25" customHeight="1">
      <c r="A157" s="128"/>
      <c r="B157" s="129"/>
      <c r="C157" s="129"/>
      <c r="D157" s="129"/>
      <c r="E157" s="129"/>
      <c r="F157" s="129"/>
      <c r="G157" s="129"/>
      <c r="I157" s="5"/>
      <c r="J157" s="5"/>
      <c r="K157" s="5"/>
      <c r="L157" s="5"/>
      <c r="M157" s="5"/>
    </row>
    <row r="158" spans="1:13" s="130" customFormat="1" ht="14.25" customHeight="1">
      <c r="A158" s="128"/>
      <c r="B158" s="129"/>
      <c r="C158" s="129"/>
      <c r="D158" s="129"/>
      <c r="E158" s="129"/>
      <c r="F158" s="129"/>
      <c r="G158" s="129"/>
      <c r="I158" s="5"/>
      <c r="J158" s="5"/>
      <c r="K158" s="5"/>
      <c r="L158" s="5"/>
      <c r="M158" s="5"/>
    </row>
    <row r="159" spans="1:13" s="130" customFormat="1" ht="14.25" customHeight="1">
      <c r="A159" s="128"/>
      <c r="B159" s="129"/>
      <c r="C159" s="129"/>
      <c r="D159" s="129"/>
      <c r="E159" s="129"/>
      <c r="F159" s="129"/>
      <c r="G159" s="129"/>
      <c r="I159" s="5"/>
      <c r="J159" s="5"/>
      <c r="K159" s="5"/>
      <c r="L159" s="5"/>
      <c r="M159" s="5"/>
    </row>
    <row r="160" spans="1:13" s="130" customFormat="1" ht="14.25" customHeight="1">
      <c r="A160" s="128"/>
      <c r="B160" s="129"/>
      <c r="C160" s="129"/>
      <c r="D160" s="129"/>
      <c r="E160" s="129"/>
      <c r="F160" s="129"/>
      <c r="G160" s="129"/>
      <c r="I160" s="5"/>
      <c r="J160" s="5"/>
      <c r="K160" s="5"/>
      <c r="L160" s="5"/>
      <c r="M160" s="5"/>
    </row>
    <row r="161" spans="1:13" s="130" customFormat="1" ht="14.25" customHeight="1">
      <c r="A161" s="128"/>
      <c r="B161" s="129"/>
      <c r="C161" s="129"/>
      <c r="D161" s="129"/>
      <c r="E161" s="129"/>
      <c r="F161" s="129"/>
      <c r="G161" s="129"/>
      <c r="I161" s="5"/>
      <c r="J161" s="5"/>
      <c r="K161" s="5"/>
      <c r="L161" s="5"/>
      <c r="M161" s="5"/>
    </row>
    <row r="162" spans="1:13" s="130" customFormat="1" ht="14.25" customHeight="1">
      <c r="A162" s="128"/>
      <c r="B162" s="129"/>
      <c r="C162" s="129"/>
      <c r="D162" s="129"/>
      <c r="E162" s="129"/>
      <c r="F162" s="129"/>
      <c r="G162" s="129"/>
      <c r="I162" s="5"/>
      <c r="J162" s="5"/>
      <c r="K162" s="5"/>
      <c r="L162" s="5"/>
      <c r="M162" s="5"/>
    </row>
    <row r="163" spans="1:13" s="130" customFormat="1" ht="14.25" customHeight="1">
      <c r="A163" s="128"/>
      <c r="B163" s="129"/>
      <c r="C163" s="129"/>
      <c r="D163" s="129"/>
      <c r="E163" s="129"/>
      <c r="F163" s="129"/>
      <c r="G163" s="129"/>
      <c r="I163" s="5"/>
      <c r="J163" s="5"/>
      <c r="K163" s="5"/>
      <c r="L163" s="5"/>
      <c r="M163" s="5"/>
    </row>
    <row r="164" spans="1:13" s="130" customFormat="1" ht="14.25" customHeight="1">
      <c r="A164" s="128"/>
      <c r="B164" s="129"/>
      <c r="C164" s="129"/>
      <c r="D164" s="129"/>
      <c r="E164" s="129"/>
      <c r="F164" s="129"/>
      <c r="G164" s="129"/>
      <c r="I164" s="5"/>
      <c r="J164" s="5"/>
      <c r="K164" s="5"/>
      <c r="L164" s="5"/>
      <c r="M164" s="5"/>
    </row>
    <row r="165" spans="1:13" s="130" customFormat="1" ht="14.25" customHeight="1">
      <c r="A165" s="128"/>
      <c r="B165" s="129"/>
      <c r="C165" s="129"/>
      <c r="D165" s="129"/>
      <c r="E165" s="129"/>
      <c r="F165" s="129"/>
      <c r="G165" s="129"/>
      <c r="I165" s="5"/>
      <c r="J165" s="5"/>
      <c r="K165" s="5"/>
      <c r="L165" s="5"/>
      <c r="M165" s="5"/>
    </row>
    <row r="166" spans="1:13" s="130" customFormat="1" ht="14.25" customHeight="1">
      <c r="A166" s="128"/>
      <c r="B166" s="129"/>
      <c r="C166" s="129"/>
      <c r="D166" s="129"/>
      <c r="E166" s="129"/>
      <c r="F166" s="129"/>
      <c r="G166" s="129"/>
      <c r="I166" s="5"/>
      <c r="J166" s="5"/>
      <c r="K166" s="5"/>
      <c r="L166" s="5"/>
      <c r="M166" s="5"/>
    </row>
    <row r="167" spans="1:13" s="130" customFormat="1" ht="14.25" customHeight="1">
      <c r="A167" s="128"/>
      <c r="B167" s="129"/>
      <c r="C167" s="129"/>
      <c r="D167" s="129"/>
      <c r="E167" s="129"/>
      <c r="F167" s="129"/>
      <c r="G167" s="129"/>
      <c r="I167" s="5"/>
      <c r="J167" s="5"/>
      <c r="K167" s="5"/>
      <c r="L167" s="5"/>
      <c r="M167" s="5"/>
    </row>
    <row r="168" spans="1:13" s="130" customFormat="1" ht="14.25" customHeight="1">
      <c r="A168" s="128"/>
      <c r="B168" s="129"/>
      <c r="C168" s="129"/>
      <c r="D168" s="129"/>
      <c r="E168" s="129"/>
      <c r="F168" s="129"/>
      <c r="G168" s="129"/>
      <c r="I168" s="5"/>
      <c r="J168" s="5"/>
      <c r="K168" s="5"/>
      <c r="L168" s="5"/>
      <c r="M168" s="5"/>
    </row>
    <row r="169" spans="1:13" s="130" customFormat="1" ht="14.25" customHeight="1">
      <c r="A169" s="128"/>
      <c r="B169" s="129"/>
      <c r="C169" s="129"/>
      <c r="D169" s="129"/>
      <c r="E169" s="129"/>
      <c r="F169" s="129"/>
      <c r="G169" s="129"/>
      <c r="I169" s="5"/>
      <c r="J169" s="5"/>
      <c r="K169" s="5"/>
      <c r="L169" s="5"/>
      <c r="M169" s="5"/>
    </row>
    <row r="170" spans="1:13" s="130" customFormat="1" ht="14.25" customHeight="1">
      <c r="A170" s="128"/>
      <c r="B170" s="129"/>
      <c r="C170" s="129"/>
      <c r="D170" s="129"/>
      <c r="E170" s="129"/>
      <c r="F170" s="129"/>
      <c r="G170" s="129"/>
      <c r="I170" s="5"/>
      <c r="J170" s="5"/>
      <c r="K170" s="5"/>
      <c r="L170" s="5"/>
      <c r="M170" s="5"/>
    </row>
    <row r="171" spans="1:13" s="130" customFormat="1" ht="14.25" customHeight="1">
      <c r="A171" s="128"/>
      <c r="B171" s="129"/>
      <c r="C171" s="129"/>
      <c r="D171" s="129"/>
      <c r="E171" s="129"/>
      <c r="F171" s="129"/>
      <c r="G171" s="129"/>
      <c r="I171" s="5"/>
      <c r="J171" s="5"/>
      <c r="K171" s="5"/>
      <c r="L171" s="5"/>
      <c r="M171" s="5"/>
    </row>
    <row r="172" spans="1:13" s="130" customFormat="1" ht="14.25" customHeight="1">
      <c r="A172" s="128"/>
      <c r="B172" s="129"/>
      <c r="C172" s="129"/>
      <c r="D172" s="129"/>
      <c r="E172" s="129"/>
      <c r="F172" s="129"/>
      <c r="G172" s="129"/>
      <c r="I172" s="5"/>
      <c r="J172" s="5"/>
      <c r="K172" s="5"/>
      <c r="L172" s="5"/>
      <c r="M172" s="5"/>
    </row>
    <row r="173" spans="1:13" s="130" customFormat="1" ht="14.25" customHeight="1">
      <c r="A173" s="128"/>
      <c r="B173" s="129"/>
      <c r="C173" s="129"/>
      <c r="D173" s="129"/>
      <c r="E173" s="129"/>
      <c r="F173" s="129"/>
      <c r="G173" s="129"/>
      <c r="I173" s="5"/>
      <c r="J173" s="5"/>
      <c r="K173" s="5"/>
      <c r="L173" s="5"/>
      <c r="M173" s="5"/>
    </row>
    <row r="174" spans="1:13" s="130" customFormat="1" ht="14.25" customHeight="1">
      <c r="A174" s="128"/>
      <c r="B174" s="129"/>
      <c r="C174" s="129"/>
      <c r="D174" s="129"/>
      <c r="E174" s="129"/>
      <c r="F174" s="129"/>
      <c r="G174" s="129"/>
      <c r="I174" s="5"/>
      <c r="J174" s="5"/>
      <c r="K174" s="5"/>
      <c r="L174" s="5"/>
      <c r="M174" s="5"/>
    </row>
    <row r="175" spans="1:13" s="130" customFormat="1" ht="14.25" customHeight="1">
      <c r="A175" s="128"/>
      <c r="B175" s="129"/>
      <c r="C175" s="129"/>
      <c r="D175" s="129"/>
      <c r="E175" s="129"/>
      <c r="F175" s="129"/>
      <c r="G175" s="129"/>
      <c r="I175" s="5"/>
      <c r="J175" s="5"/>
      <c r="K175" s="5"/>
      <c r="L175" s="5"/>
      <c r="M175" s="5"/>
    </row>
    <row r="176" spans="1:13" s="130" customFormat="1" ht="14.25" customHeight="1">
      <c r="A176" s="128"/>
      <c r="B176" s="129"/>
      <c r="C176" s="129"/>
      <c r="D176" s="129"/>
      <c r="E176" s="129"/>
      <c r="F176" s="129"/>
      <c r="G176" s="129"/>
      <c r="I176" s="5"/>
      <c r="J176" s="5"/>
      <c r="K176" s="5"/>
      <c r="L176" s="5"/>
      <c r="M176" s="5"/>
    </row>
    <row r="177" spans="1:13" s="130" customFormat="1" ht="14.25" customHeight="1">
      <c r="A177" s="128"/>
      <c r="B177" s="129"/>
      <c r="C177" s="129"/>
      <c r="D177" s="129"/>
      <c r="E177" s="129"/>
      <c r="F177" s="129"/>
      <c r="G177" s="129"/>
      <c r="I177" s="5"/>
      <c r="J177" s="5"/>
      <c r="K177" s="5"/>
      <c r="L177" s="5"/>
      <c r="M177" s="5"/>
    </row>
    <row r="178" spans="1:13" s="130" customFormat="1" ht="14.25" customHeight="1">
      <c r="A178" s="128"/>
      <c r="B178" s="129"/>
      <c r="C178" s="129"/>
      <c r="D178" s="129"/>
      <c r="E178" s="129"/>
      <c r="F178" s="129"/>
      <c r="G178" s="129"/>
      <c r="I178" s="5"/>
      <c r="J178" s="5"/>
      <c r="K178" s="5"/>
      <c r="L178" s="5"/>
      <c r="M178" s="5"/>
    </row>
    <row r="179" spans="1:13" s="130" customFormat="1" ht="14.25" customHeight="1">
      <c r="A179" s="128"/>
      <c r="B179" s="129"/>
      <c r="C179" s="129"/>
      <c r="D179" s="129"/>
      <c r="E179" s="129"/>
      <c r="F179" s="129"/>
      <c r="G179" s="129"/>
      <c r="I179" s="5"/>
      <c r="J179" s="5"/>
      <c r="K179" s="5"/>
      <c r="L179" s="5"/>
      <c r="M179" s="5"/>
    </row>
    <row r="180" spans="1:13" s="130" customFormat="1" ht="14.25" customHeight="1">
      <c r="A180" s="128"/>
      <c r="B180" s="129"/>
      <c r="C180" s="129"/>
      <c r="D180" s="129"/>
      <c r="E180" s="129"/>
      <c r="F180" s="129"/>
      <c r="G180" s="129"/>
      <c r="I180" s="5"/>
      <c r="J180" s="5"/>
      <c r="K180" s="5"/>
      <c r="L180" s="5"/>
      <c r="M180" s="5"/>
    </row>
    <row r="181" spans="1:13" s="130" customFormat="1" ht="14.25" customHeight="1">
      <c r="A181" s="128"/>
      <c r="B181" s="129"/>
      <c r="C181" s="129"/>
      <c r="D181" s="129"/>
      <c r="E181" s="129"/>
      <c r="F181" s="129"/>
      <c r="G181" s="129"/>
      <c r="I181" s="5"/>
      <c r="J181" s="5"/>
      <c r="K181" s="5"/>
      <c r="L181" s="5"/>
      <c r="M181" s="5"/>
    </row>
    <row r="182" spans="1:13" s="130" customFormat="1" ht="14.25" customHeight="1">
      <c r="A182" s="128"/>
      <c r="B182" s="129"/>
      <c r="C182" s="129"/>
      <c r="D182" s="129"/>
      <c r="E182" s="129"/>
      <c r="F182" s="129"/>
      <c r="G182" s="129"/>
      <c r="I182" s="5"/>
      <c r="J182" s="5"/>
      <c r="K182" s="5"/>
      <c r="L182" s="5"/>
      <c r="M182" s="5"/>
    </row>
    <row r="183" spans="1:13" s="130" customFormat="1" ht="14.25" customHeight="1">
      <c r="A183" s="128"/>
      <c r="B183" s="129"/>
      <c r="C183" s="129"/>
      <c r="D183" s="129"/>
      <c r="E183" s="129"/>
      <c r="F183" s="129"/>
      <c r="G183" s="129"/>
      <c r="I183" s="5"/>
      <c r="J183" s="5"/>
      <c r="K183" s="5"/>
      <c r="L183" s="5"/>
      <c r="M183" s="5"/>
    </row>
    <row r="184" spans="1:13" s="130" customFormat="1" ht="14.25" customHeight="1">
      <c r="A184" s="128"/>
      <c r="B184" s="129"/>
      <c r="C184" s="129"/>
      <c r="D184" s="129"/>
      <c r="E184" s="129"/>
      <c r="F184" s="129"/>
      <c r="G184" s="129"/>
      <c r="I184" s="5"/>
      <c r="J184" s="5"/>
      <c r="K184" s="5"/>
      <c r="L184" s="5"/>
      <c r="M184" s="5"/>
    </row>
    <row r="185" spans="1:13" s="130" customFormat="1" ht="14.25" customHeight="1">
      <c r="A185" s="128"/>
      <c r="B185" s="129"/>
      <c r="C185" s="129"/>
      <c r="D185" s="129"/>
      <c r="E185" s="129"/>
      <c r="F185" s="129"/>
      <c r="G185" s="129"/>
      <c r="I185" s="5"/>
      <c r="J185" s="5"/>
      <c r="K185" s="5"/>
      <c r="L185" s="5"/>
      <c r="M185" s="5"/>
    </row>
    <row r="186" spans="1:13" s="130" customFormat="1" ht="14.25" customHeight="1">
      <c r="A186" s="128"/>
      <c r="B186" s="129"/>
      <c r="C186" s="129"/>
      <c r="D186" s="129"/>
      <c r="E186" s="129"/>
      <c r="F186" s="129"/>
      <c r="G186" s="129"/>
      <c r="I186" s="5"/>
      <c r="J186" s="5"/>
      <c r="K186" s="5"/>
      <c r="L186" s="5"/>
      <c r="M186" s="5"/>
    </row>
    <row r="187" spans="1:13" s="130" customFormat="1" ht="14.25" customHeight="1">
      <c r="A187" s="128"/>
      <c r="B187" s="129"/>
      <c r="C187" s="129"/>
      <c r="D187" s="129"/>
      <c r="E187" s="129"/>
      <c r="F187" s="129"/>
      <c r="G187" s="129"/>
      <c r="I187" s="5"/>
      <c r="J187" s="5"/>
      <c r="K187" s="5"/>
      <c r="L187" s="5"/>
      <c r="M187" s="5"/>
    </row>
    <row r="188" spans="1:13" s="130" customFormat="1" ht="14.25" customHeight="1">
      <c r="A188" s="128"/>
      <c r="B188" s="129"/>
      <c r="C188" s="129"/>
      <c r="D188" s="129"/>
      <c r="E188" s="129"/>
      <c r="F188" s="129"/>
      <c r="G188" s="129"/>
      <c r="I188" s="5"/>
      <c r="J188" s="5"/>
      <c r="K188" s="5"/>
      <c r="L188" s="5"/>
      <c r="M188" s="5"/>
    </row>
    <row r="189" spans="1:13" s="130" customFormat="1" ht="14.25" customHeight="1">
      <c r="A189" s="128"/>
      <c r="B189" s="129"/>
      <c r="C189" s="129"/>
      <c r="D189" s="129"/>
      <c r="E189" s="129"/>
      <c r="F189" s="129"/>
      <c r="G189" s="129"/>
      <c r="I189" s="5"/>
      <c r="J189" s="5"/>
      <c r="K189" s="5"/>
      <c r="L189" s="5"/>
      <c r="M189" s="5"/>
    </row>
    <row r="190" spans="1:13" s="130" customFormat="1" ht="14.25" customHeight="1">
      <c r="A190" s="128"/>
      <c r="B190" s="129"/>
      <c r="C190" s="129"/>
      <c r="D190" s="129"/>
      <c r="E190" s="129"/>
      <c r="F190" s="129"/>
      <c r="G190" s="129"/>
      <c r="I190" s="5"/>
      <c r="J190" s="5"/>
      <c r="K190" s="5"/>
      <c r="L190" s="5"/>
      <c r="M190" s="5"/>
    </row>
    <row r="191" spans="1:13" s="130" customFormat="1" ht="14.25" customHeight="1">
      <c r="A191" s="128"/>
      <c r="B191" s="129"/>
      <c r="C191" s="129"/>
      <c r="D191" s="129"/>
      <c r="E191" s="129"/>
      <c r="F191" s="129"/>
      <c r="G191" s="129"/>
      <c r="I191" s="5"/>
      <c r="J191" s="5"/>
      <c r="K191" s="5"/>
      <c r="L191" s="5"/>
      <c r="M191" s="5"/>
    </row>
    <row r="192" spans="1:13" s="130" customFormat="1" ht="14.25" customHeight="1">
      <c r="A192" s="128"/>
      <c r="B192" s="129"/>
      <c r="C192" s="129"/>
      <c r="D192" s="129"/>
      <c r="E192" s="129"/>
      <c r="F192" s="129"/>
      <c r="G192" s="129"/>
      <c r="I192" s="5"/>
      <c r="J192" s="5"/>
      <c r="K192" s="5"/>
      <c r="L192" s="5"/>
      <c r="M192" s="5"/>
    </row>
    <row r="193" spans="1:72" s="130" customFormat="1" ht="14.25" customHeight="1">
      <c r="A193" s="128"/>
      <c r="B193" s="129"/>
      <c r="C193" s="129"/>
      <c r="D193" s="129"/>
      <c r="E193" s="129"/>
      <c r="F193" s="129"/>
      <c r="G193" s="129"/>
      <c r="I193" s="5"/>
      <c r="J193" s="5"/>
      <c r="K193" s="5"/>
      <c r="L193" s="5"/>
      <c r="M193" s="5"/>
    </row>
    <row r="194" spans="1:72" s="130" customFormat="1" ht="14.25" customHeight="1">
      <c r="A194" s="128"/>
      <c r="B194" s="129"/>
      <c r="C194" s="129"/>
      <c r="D194" s="129"/>
      <c r="E194" s="129"/>
      <c r="F194" s="129"/>
      <c r="G194" s="129"/>
      <c r="I194" s="5"/>
      <c r="J194" s="5"/>
      <c r="K194" s="5"/>
      <c r="L194" s="5"/>
      <c r="M194" s="5"/>
    </row>
    <row r="195" spans="1:72" s="130" customFormat="1" ht="14.25" customHeight="1">
      <c r="A195" s="128"/>
      <c r="B195" s="129"/>
      <c r="C195" s="129"/>
      <c r="D195" s="129"/>
      <c r="E195" s="129"/>
      <c r="F195" s="129"/>
      <c r="G195" s="129"/>
      <c r="I195" s="5"/>
      <c r="J195" s="5"/>
      <c r="K195" s="5"/>
      <c r="L195" s="5"/>
      <c r="M195" s="5"/>
    </row>
    <row r="196" spans="1:72" s="130" customFormat="1" ht="14.25" customHeight="1">
      <c r="A196" s="128"/>
      <c r="B196" s="129"/>
      <c r="C196" s="129"/>
      <c r="D196" s="129"/>
      <c r="E196" s="129"/>
      <c r="F196" s="129"/>
      <c r="G196" s="129"/>
      <c r="I196" s="5"/>
      <c r="J196" s="5"/>
      <c r="K196" s="5"/>
      <c r="L196" s="5"/>
      <c r="M196" s="5"/>
    </row>
    <row r="197" spans="1:72" s="130" customFormat="1" ht="14.25" customHeight="1">
      <c r="A197" s="128"/>
      <c r="B197" s="129"/>
      <c r="C197" s="129"/>
      <c r="D197" s="129"/>
      <c r="E197" s="129"/>
      <c r="F197" s="129"/>
      <c r="G197" s="129"/>
      <c r="I197" s="5"/>
      <c r="J197" s="5"/>
      <c r="K197" s="5"/>
      <c r="L197" s="5"/>
      <c r="M197" s="5"/>
    </row>
    <row r="198" spans="1:72" s="130" customFormat="1" ht="14.25" customHeight="1">
      <c r="A198" s="128"/>
      <c r="B198" s="129"/>
      <c r="C198" s="129"/>
      <c r="D198" s="129"/>
      <c r="E198" s="129"/>
      <c r="F198" s="129"/>
      <c r="G198" s="129"/>
      <c r="I198" s="5"/>
      <c r="J198" s="5"/>
      <c r="K198" s="5"/>
      <c r="L198" s="5"/>
      <c r="M198" s="5"/>
    </row>
    <row r="199" spans="1:72" s="130" customFormat="1" ht="14.25" customHeight="1">
      <c r="A199" s="128"/>
      <c r="B199" s="129"/>
      <c r="C199" s="129"/>
      <c r="D199" s="129"/>
      <c r="E199" s="129"/>
      <c r="F199" s="129"/>
      <c r="G199" s="129"/>
      <c r="I199" s="5"/>
      <c r="J199" s="5"/>
      <c r="K199" s="5"/>
      <c r="L199" s="5"/>
      <c r="M199" s="5"/>
    </row>
    <row r="200" spans="1:72" s="130" customFormat="1" ht="14.25" customHeight="1">
      <c r="A200" s="128"/>
      <c r="B200" s="129"/>
      <c r="C200" s="129"/>
      <c r="D200" s="129"/>
      <c r="E200" s="129"/>
      <c r="F200" s="129"/>
      <c r="G200" s="129"/>
      <c r="I200" s="5"/>
      <c r="J200" s="5"/>
      <c r="K200" s="5"/>
      <c r="L200" s="5"/>
      <c r="M200" s="5"/>
    </row>
    <row r="201" spans="1:72" s="130" customFormat="1" ht="14.25" customHeight="1">
      <c r="A201" s="128"/>
      <c r="B201" s="129"/>
      <c r="C201" s="129"/>
      <c r="D201" s="129"/>
      <c r="E201" s="129"/>
      <c r="F201" s="129"/>
      <c r="G201" s="129"/>
      <c r="I201" s="5"/>
      <c r="J201" s="5"/>
      <c r="K201" s="5"/>
      <c r="L201" s="5"/>
      <c r="M201" s="5"/>
    </row>
    <row r="202" spans="1:72" s="130" customFormat="1" ht="14.25" customHeight="1">
      <c r="A202" s="128"/>
      <c r="B202" s="129"/>
      <c r="C202" s="129"/>
      <c r="D202" s="129"/>
      <c r="E202" s="129"/>
      <c r="F202" s="129"/>
      <c r="G202" s="129"/>
      <c r="I202" s="5"/>
      <c r="J202" s="5"/>
      <c r="K202" s="5"/>
      <c r="L202" s="5"/>
      <c r="M202" s="5"/>
    </row>
    <row r="203" spans="1:72" ht="14.25" customHeight="1"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  <c r="BQ203" s="130"/>
      <c r="BR203" s="130"/>
      <c r="BS203" s="130"/>
      <c r="BT203" s="130"/>
    </row>
    <row r="204" spans="1:72" ht="14.25" customHeight="1"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  <c r="BQ204" s="130"/>
      <c r="BR204" s="130"/>
      <c r="BS204" s="130"/>
      <c r="BT204" s="130"/>
    </row>
    <row r="205" spans="1:72" ht="14.25" customHeight="1"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  <c r="BQ205" s="130"/>
      <c r="BR205" s="130"/>
      <c r="BS205" s="130"/>
      <c r="BT205" s="130"/>
    </row>
    <row r="206" spans="1:72" ht="14.25" customHeight="1"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T206" s="130"/>
    </row>
    <row r="207" spans="1:72" ht="14.25" customHeight="1"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  <c r="BQ207" s="130"/>
      <c r="BR207" s="130"/>
      <c r="BS207" s="130"/>
      <c r="BT207" s="130"/>
    </row>
    <row r="208" spans="1:72" ht="14.25" customHeight="1"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  <c r="BQ208" s="130"/>
      <c r="BR208" s="130"/>
      <c r="BS208" s="130"/>
      <c r="BT208" s="130"/>
    </row>
    <row r="209" spans="14:72" ht="14.25" customHeight="1"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  <c r="BM209" s="130"/>
      <c r="BN209" s="130"/>
      <c r="BO209" s="130"/>
      <c r="BP209" s="130"/>
      <c r="BQ209" s="130"/>
      <c r="BR209" s="130"/>
      <c r="BS209" s="130"/>
      <c r="BT209" s="130"/>
    </row>
    <row r="210" spans="14:72" ht="14.25" customHeight="1"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  <c r="BQ210" s="130"/>
      <c r="BR210" s="130"/>
      <c r="BS210" s="130"/>
      <c r="BT210" s="130"/>
    </row>
    <row r="211" spans="14:72" ht="14.25" customHeight="1"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  <c r="BQ211" s="130"/>
      <c r="BR211" s="130"/>
      <c r="BS211" s="130"/>
      <c r="BT211" s="130"/>
    </row>
    <row r="212" spans="14:72" ht="14.25" customHeight="1"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  <c r="BF212" s="130"/>
      <c r="BG212" s="130"/>
      <c r="BH212" s="130"/>
      <c r="BI212" s="130"/>
      <c r="BJ212" s="130"/>
      <c r="BK212" s="130"/>
      <c r="BL212" s="130"/>
      <c r="BM212" s="130"/>
      <c r="BN212" s="130"/>
      <c r="BO212" s="130"/>
      <c r="BP212" s="130"/>
      <c r="BQ212" s="130"/>
      <c r="BR212" s="130"/>
      <c r="BS212" s="130"/>
      <c r="BT212" s="130"/>
    </row>
  </sheetData>
  <autoFilter ref="A8:BQ40" xr:uid="{00000000-0009-0000-0000-00000C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4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8B1-3D87-46FF-8C7F-F78472B338E6}">
  <sheetPr>
    <tabColor theme="9" tint="0.59999389629810485"/>
  </sheetPr>
  <dimension ref="B1:L197"/>
  <sheetViews>
    <sheetView topLeftCell="A19" zoomScale="106" zoomScaleNormal="106" zoomScaleSheetLayoutView="93" workbookViewId="0">
      <selection activeCell="J26" sqref="J26"/>
    </sheetView>
  </sheetViews>
  <sheetFormatPr baseColWidth="10" defaultColWidth="9.140625" defaultRowHeight="14.25" customHeight="1" outlineLevelCol="1"/>
  <cols>
    <col min="1" max="1" width="10.7109375" style="19" customWidth="1"/>
    <col min="2" max="2" width="5.42578125" style="56" customWidth="1" outlineLevel="1"/>
    <col min="3" max="3" width="12.140625" style="2" customWidth="1"/>
    <col min="4" max="4" width="13.5703125" style="56" customWidth="1"/>
    <col min="5" max="5" width="27.42578125" style="20" customWidth="1"/>
    <col min="6" max="6" width="8.85546875" style="20" bestFit="1" customWidth="1"/>
    <col min="7" max="7" width="12.85546875" style="17" customWidth="1"/>
    <col min="8" max="8" width="15.42578125" style="19" customWidth="1"/>
    <col min="9" max="9" width="13.140625" style="19" customWidth="1"/>
    <col min="10" max="10" width="13.28515625" style="19" customWidth="1"/>
    <col min="11" max="11" width="13.140625" style="19" customWidth="1"/>
    <col min="12" max="12" width="12.42578125" style="19" customWidth="1"/>
    <col min="13" max="13" width="14.28515625" style="19" customWidth="1"/>
    <col min="14" max="14" width="15.28515625" style="19" customWidth="1"/>
    <col min="15" max="16384" width="9.140625" style="19"/>
  </cols>
  <sheetData>
    <row r="1" spans="2:12" ht="14.25" customHeight="1">
      <c r="B1" s="1"/>
      <c r="C1" s="50"/>
      <c r="D1" s="1"/>
      <c r="E1" s="3"/>
      <c r="F1" s="3"/>
      <c r="G1" s="615"/>
      <c r="H1" s="16"/>
      <c r="I1" s="4"/>
      <c r="J1" s="4"/>
    </row>
    <row r="2" spans="2:12" ht="14.25" customHeight="1">
      <c r="B2" s="699" t="s">
        <v>0</v>
      </c>
      <c r="C2" s="699"/>
      <c r="D2" s="699"/>
      <c r="E2" s="699"/>
      <c r="F2" s="699"/>
      <c r="G2" s="699"/>
      <c r="H2" s="699"/>
      <c r="I2" s="699"/>
      <c r="J2" s="699"/>
      <c r="K2" s="699"/>
      <c r="L2" s="104"/>
    </row>
    <row r="3" spans="2:12" ht="9.75" customHeight="1">
      <c r="B3" s="700" t="s">
        <v>1</v>
      </c>
      <c r="C3" s="700"/>
      <c r="D3" s="700"/>
      <c r="E3" s="700"/>
      <c r="F3" s="700"/>
      <c r="G3" s="700"/>
      <c r="H3" s="700"/>
      <c r="I3" s="700"/>
      <c r="J3" s="700"/>
      <c r="K3" s="700"/>
      <c r="L3" s="3"/>
    </row>
    <row r="4" spans="2:12" ht="9.75" customHeight="1">
      <c r="B4" s="700" t="s">
        <v>2</v>
      </c>
      <c r="C4" s="700"/>
      <c r="D4" s="700"/>
      <c r="E4" s="700"/>
      <c r="F4" s="700"/>
      <c r="G4" s="700"/>
      <c r="H4" s="700"/>
      <c r="I4" s="700"/>
      <c r="J4" s="700"/>
      <c r="K4" s="700"/>
      <c r="L4" s="3"/>
    </row>
    <row r="5" spans="2:12" ht="8.25" customHeight="1">
      <c r="B5" s="700" t="s">
        <v>1345</v>
      </c>
      <c r="C5" s="700"/>
      <c r="D5" s="700"/>
      <c r="E5" s="700"/>
      <c r="F5" s="700"/>
      <c r="G5" s="700"/>
      <c r="H5" s="700"/>
      <c r="I5" s="700"/>
      <c r="J5" s="700"/>
      <c r="K5" s="700"/>
      <c r="L5" s="3"/>
    </row>
    <row r="6" spans="2:12" ht="14.25" customHeight="1">
      <c r="B6" s="700" t="s">
        <v>1339</v>
      </c>
      <c r="C6" s="700"/>
      <c r="D6" s="700"/>
      <c r="E6" s="700"/>
      <c r="F6" s="700"/>
      <c r="G6" s="700"/>
      <c r="H6" s="700"/>
      <c r="I6" s="700"/>
      <c r="J6" s="700"/>
      <c r="K6" s="700"/>
      <c r="L6" s="3"/>
    </row>
    <row r="7" spans="2:12" ht="9.75" customHeight="1">
      <c r="B7" s="2"/>
      <c r="D7" s="2"/>
      <c r="E7" s="2"/>
      <c r="F7" s="2"/>
      <c r="H7" s="17"/>
      <c r="I7" s="2"/>
      <c r="J7" s="2"/>
    </row>
    <row r="8" spans="2:12" s="50" customFormat="1" ht="39" customHeight="1">
      <c r="B8" s="620" t="s">
        <v>1353</v>
      </c>
      <c r="C8" s="620" t="s">
        <v>1354</v>
      </c>
      <c r="D8" s="620" t="s">
        <v>1355</v>
      </c>
      <c r="E8" s="621" t="s">
        <v>1357</v>
      </c>
      <c r="F8" s="621" t="s">
        <v>1368</v>
      </c>
      <c r="G8" s="620" t="s">
        <v>1356</v>
      </c>
      <c r="H8" s="621" t="s">
        <v>1358</v>
      </c>
      <c r="I8" s="621" t="s">
        <v>1359</v>
      </c>
      <c r="J8" s="621" t="s">
        <v>1360</v>
      </c>
      <c r="K8" s="642" t="s">
        <v>7</v>
      </c>
    </row>
    <row r="9" spans="2:12" s="20" customFormat="1" ht="25.5" customHeight="1">
      <c r="B9" s="636">
        <v>1</v>
      </c>
      <c r="C9" s="618">
        <v>1</v>
      </c>
      <c r="D9" s="637">
        <v>44105</v>
      </c>
      <c r="E9" s="622" t="s">
        <v>1346</v>
      </c>
      <c r="F9" s="623">
        <v>36</v>
      </c>
      <c r="G9" s="619">
        <v>4100</v>
      </c>
      <c r="H9" s="619">
        <v>1366.67</v>
      </c>
      <c r="I9" s="619">
        <v>1366.67</v>
      </c>
      <c r="J9" s="619">
        <v>3075.01</v>
      </c>
      <c r="K9" s="619">
        <v>1024.99</v>
      </c>
    </row>
    <row r="10" spans="2:12" s="20" customFormat="1" ht="38.25" customHeight="1">
      <c r="B10" s="611">
        <v>2</v>
      </c>
      <c r="C10" s="614">
        <v>1</v>
      </c>
      <c r="D10" s="638">
        <v>44180</v>
      </c>
      <c r="E10" s="622" t="s">
        <v>1347</v>
      </c>
      <c r="F10" s="624">
        <v>36</v>
      </c>
      <c r="G10" s="616">
        <v>500</v>
      </c>
      <c r="H10" s="616">
        <v>166.67</v>
      </c>
      <c r="I10" s="616">
        <v>166.67</v>
      </c>
      <c r="J10" s="616">
        <v>339.82</v>
      </c>
      <c r="K10" s="616">
        <v>160.18</v>
      </c>
    </row>
    <row r="11" spans="2:12" s="20" customFormat="1" ht="25.5" customHeight="1">
      <c r="B11" s="611">
        <v>3</v>
      </c>
      <c r="C11" s="612">
        <v>1</v>
      </c>
      <c r="D11" s="638">
        <v>44312</v>
      </c>
      <c r="E11" s="622" t="s">
        <v>1346</v>
      </c>
      <c r="F11" s="625">
        <v>36</v>
      </c>
      <c r="G11" s="616">
        <v>239.4</v>
      </c>
      <c r="H11" s="616">
        <v>79.8</v>
      </c>
      <c r="I11" s="616">
        <v>79.680000000000007</v>
      </c>
      <c r="J11" s="616">
        <v>138.6</v>
      </c>
      <c r="K11" s="616">
        <v>100.8</v>
      </c>
    </row>
    <row r="12" spans="2:12" s="20" customFormat="1" ht="25.5" customHeight="1">
      <c r="B12" s="611">
        <v>4</v>
      </c>
      <c r="C12" s="611">
        <v>163</v>
      </c>
      <c r="D12" s="638">
        <v>44542</v>
      </c>
      <c r="E12" s="622" t="s">
        <v>1348</v>
      </c>
      <c r="F12" s="625">
        <v>60</v>
      </c>
      <c r="G12" s="616">
        <v>37522.99</v>
      </c>
      <c r="H12" s="616">
        <v>7504.6</v>
      </c>
      <c r="I12" s="616">
        <v>7504.6</v>
      </c>
      <c r="J12" s="616">
        <v>7504.6</v>
      </c>
      <c r="K12" s="616">
        <v>30018.39</v>
      </c>
    </row>
    <row r="13" spans="2:12" s="20" customFormat="1" ht="39.75" customHeight="1">
      <c r="B13" s="611">
        <v>5</v>
      </c>
      <c r="C13" s="611">
        <v>11</v>
      </c>
      <c r="D13" s="638">
        <v>44542</v>
      </c>
      <c r="E13" s="622" t="s">
        <v>1349</v>
      </c>
      <c r="F13" s="625">
        <v>60</v>
      </c>
      <c r="G13" s="619">
        <v>1999.76</v>
      </c>
      <c r="H13" s="616">
        <v>399.95</v>
      </c>
      <c r="I13" s="616">
        <v>399.95</v>
      </c>
      <c r="J13" s="616">
        <v>399.95</v>
      </c>
      <c r="K13" s="616">
        <v>1599.81</v>
      </c>
    </row>
    <row r="14" spans="2:12" s="20" customFormat="1" ht="25.5" customHeight="1">
      <c r="B14" s="611">
        <v>6</v>
      </c>
      <c r="C14" s="611">
        <v>2</v>
      </c>
      <c r="D14" s="638">
        <v>44621</v>
      </c>
      <c r="E14" s="622" t="s">
        <v>1381</v>
      </c>
      <c r="F14" s="625">
        <v>36</v>
      </c>
      <c r="G14" s="616">
        <v>282.5</v>
      </c>
      <c r="H14" s="616">
        <v>94.17</v>
      </c>
      <c r="I14" s="616">
        <v>78.47</v>
      </c>
      <c r="J14" s="616">
        <v>78.47</v>
      </c>
      <c r="K14" s="616">
        <v>204.03</v>
      </c>
    </row>
    <row r="15" spans="2:12" s="20" customFormat="1" ht="25.5" customHeight="1">
      <c r="B15" s="611">
        <v>7</v>
      </c>
      <c r="C15" s="611">
        <v>1</v>
      </c>
      <c r="D15" s="638">
        <v>44746</v>
      </c>
      <c r="E15" s="622" t="s">
        <v>1361</v>
      </c>
      <c r="F15" s="625">
        <v>60</v>
      </c>
      <c r="G15" s="616">
        <v>1207.82</v>
      </c>
      <c r="H15" s="616">
        <v>241.56</v>
      </c>
      <c r="I15" s="616">
        <v>119.79</v>
      </c>
      <c r="J15" s="616">
        <v>119.79</v>
      </c>
      <c r="K15" s="616">
        <v>1088.03</v>
      </c>
    </row>
    <row r="16" spans="2:12" s="20" customFormat="1" ht="25.5" customHeight="1">
      <c r="B16" s="611">
        <v>8</v>
      </c>
      <c r="C16" s="611">
        <v>1</v>
      </c>
      <c r="D16" s="638">
        <v>44827</v>
      </c>
      <c r="E16" s="622" t="s">
        <v>1350</v>
      </c>
      <c r="F16" s="625">
        <v>12</v>
      </c>
      <c r="G16" s="616">
        <v>490.5</v>
      </c>
      <c r="H16" s="617">
        <v>490.5</v>
      </c>
      <c r="I16" s="617">
        <v>134.38</v>
      </c>
      <c r="J16" s="617">
        <v>134.38</v>
      </c>
      <c r="K16" s="617">
        <v>356.12</v>
      </c>
    </row>
    <row r="17" spans="2:11" s="20" customFormat="1" ht="25.5" customHeight="1">
      <c r="B17" s="639">
        <v>9</v>
      </c>
      <c r="C17" s="611">
        <v>1</v>
      </c>
      <c r="D17" s="638">
        <v>44827</v>
      </c>
      <c r="E17" s="622" t="s">
        <v>1351</v>
      </c>
      <c r="F17" s="626">
        <v>12</v>
      </c>
      <c r="G17" s="619">
        <v>490.5</v>
      </c>
      <c r="H17" s="617">
        <v>490</v>
      </c>
      <c r="I17" s="617">
        <v>134.38</v>
      </c>
      <c r="J17" s="617">
        <v>134.38</v>
      </c>
      <c r="K17" s="617">
        <v>356.12</v>
      </c>
    </row>
    <row r="18" spans="2:11" s="20" customFormat="1" ht="25.5" customHeight="1">
      <c r="B18" s="611">
        <v>10</v>
      </c>
      <c r="C18" s="614">
        <v>1</v>
      </c>
      <c r="D18" s="638">
        <v>44827</v>
      </c>
      <c r="E18" s="622" t="s">
        <v>1362</v>
      </c>
      <c r="F18" s="627">
        <v>12</v>
      </c>
      <c r="G18" s="616">
        <v>490.5</v>
      </c>
      <c r="H18" s="617">
        <v>490.5</v>
      </c>
      <c r="I18" s="617">
        <v>134.38</v>
      </c>
      <c r="J18" s="617">
        <v>134.38</v>
      </c>
      <c r="K18" s="617">
        <v>356.12</v>
      </c>
    </row>
    <row r="19" spans="2:11" s="20" customFormat="1" ht="25.5" customHeight="1">
      <c r="B19" s="611">
        <v>11</v>
      </c>
      <c r="C19" s="613">
        <v>1</v>
      </c>
      <c r="D19" s="638">
        <v>44866</v>
      </c>
      <c r="E19" s="622" t="s">
        <v>1363</v>
      </c>
      <c r="F19" s="627">
        <v>12</v>
      </c>
      <c r="G19" s="616">
        <v>671</v>
      </c>
      <c r="H19" s="617">
        <v>671</v>
      </c>
      <c r="I19" s="617">
        <v>332.74</v>
      </c>
      <c r="J19" s="617">
        <v>332.74</v>
      </c>
      <c r="K19" s="617">
        <v>338.26</v>
      </c>
    </row>
    <row r="20" spans="2:11" s="20" customFormat="1" ht="25.5" customHeight="1">
      <c r="B20" s="611">
        <v>12</v>
      </c>
      <c r="C20" s="611">
        <v>1</v>
      </c>
      <c r="D20" s="638">
        <v>44879</v>
      </c>
      <c r="E20" s="622" t="s">
        <v>1364</v>
      </c>
      <c r="F20" s="625">
        <v>12</v>
      </c>
      <c r="G20" s="616">
        <v>570.70000000000005</v>
      </c>
      <c r="H20" s="619">
        <v>570.70000000000005</v>
      </c>
      <c r="I20" s="619">
        <v>283</v>
      </c>
      <c r="J20" s="619">
        <v>283</v>
      </c>
      <c r="K20" s="619">
        <v>287.7</v>
      </c>
    </row>
    <row r="21" spans="2:11" s="20" customFormat="1" ht="25.5" customHeight="1">
      <c r="B21" s="611">
        <v>13</v>
      </c>
      <c r="C21" s="611">
        <v>2</v>
      </c>
      <c r="D21" s="638">
        <v>44887</v>
      </c>
      <c r="E21" s="622" t="s">
        <v>1365</v>
      </c>
      <c r="F21" s="624">
        <v>36</v>
      </c>
      <c r="G21" s="619">
        <v>440</v>
      </c>
      <c r="H21" s="616">
        <v>146.66999999999999</v>
      </c>
      <c r="I21" s="616">
        <v>15.36</v>
      </c>
      <c r="J21" s="616">
        <v>15.36</v>
      </c>
      <c r="K21" s="616">
        <v>424.64</v>
      </c>
    </row>
    <row r="22" spans="2:11" s="15" customFormat="1" ht="25.5" customHeight="1">
      <c r="B22" s="628">
        <v>14</v>
      </c>
      <c r="C22" s="628">
        <v>2</v>
      </c>
      <c r="D22" s="640">
        <v>44910</v>
      </c>
      <c r="E22" s="629" t="s">
        <v>1352</v>
      </c>
      <c r="F22" s="630">
        <v>12</v>
      </c>
      <c r="G22" s="616">
        <v>496.4</v>
      </c>
      <c r="H22" s="616">
        <v>496.4</v>
      </c>
      <c r="I22" s="616">
        <v>23.1</v>
      </c>
      <c r="J22" s="616">
        <v>23.12</v>
      </c>
      <c r="K22" s="616">
        <v>473.28</v>
      </c>
    </row>
    <row r="23" spans="2:11" s="15" customFormat="1" ht="25.5" customHeight="1">
      <c r="B23" s="631">
        <v>15</v>
      </c>
      <c r="C23" s="631">
        <v>1</v>
      </c>
      <c r="D23" s="641">
        <v>45005</v>
      </c>
      <c r="E23" s="622" t="s">
        <v>1366</v>
      </c>
      <c r="F23" s="631">
        <v>12</v>
      </c>
      <c r="G23" s="616">
        <v>406.8</v>
      </c>
      <c r="H23" s="632">
        <v>406.8</v>
      </c>
      <c r="I23" s="632"/>
      <c r="J23" s="632"/>
      <c r="K23" s="632"/>
    </row>
    <row r="24" spans="2:11" s="50" customFormat="1" ht="21" customHeight="1">
      <c r="B24" s="696" t="s">
        <v>1367</v>
      </c>
      <c r="C24" s="697"/>
      <c r="D24" s="697"/>
      <c r="E24" s="697"/>
      <c r="F24" s="697"/>
      <c r="G24" s="633">
        <f>SUM(G9:G23)</f>
        <v>49908.87</v>
      </c>
      <c r="H24" s="634">
        <f>SUM(H9:H23)</f>
        <v>13615.99</v>
      </c>
      <c r="I24" s="634">
        <f t="shared" ref="I24:K24" si="0">SUM(I9:I23)</f>
        <v>10773.17</v>
      </c>
      <c r="J24" s="634">
        <f>SUM(J9:J23)</f>
        <v>12713.6</v>
      </c>
      <c r="K24" s="634">
        <f t="shared" si="0"/>
        <v>36788.47</v>
      </c>
    </row>
    <row r="25" spans="2:11" s="20" customFormat="1" ht="14.25" customHeight="1">
      <c r="B25" s="56"/>
      <c r="C25" s="2"/>
      <c r="D25" s="56"/>
      <c r="G25" s="17"/>
      <c r="H25" s="19"/>
      <c r="I25" s="19"/>
      <c r="J25" s="19"/>
    </row>
    <row r="26" spans="2:11" s="20" customFormat="1" ht="14.25" customHeight="1">
      <c r="B26" s="56"/>
      <c r="C26" s="2"/>
      <c r="D26" s="56"/>
      <c r="G26" s="17"/>
      <c r="H26" s="19"/>
      <c r="I26" s="19"/>
      <c r="J26" s="647">
        <f>J24-12713.6</f>
        <v>0</v>
      </c>
    </row>
    <row r="27" spans="2:11" s="20" customFormat="1" ht="14.25" customHeight="1">
      <c r="B27" s="56"/>
      <c r="C27" s="2"/>
      <c r="D27" s="56"/>
      <c r="H27" s="19"/>
      <c r="I27" s="19"/>
      <c r="J27" s="19"/>
    </row>
    <row r="28" spans="2:11" s="20" customFormat="1" ht="14.25" customHeight="1">
      <c r="B28" s="56"/>
      <c r="C28" s="2"/>
      <c r="D28" s="56"/>
      <c r="E28" s="698" t="s">
        <v>1</v>
      </c>
      <c r="F28" s="698"/>
      <c r="G28" s="698"/>
    </row>
    <row r="29" spans="2:11" s="20" customFormat="1" ht="1.5" customHeight="1">
      <c r="B29" s="56"/>
      <c r="C29" s="2"/>
      <c r="D29" s="56"/>
    </row>
    <row r="30" spans="2:11" s="20" customFormat="1" ht="14.25" customHeight="1">
      <c r="C30" s="2"/>
      <c r="G30" s="17"/>
    </row>
    <row r="31" spans="2:11" s="20" customFormat="1" ht="14.25" customHeight="1">
      <c r="C31" s="2"/>
      <c r="G31" s="17"/>
    </row>
    <row r="32" spans="2:11" s="20" customFormat="1" ht="14.25" customHeight="1">
      <c r="C32" s="2"/>
      <c r="G32" s="17"/>
    </row>
    <row r="33" spans="2:10" s="20" customFormat="1" ht="14.25" customHeight="1">
      <c r="C33" s="2"/>
      <c r="G33" s="17"/>
    </row>
    <row r="34" spans="2:10" s="20" customFormat="1" ht="14.25" customHeight="1">
      <c r="C34" s="2"/>
      <c r="G34" s="17"/>
    </row>
    <row r="35" spans="2:10" s="20" customFormat="1" ht="14.25" customHeight="1">
      <c r="C35" s="2"/>
      <c r="G35" s="17"/>
    </row>
    <row r="36" spans="2:10" s="20" customFormat="1" ht="14.25" customHeight="1">
      <c r="C36" s="2"/>
      <c r="G36" s="17"/>
    </row>
    <row r="37" spans="2:10" s="20" customFormat="1" ht="14.25" customHeight="1">
      <c r="C37" s="2"/>
      <c r="G37" s="17"/>
    </row>
    <row r="38" spans="2:10" s="20" customFormat="1" ht="14.25" customHeight="1">
      <c r="C38" s="2"/>
      <c r="G38" s="17"/>
    </row>
    <row r="39" spans="2:10" s="20" customFormat="1" ht="14.25" customHeight="1">
      <c r="C39" s="2"/>
      <c r="G39" s="17"/>
    </row>
    <row r="40" spans="2:10" s="20" customFormat="1" ht="14.25" customHeight="1">
      <c r="C40" s="2"/>
      <c r="G40" s="17"/>
    </row>
    <row r="41" spans="2:10" s="20" customFormat="1" ht="14.25" customHeight="1">
      <c r="C41" s="2"/>
      <c r="G41" s="17"/>
    </row>
    <row r="42" spans="2:10" s="20" customFormat="1" ht="14.25" customHeight="1">
      <c r="C42" s="2"/>
      <c r="G42" s="17"/>
    </row>
    <row r="43" spans="2:10" s="20" customFormat="1" ht="14.25" customHeight="1">
      <c r="C43" s="2"/>
      <c r="G43" s="17"/>
    </row>
    <row r="44" spans="2:10" s="20" customFormat="1" ht="14.25" customHeight="1">
      <c r="C44" s="2"/>
      <c r="G44" s="17"/>
    </row>
    <row r="45" spans="2:10" s="20" customFormat="1" ht="14.25" customHeight="1">
      <c r="C45" s="2"/>
      <c r="G45" s="17"/>
    </row>
    <row r="46" spans="2:10" s="20" customFormat="1" ht="14.25" customHeight="1">
      <c r="B46" s="56"/>
      <c r="C46" s="2"/>
      <c r="D46" s="56"/>
      <c r="G46" s="17"/>
      <c r="H46" s="19"/>
      <c r="I46" s="19"/>
      <c r="J46" s="19"/>
    </row>
    <row r="47" spans="2:10" s="20" customFormat="1" ht="14.25" customHeight="1">
      <c r="B47" s="56"/>
      <c r="C47" s="2"/>
      <c r="D47" s="56"/>
      <c r="G47" s="17"/>
      <c r="H47" s="19"/>
      <c r="I47" s="19"/>
      <c r="J47" s="19"/>
    </row>
    <row r="48" spans="2:10" s="20" customFormat="1" ht="14.25" customHeight="1">
      <c r="B48" s="56"/>
      <c r="C48" s="2"/>
      <c r="D48" s="56"/>
      <c r="G48" s="17"/>
      <c r="H48" s="19"/>
      <c r="I48" s="19"/>
      <c r="J48" s="19"/>
    </row>
    <row r="49" spans="2:10" s="20" customFormat="1" ht="14.25" customHeight="1">
      <c r="B49" s="56"/>
      <c r="C49" s="2"/>
      <c r="D49" s="56"/>
      <c r="G49" s="17"/>
      <c r="H49" s="19"/>
      <c r="I49" s="19"/>
      <c r="J49" s="19"/>
    </row>
    <row r="50" spans="2:10" s="20" customFormat="1" ht="14.25" customHeight="1">
      <c r="B50" s="56"/>
      <c r="C50" s="2"/>
      <c r="D50" s="56"/>
      <c r="G50" s="17"/>
      <c r="H50" s="19"/>
      <c r="I50" s="19"/>
      <c r="J50" s="19"/>
    </row>
    <row r="51" spans="2:10" s="20" customFormat="1" ht="14.25" customHeight="1">
      <c r="B51" s="56"/>
      <c r="C51" s="2"/>
      <c r="D51" s="56"/>
      <c r="G51" s="17"/>
      <c r="H51" s="19"/>
      <c r="I51" s="19"/>
      <c r="J51" s="19"/>
    </row>
    <row r="52" spans="2:10" s="20" customFormat="1" ht="14.25" customHeight="1">
      <c r="B52" s="56"/>
      <c r="C52" s="2"/>
      <c r="D52" s="56"/>
      <c r="G52" s="17"/>
      <c r="H52" s="19"/>
      <c r="I52" s="19"/>
      <c r="J52" s="19"/>
    </row>
    <row r="53" spans="2:10" s="20" customFormat="1" ht="14.25" customHeight="1">
      <c r="B53" s="56"/>
      <c r="C53" s="2"/>
      <c r="D53" s="56"/>
      <c r="G53" s="17"/>
      <c r="H53" s="19"/>
      <c r="I53" s="19"/>
      <c r="J53" s="19"/>
    </row>
    <row r="54" spans="2:10" s="20" customFormat="1" ht="14.25" customHeight="1">
      <c r="B54" s="56"/>
      <c r="C54" s="2"/>
      <c r="D54" s="56"/>
      <c r="G54" s="17"/>
      <c r="H54" s="19"/>
      <c r="I54" s="19"/>
      <c r="J54" s="19"/>
    </row>
    <row r="55" spans="2:10" s="20" customFormat="1" ht="14.25" customHeight="1">
      <c r="B55" s="56"/>
      <c r="C55" s="2"/>
      <c r="D55" s="56"/>
      <c r="G55" s="17"/>
      <c r="H55" s="19"/>
      <c r="I55" s="19"/>
      <c r="J55" s="19"/>
    </row>
    <row r="56" spans="2:10" s="20" customFormat="1" ht="14.25" customHeight="1">
      <c r="B56" s="56"/>
      <c r="C56" s="2"/>
      <c r="D56" s="56"/>
      <c r="G56" s="17"/>
      <c r="H56" s="19"/>
      <c r="I56" s="19"/>
      <c r="J56" s="19"/>
    </row>
    <row r="57" spans="2:10" s="20" customFormat="1" ht="14.25" customHeight="1">
      <c r="B57" s="56"/>
      <c r="C57" s="2"/>
      <c r="D57" s="56"/>
      <c r="G57" s="17"/>
      <c r="H57" s="19"/>
      <c r="I57" s="19"/>
      <c r="J57" s="19"/>
    </row>
    <row r="58" spans="2:10" s="20" customFormat="1" ht="14.25" customHeight="1">
      <c r="B58" s="56"/>
      <c r="C58" s="2"/>
      <c r="D58" s="56"/>
      <c r="G58" s="17"/>
      <c r="H58" s="19"/>
      <c r="I58" s="19"/>
      <c r="J58" s="19"/>
    </row>
    <row r="59" spans="2:10" s="20" customFormat="1" ht="14.25" customHeight="1">
      <c r="B59" s="56"/>
      <c r="C59" s="2"/>
      <c r="D59" s="56"/>
      <c r="G59" s="17"/>
      <c r="H59" s="19"/>
      <c r="I59" s="19"/>
      <c r="J59" s="19"/>
    </row>
    <row r="60" spans="2:10" s="20" customFormat="1" ht="14.25" customHeight="1">
      <c r="B60" s="56"/>
      <c r="C60" s="2"/>
      <c r="D60" s="56"/>
      <c r="G60" s="17"/>
      <c r="H60" s="19"/>
      <c r="I60" s="19"/>
      <c r="J60" s="19"/>
    </row>
    <row r="61" spans="2:10" s="20" customFormat="1" ht="14.25" customHeight="1">
      <c r="B61" s="56"/>
      <c r="C61" s="2"/>
      <c r="D61" s="56"/>
      <c r="G61" s="17"/>
      <c r="H61" s="19"/>
      <c r="I61" s="19"/>
      <c r="J61" s="19"/>
    </row>
    <row r="62" spans="2:10" s="20" customFormat="1" ht="14.25" customHeight="1">
      <c r="B62" s="56"/>
      <c r="C62" s="2"/>
      <c r="D62" s="56"/>
      <c r="G62" s="17"/>
      <c r="H62" s="19"/>
      <c r="I62" s="19"/>
      <c r="J62" s="19"/>
    </row>
    <row r="63" spans="2:10" s="20" customFormat="1" ht="14.25" customHeight="1">
      <c r="B63" s="56"/>
      <c r="C63" s="2"/>
      <c r="D63" s="56"/>
      <c r="G63" s="17"/>
      <c r="H63" s="19"/>
      <c r="I63" s="19"/>
      <c r="J63" s="19"/>
    </row>
    <row r="64" spans="2:10" s="20" customFormat="1" ht="14.25" customHeight="1">
      <c r="B64" s="56"/>
      <c r="C64" s="2"/>
      <c r="D64" s="56"/>
      <c r="G64" s="17"/>
      <c r="H64" s="19"/>
      <c r="I64" s="19"/>
      <c r="J64" s="19"/>
    </row>
    <row r="65" spans="2:10" s="20" customFormat="1" ht="14.25" customHeight="1">
      <c r="B65" s="56"/>
      <c r="C65" s="2"/>
      <c r="D65" s="56"/>
      <c r="G65" s="17"/>
      <c r="H65" s="19"/>
      <c r="I65" s="19"/>
      <c r="J65" s="19"/>
    </row>
    <row r="66" spans="2:10" s="20" customFormat="1" ht="14.25" customHeight="1">
      <c r="B66" s="56"/>
      <c r="C66" s="2"/>
      <c r="D66" s="56"/>
      <c r="G66" s="17"/>
      <c r="H66" s="19"/>
      <c r="I66" s="19"/>
      <c r="J66" s="19"/>
    </row>
    <row r="67" spans="2:10" s="20" customFormat="1" ht="14.25" customHeight="1">
      <c r="B67" s="56"/>
      <c r="C67" s="2"/>
      <c r="D67" s="56"/>
      <c r="G67" s="17"/>
      <c r="H67" s="19"/>
      <c r="I67" s="19"/>
      <c r="J67" s="19"/>
    </row>
    <row r="68" spans="2:10" s="20" customFormat="1" ht="14.25" customHeight="1">
      <c r="B68" s="56"/>
      <c r="C68" s="2"/>
      <c r="D68" s="56"/>
      <c r="G68" s="17"/>
      <c r="H68" s="19"/>
      <c r="I68" s="19"/>
      <c r="J68" s="19"/>
    </row>
    <row r="69" spans="2:10" s="20" customFormat="1" ht="14.25" customHeight="1">
      <c r="B69" s="56"/>
      <c r="C69" s="2"/>
      <c r="D69" s="56"/>
      <c r="G69" s="17"/>
      <c r="H69" s="19"/>
      <c r="I69" s="19"/>
      <c r="J69" s="19"/>
    </row>
    <row r="70" spans="2:10" s="20" customFormat="1" ht="14.25" customHeight="1">
      <c r="B70" s="56"/>
      <c r="C70" s="2"/>
      <c r="D70" s="56"/>
      <c r="G70" s="17"/>
      <c r="H70" s="19"/>
      <c r="I70" s="19"/>
      <c r="J70" s="19"/>
    </row>
    <row r="71" spans="2:10" s="20" customFormat="1" ht="14.25" customHeight="1">
      <c r="B71" s="56"/>
      <c r="C71" s="2"/>
      <c r="D71" s="56"/>
      <c r="G71" s="17"/>
      <c r="H71" s="19"/>
      <c r="I71" s="19"/>
      <c r="J71" s="19"/>
    </row>
    <row r="72" spans="2:10" s="20" customFormat="1" ht="14.25" customHeight="1">
      <c r="B72" s="56"/>
      <c r="C72" s="2"/>
      <c r="D72" s="56"/>
      <c r="G72" s="17"/>
      <c r="H72" s="19"/>
      <c r="I72" s="19"/>
      <c r="J72" s="19"/>
    </row>
    <row r="73" spans="2:10" s="20" customFormat="1" ht="14.25" customHeight="1">
      <c r="B73" s="56"/>
      <c r="C73" s="2"/>
      <c r="D73" s="56"/>
      <c r="G73" s="17"/>
      <c r="H73" s="19"/>
      <c r="I73" s="19"/>
      <c r="J73" s="19"/>
    </row>
    <row r="74" spans="2:10" s="20" customFormat="1" ht="14.25" customHeight="1">
      <c r="B74" s="56"/>
      <c r="C74" s="2"/>
      <c r="D74" s="56"/>
      <c r="G74" s="17"/>
      <c r="H74" s="19"/>
      <c r="I74" s="19"/>
      <c r="J74" s="19"/>
    </row>
    <row r="75" spans="2:10" s="20" customFormat="1" ht="14.25" customHeight="1">
      <c r="B75" s="56"/>
      <c r="C75" s="2"/>
      <c r="D75" s="56"/>
      <c r="G75" s="17"/>
      <c r="H75" s="19"/>
      <c r="I75" s="19"/>
      <c r="J75" s="19"/>
    </row>
    <row r="76" spans="2:10" s="20" customFormat="1" ht="14.25" customHeight="1">
      <c r="B76" s="56"/>
      <c r="C76" s="2"/>
      <c r="D76" s="56"/>
      <c r="G76" s="17"/>
      <c r="H76" s="19"/>
      <c r="I76" s="19"/>
      <c r="J76" s="19"/>
    </row>
    <row r="77" spans="2:10" s="20" customFormat="1" ht="14.25" customHeight="1">
      <c r="B77" s="56"/>
      <c r="C77" s="2"/>
      <c r="D77" s="56"/>
      <c r="G77" s="17"/>
      <c r="H77" s="19"/>
      <c r="I77" s="19"/>
      <c r="J77" s="19"/>
    </row>
    <row r="78" spans="2:10" s="20" customFormat="1" ht="14.25" customHeight="1">
      <c r="B78" s="56"/>
      <c r="C78" s="2"/>
      <c r="D78" s="56"/>
      <c r="G78" s="17"/>
      <c r="H78" s="19"/>
      <c r="I78" s="19"/>
      <c r="J78" s="19"/>
    </row>
    <row r="79" spans="2:10" s="20" customFormat="1" ht="14.25" customHeight="1">
      <c r="B79" s="56"/>
      <c r="C79" s="2"/>
      <c r="D79" s="56"/>
      <c r="G79" s="17"/>
      <c r="H79" s="19"/>
      <c r="I79" s="19"/>
      <c r="J79" s="19"/>
    </row>
    <row r="80" spans="2:10" s="20" customFormat="1" ht="14.25" customHeight="1">
      <c r="B80" s="56"/>
      <c r="C80" s="2"/>
      <c r="D80" s="56"/>
      <c r="G80" s="17"/>
      <c r="H80" s="19"/>
      <c r="I80" s="19"/>
      <c r="J80" s="19"/>
    </row>
    <row r="81" spans="2:10" s="20" customFormat="1" ht="14.25" customHeight="1">
      <c r="B81" s="56"/>
      <c r="C81" s="2"/>
      <c r="D81" s="56"/>
      <c r="G81" s="17"/>
      <c r="H81" s="19"/>
      <c r="I81" s="19"/>
      <c r="J81" s="19"/>
    </row>
    <row r="82" spans="2:10" s="20" customFormat="1" ht="14.25" customHeight="1">
      <c r="B82" s="56"/>
      <c r="C82" s="2"/>
      <c r="D82" s="56"/>
      <c r="G82" s="17"/>
      <c r="H82" s="19"/>
      <c r="I82" s="19"/>
      <c r="J82" s="19"/>
    </row>
    <row r="83" spans="2:10" s="20" customFormat="1" ht="14.25" customHeight="1">
      <c r="B83" s="56"/>
      <c r="C83" s="2"/>
      <c r="D83" s="56"/>
      <c r="G83" s="17"/>
      <c r="H83" s="19"/>
      <c r="I83" s="19"/>
      <c r="J83" s="19"/>
    </row>
    <row r="84" spans="2:10" s="20" customFormat="1" ht="14.25" customHeight="1">
      <c r="B84" s="56"/>
      <c r="C84" s="2"/>
      <c r="D84" s="56"/>
      <c r="G84" s="17"/>
      <c r="H84" s="19"/>
      <c r="I84" s="19"/>
      <c r="J84" s="19"/>
    </row>
    <row r="85" spans="2:10" s="20" customFormat="1" ht="14.25" customHeight="1">
      <c r="B85" s="56"/>
      <c r="C85" s="2"/>
      <c r="D85" s="56"/>
      <c r="G85" s="17"/>
      <c r="H85" s="19"/>
      <c r="I85" s="19"/>
      <c r="J85" s="19"/>
    </row>
    <row r="86" spans="2:10" s="20" customFormat="1" ht="14.25" customHeight="1">
      <c r="B86" s="56"/>
      <c r="C86" s="2"/>
      <c r="D86" s="56"/>
      <c r="G86" s="17"/>
      <c r="H86" s="19"/>
      <c r="I86" s="19"/>
      <c r="J86" s="19"/>
    </row>
    <row r="87" spans="2:10" s="20" customFormat="1" ht="14.25" customHeight="1">
      <c r="B87" s="56"/>
      <c r="C87" s="2"/>
      <c r="D87" s="56"/>
      <c r="G87" s="17"/>
      <c r="H87" s="19"/>
      <c r="I87" s="19"/>
      <c r="J87" s="19"/>
    </row>
    <row r="88" spans="2:10" s="20" customFormat="1" ht="14.25" customHeight="1">
      <c r="B88" s="56"/>
      <c r="C88" s="2"/>
      <c r="D88" s="56"/>
      <c r="G88" s="17"/>
      <c r="H88" s="19"/>
      <c r="I88" s="19"/>
      <c r="J88" s="19"/>
    </row>
    <row r="89" spans="2:10" s="20" customFormat="1" ht="14.25" customHeight="1">
      <c r="B89" s="56"/>
      <c r="C89" s="2"/>
      <c r="D89" s="56"/>
      <c r="G89" s="17"/>
      <c r="H89" s="19"/>
      <c r="I89" s="19"/>
      <c r="J89" s="19"/>
    </row>
    <row r="90" spans="2:10" s="20" customFormat="1" ht="14.25" customHeight="1">
      <c r="B90" s="56"/>
      <c r="C90" s="2"/>
      <c r="D90" s="56"/>
      <c r="G90" s="17"/>
      <c r="H90" s="19"/>
      <c r="I90" s="19"/>
      <c r="J90" s="19"/>
    </row>
    <row r="91" spans="2:10" s="20" customFormat="1" ht="14.25" customHeight="1">
      <c r="B91" s="56"/>
      <c r="C91" s="2"/>
      <c r="D91" s="56"/>
      <c r="G91" s="17"/>
      <c r="H91" s="19"/>
      <c r="I91" s="19"/>
      <c r="J91" s="19"/>
    </row>
    <row r="92" spans="2:10" s="20" customFormat="1" ht="14.25" customHeight="1">
      <c r="B92" s="56"/>
      <c r="C92" s="2"/>
      <c r="D92" s="56"/>
      <c r="G92" s="17"/>
      <c r="H92" s="19"/>
      <c r="I92" s="19"/>
      <c r="J92" s="19"/>
    </row>
    <row r="93" spans="2:10" s="20" customFormat="1" ht="14.25" customHeight="1">
      <c r="B93" s="56"/>
      <c r="C93" s="2"/>
      <c r="D93" s="56"/>
      <c r="G93" s="17"/>
      <c r="H93" s="19"/>
      <c r="I93" s="19"/>
      <c r="J93" s="19"/>
    </row>
    <row r="94" spans="2:10" s="20" customFormat="1" ht="14.25" customHeight="1">
      <c r="B94" s="56"/>
      <c r="C94" s="2"/>
      <c r="D94" s="56"/>
      <c r="G94" s="17"/>
      <c r="H94" s="19"/>
      <c r="I94" s="19"/>
      <c r="J94" s="19"/>
    </row>
    <row r="95" spans="2:10" s="20" customFormat="1" ht="14.25" customHeight="1">
      <c r="B95" s="56"/>
      <c r="C95" s="2"/>
      <c r="D95" s="56"/>
      <c r="G95" s="17"/>
      <c r="H95" s="19"/>
      <c r="I95" s="19"/>
      <c r="J95" s="19"/>
    </row>
    <row r="96" spans="2:10" s="20" customFormat="1" ht="14.25" customHeight="1">
      <c r="B96" s="56"/>
      <c r="C96" s="2"/>
      <c r="D96" s="56"/>
      <c r="G96" s="17"/>
      <c r="H96" s="19"/>
      <c r="I96" s="19"/>
      <c r="J96" s="19"/>
    </row>
    <row r="97" spans="2:10" s="20" customFormat="1" ht="14.25" customHeight="1">
      <c r="B97" s="56"/>
      <c r="C97" s="2"/>
      <c r="D97" s="56"/>
      <c r="G97" s="17"/>
      <c r="H97" s="19"/>
      <c r="I97" s="19"/>
      <c r="J97" s="19"/>
    </row>
    <row r="98" spans="2:10" s="20" customFormat="1" ht="14.25" customHeight="1">
      <c r="B98" s="56"/>
      <c r="C98" s="2"/>
      <c r="D98" s="56"/>
      <c r="G98" s="17"/>
      <c r="H98" s="19"/>
      <c r="I98" s="19"/>
      <c r="J98" s="19"/>
    </row>
    <row r="99" spans="2:10" s="20" customFormat="1" ht="14.25" customHeight="1">
      <c r="B99" s="56"/>
      <c r="C99" s="2"/>
      <c r="D99" s="56"/>
      <c r="G99" s="17"/>
      <c r="H99" s="19"/>
      <c r="I99" s="19"/>
      <c r="J99" s="19"/>
    </row>
    <row r="100" spans="2:10" s="20" customFormat="1" ht="14.25" customHeight="1">
      <c r="B100" s="56"/>
      <c r="C100" s="2"/>
      <c r="D100" s="56"/>
      <c r="G100" s="17"/>
      <c r="H100" s="19"/>
      <c r="I100" s="19"/>
      <c r="J100" s="19"/>
    </row>
    <row r="101" spans="2:10" s="20" customFormat="1" ht="14.25" customHeight="1">
      <c r="B101" s="56"/>
      <c r="C101" s="2"/>
      <c r="D101" s="56"/>
      <c r="G101" s="17"/>
      <c r="H101" s="19"/>
      <c r="I101" s="19"/>
      <c r="J101" s="19"/>
    </row>
    <row r="102" spans="2:10" s="20" customFormat="1" ht="14.25" customHeight="1">
      <c r="B102" s="56"/>
      <c r="C102" s="2"/>
      <c r="D102" s="56"/>
      <c r="G102" s="17"/>
      <c r="H102" s="19"/>
      <c r="I102" s="19"/>
      <c r="J102" s="19"/>
    </row>
    <row r="103" spans="2:10" s="20" customFormat="1" ht="14.25" customHeight="1">
      <c r="B103" s="56"/>
      <c r="C103" s="2"/>
      <c r="D103" s="56"/>
      <c r="G103" s="17"/>
      <c r="H103" s="19"/>
      <c r="I103" s="19"/>
      <c r="J103" s="19"/>
    </row>
    <row r="104" spans="2:10" s="20" customFormat="1" ht="14.25" customHeight="1">
      <c r="B104" s="56"/>
      <c r="C104" s="2"/>
      <c r="D104" s="56"/>
      <c r="G104" s="17"/>
      <c r="H104" s="19"/>
      <c r="I104" s="19"/>
      <c r="J104" s="19"/>
    </row>
    <row r="105" spans="2:10" s="20" customFormat="1" ht="14.25" customHeight="1">
      <c r="B105" s="56"/>
      <c r="C105" s="2"/>
      <c r="D105" s="56"/>
      <c r="G105" s="17"/>
      <c r="H105" s="19"/>
      <c r="I105" s="19"/>
      <c r="J105" s="19"/>
    </row>
    <row r="106" spans="2:10" s="20" customFormat="1" ht="14.25" customHeight="1">
      <c r="B106" s="56"/>
      <c r="C106" s="2"/>
      <c r="D106" s="56"/>
      <c r="G106" s="17"/>
      <c r="H106" s="19"/>
      <c r="I106" s="19"/>
      <c r="J106" s="19"/>
    </row>
    <row r="107" spans="2:10" s="20" customFormat="1" ht="14.25" customHeight="1">
      <c r="B107" s="56"/>
      <c r="C107" s="2"/>
      <c r="D107" s="56"/>
      <c r="G107" s="17"/>
      <c r="H107" s="19"/>
      <c r="I107" s="19"/>
      <c r="J107" s="19"/>
    </row>
    <row r="108" spans="2:10" s="20" customFormat="1" ht="14.25" customHeight="1">
      <c r="B108" s="56"/>
      <c r="C108" s="2"/>
      <c r="D108" s="56"/>
      <c r="G108" s="17"/>
      <c r="H108" s="19"/>
      <c r="I108" s="19"/>
      <c r="J108" s="19"/>
    </row>
    <row r="109" spans="2:10" s="20" customFormat="1" ht="14.25" customHeight="1">
      <c r="B109" s="56"/>
      <c r="C109" s="2"/>
      <c r="D109" s="56"/>
      <c r="G109" s="17"/>
      <c r="H109" s="19"/>
      <c r="I109" s="19"/>
      <c r="J109" s="19"/>
    </row>
    <row r="110" spans="2:10" s="20" customFormat="1" ht="14.25" customHeight="1">
      <c r="B110" s="56"/>
      <c r="C110" s="2"/>
      <c r="D110" s="56"/>
      <c r="G110" s="17"/>
      <c r="H110" s="19"/>
      <c r="I110" s="19"/>
      <c r="J110" s="19"/>
    </row>
    <row r="111" spans="2:10" s="20" customFormat="1" ht="14.25" customHeight="1">
      <c r="B111" s="56"/>
      <c r="C111" s="2"/>
      <c r="D111" s="56"/>
      <c r="G111" s="17"/>
      <c r="H111" s="19"/>
      <c r="I111" s="19"/>
      <c r="J111" s="19"/>
    </row>
    <row r="112" spans="2:10" s="20" customFormat="1" ht="14.25" customHeight="1">
      <c r="B112" s="56"/>
      <c r="C112" s="2"/>
      <c r="D112" s="56"/>
      <c r="G112" s="17"/>
      <c r="H112" s="19"/>
      <c r="I112" s="19"/>
      <c r="J112" s="19"/>
    </row>
    <row r="113" spans="2:10" s="20" customFormat="1" ht="14.25" customHeight="1">
      <c r="B113" s="56"/>
      <c r="C113" s="2"/>
      <c r="D113" s="56"/>
      <c r="G113" s="17"/>
      <c r="H113" s="19"/>
      <c r="I113" s="19"/>
      <c r="J113" s="19"/>
    </row>
    <row r="114" spans="2:10" s="20" customFormat="1" ht="14.25" customHeight="1">
      <c r="B114" s="56"/>
      <c r="C114" s="2"/>
      <c r="D114" s="56"/>
      <c r="G114" s="17"/>
      <c r="H114" s="19"/>
      <c r="I114" s="19"/>
      <c r="J114" s="19"/>
    </row>
    <row r="115" spans="2:10" s="20" customFormat="1" ht="14.25" customHeight="1">
      <c r="B115" s="56"/>
      <c r="C115" s="2"/>
      <c r="D115" s="56"/>
      <c r="G115" s="17"/>
      <c r="H115" s="19"/>
      <c r="I115" s="19"/>
      <c r="J115" s="19"/>
    </row>
    <row r="116" spans="2:10" s="20" customFormat="1" ht="14.25" customHeight="1">
      <c r="B116" s="56"/>
      <c r="C116" s="2"/>
      <c r="D116" s="56"/>
      <c r="G116" s="17"/>
      <c r="H116" s="19"/>
      <c r="I116" s="19"/>
      <c r="J116" s="19"/>
    </row>
    <row r="117" spans="2:10" s="20" customFormat="1" ht="14.25" customHeight="1">
      <c r="B117" s="56"/>
      <c r="C117" s="2"/>
      <c r="D117" s="56"/>
      <c r="G117" s="17"/>
      <c r="H117" s="19"/>
      <c r="I117" s="19"/>
      <c r="J117" s="19"/>
    </row>
    <row r="118" spans="2:10" s="20" customFormat="1" ht="14.25" customHeight="1">
      <c r="B118" s="56"/>
      <c r="C118" s="2"/>
      <c r="D118" s="56"/>
      <c r="G118" s="17"/>
      <c r="H118" s="19"/>
      <c r="I118" s="19"/>
      <c r="J118" s="19"/>
    </row>
    <row r="119" spans="2:10" s="20" customFormat="1" ht="14.25" customHeight="1">
      <c r="B119" s="56"/>
      <c r="C119" s="2"/>
      <c r="D119" s="56"/>
      <c r="G119" s="17"/>
      <c r="H119" s="19"/>
      <c r="I119" s="19"/>
      <c r="J119" s="19"/>
    </row>
    <row r="120" spans="2:10" s="20" customFormat="1" ht="14.25" customHeight="1">
      <c r="B120" s="56"/>
      <c r="C120" s="2"/>
      <c r="D120" s="56"/>
      <c r="G120" s="17"/>
      <c r="H120" s="19"/>
      <c r="I120" s="19"/>
      <c r="J120" s="19"/>
    </row>
    <row r="121" spans="2:10" s="20" customFormat="1" ht="14.25" customHeight="1">
      <c r="B121" s="56"/>
      <c r="C121" s="2"/>
      <c r="D121" s="56"/>
      <c r="G121" s="17"/>
      <c r="H121" s="19"/>
      <c r="I121" s="19"/>
      <c r="J121" s="19"/>
    </row>
    <row r="122" spans="2:10" s="20" customFormat="1" ht="14.25" customHeight="1">
      <c r="B122" s="56"/>
      <c r="C122" s="2"/>
      <c r="D122" s="56"/>
      <c r="G122" s="17"/>
      <c r="H122" s="19"/>
      <c r="I122" s="19"/>
      <c r="J122" s="19"/>
    </row>
    <row r="123" spans="2:10" s="20" customFormat="1" ht="14.25" customHeight="1">
      <c r="B123" s="56"/>
      <c r="C123" s="2"/>
      <c r="D123" s="56"/>
      <c r="G123" s="17"/>
      <c r="H123" s="19"/>
      <c r="I123" s="19"/>
      <c r="J123" s="19"/>
    </row>
    <row r="124" spans="2:10" s="20" customFormat="1" ht="14.25" customHeight="1">
      <c r="B124" s="56"/>
      <c r="C124" s="2"/>
      <c r="D124" s="56"/>
      <c r="G124" s="17"/>
      <c r="H124" s="19"/>
      <c r="I124" s="19"/>
      <c r="J124" s="19"/>
    </row>
    <row r="125" spans="2:10" s="20" customFormat="1" ht="14.25" customHeight="1">
      <c r="B125" s="56"/>
      <c r="C125" s="2"/>
      <c r="D125" s="56"/>
      <c r="G125" s="17"/>
      <c r="H125" s="19"/>
      <c r="I125" s="19"/>
      <c r="J125" s="19"/>
    </row>
    <row r="126" spans="2:10" s="20" customFormat="1" ht="14.25" customHeight="1">
      <c r="B126" s="56"/>
      <c r="C126" s="2"/>
      <c r="D126" s="56"/>
      <c r="G126" s="17"/>
      <c r="H126" s="19"/>
      <c r="I126" s="19"/>
      <c r="J126" s="19"/>
    </row>
    <row r="127" spans="2:10" s="20" customFormat="1" ht="14.25" customHeight="1">
      <c r="B127" s="56"/>
      <c r="C127" s="2"/>
      <c r="D127" s="56"/>
      <c r="G127" s="17"/>
      <c r="H127" s="19"/>
      <c r="I127" s="19"/>
      <c r="J127" s="19"/>
    </row>
    <row r="128" spans="2:10" s="20" customFormat="1" ht="14.25" customHeight="1">
      <c r="B128" s="56"/>
      <c r="C128" s="2"/>
      <c r="D128" s="56"/>
      <c r="G128" s="17"/>
      <c r="H128" s="19"/>
      <c r="I128" s="19"/>
      <c r="J128" s="19"/>
    </row>
    <row r="129" spans="2:10" s="20" customFormat="1" ht="14.25" customHeight="1">
      <c r="B129" s="56"/>
      <c r="C129" s="2"/>
      <c r="D129" s="56"/>
      <c r="G129" s="17"/>
      <c r="H129" s="19"/>
      <c r="I129" s="19"/>
      <c r="J129" s="19"/>
    </row>
    <row r="130" spans="2:10" s="20" customFormat="1" ht="14.25" customHeight="1">
      <c r="B130" s="56"/>
      <c r="C130" s="2"/>
      <c r="D130" s="56"/>
      <c r="G130" s="17"/>
      <c r="H130" s="19"/>
      <c r="I130" s="19"/>
      <c r="J130" s="19"/>
    </row>
    <row r="131" spans="2:10" s="20" customFormat="1" ht="14.25" customHeight="1">
      <c r="B131" s="56"/>
      <c r="C131" s="2"/>
      <c r="D131" s="56"/>
      <c r="G131" s="17"/>
      <c r="H131" s="19"/>
      <c r="I131" s="19"/>
      <c r="J131" s="19"/>
    </row>
    <row r="132" spans="2:10" s="20" customFormat="1" ht="14.25" customHeight="1">
      <c r="B132" s="56"/>
      <c r="C132" s="2"/>
      <c r="D132" s="56"/>
      <c r="G132" s="17"/>
      <c r="H132" s="19"/>
      <c r="I132" s="19"/>
      <c r="J132" s="19"/>
    </row>
    <row r="133" spans="2:10" s="20" customFormat="1" ht="14.25" customHeight="1">
      <c r="B133" s="56"/>
      <c r="C133" s="2"/>
      <c r="D133" s="56"/>
      <c r="G133" s="17"/>
      <c r="H133" s="19"/>
      <c r="I133" s="19"/>
      <c r="J133" s="19"/>
    </row>
    <row r="134" spans="2:10" s="20" customFormat="1" ht="14.25" customHeight="1">
      <c r="B134" s="56"/>
      <c r="C134" s="2"/>
      <c r="D134" s="56"/>
      <c r="G134" s="17"/>
      <c r="H134" s="19"/>
      <c r="I134" s="19"/>
      <c r="J134" s="19"/>
    </row>
    <row r="135" spans="2:10" s="20" customFormat="1" ht="14.25" customHeight="1">
      <c r="B135" s="56"/>
      <c r="C135" s="2"/>
      <c r="D135" s="56"/>
      <c r="G135" s="17"/>
      <c r="H135" s="19"/>
      <c r="I135" s="19"/>
      <c r="J135" s="19"/>
    </row>
    <row r="136" spans="2:10" s="20" customFormat="1" ht="14.25" customHeight="1">
      <c r="B136" s="56"/>
      <c r="C136" s="2"/>
      <c r="D136" s="56"/>
      <c r="G136" s="17"/>
      <c r="H136" s="19"/>
      <c r="I136" s="19"/>
      <c r="J136" s="19"/>
    </row>
    <row r="137" spans="2:10" s="20" customFormat="1" ht="14.25" customHeight="1">
      <c r="B137" s="56"/>
      <c r="C137" s="2"/>
      <c r="D137" s="56"/>
      <c r="G137" s="17"/>
      <c r="H137" s="19"/>
      <c r="I137" s="19"/>
      <c r="J137" s="19"/>
    </row>
    <row r="138" spans="2:10" s="20" customFormat="1" ht="14.25" customHeight="1">
      <c r="B138" s="56"/>
      <c r="C138" s="2"/>
      <c r="D138" s="56"/>
      <c r="G138" s="17"/>
      <c r="H138" s="19"/>
      <c r="I138" s="19"/>
      <c r="J138" s="19"/>
    </row>
    <row r="139" spans="2:10" s="20" customFormat="1" ht="14.25" customHeight="1">
      <c r="B139" s="56"/>
      <c r="C139" s="2"/>
      <c r="D139" s="56"/>
      <c r="G139" s="17"/>
      <c r="H139" s="19"/>
      <c r="I139" s="19"/>
      <c r="J139" s="19"/>
    </row>
    <row r="140" spans="2:10" s="20" customFormat="1" ht="14.25" customHeight="1">
      <c r="B140" s="56"/>
      <c r="C140" s="2"/>
      <c r="D140" s="56"/>
      <c r="G140" s="17"/>
      <c r="H140" s="19"/>
      <c r="I140" s="19"/>
      <c r="J140" s="19"/>
    </row>
    <row r="141" spans="2:10" s="20" customFormat="1" ht="14.25" customHeight="1">
      <c r="B141" s="56"/>
      <c r="C141" s="2"/>
      <c r="D141" s="56"/>
      <c r="G141" s="17"/>
      <c r="H141" s="19"/>
      <c r="I141" s="19"/>
      <c r="J141" s="19"/>
    </row>
    <row r="142" spans="2:10" s="20" customFormat="1" ht="14.25" customHeight="1">
      <c r="B142" s="56"/>
      <c r="C142" s="2"/>
      <c r="D142" s="56"/>
      <c r="G142" s="17"/>
      <c r="H142" s="19"/>
      <c r="I142" s="19"/>
      <c r="J142" s="19"/>
    </row>
    <row r="143" spans="2:10" s="20" customFormat="1" ht="14.25" customHeight="1">
      <c r="B143" s="56"/>
      <c r="C143" s="2"/>
      <c r="D143" s="56"/>
      <c r="G143" s="17"/>
      <c r="H143" s="19"/>
      <c r="I143" s="19"/>
      <c r="J143" s="19"/>
    </row>
    <row r="144" spans="2:10" s="20" customFormat="1" ht="14.25" customHeight="1">
      <c r="B144" s="56"/>
      <c r="C144" s="2"/>
      <c r="D144" s="56"/>
      <c r="G144" s="17"/>
      <c r="H144" s="19"/>
      <c r="I144" s="19"/>
      <c r="J144" s="19"/>
    </row>
    <row r="145" spans="2:10" s="20" customFormat="1" ht="14.25" customHeight="1">
      <c r="B145" s="56"/>
      <c r="C145" s="2"/>
      <c r="D145" s="56"/>
      <c r="G145" s="17"/>
      <c r="H145" s="19"/>
      <c r="I145" s="19"/>
      <c r="J145" s="19"/>
    </row>
    <row r="146" spans="2:10" s="20" customFormat="1" ht="14.25" customHeight="1">
      <c r="B146" s="56"/>
      <c r="C146" s="2"/>
      <c r="D146" s="56"/>
      <c r="G146" s="17"/>
      <c r="H146" s="19"/>
      <c r="I146" s="19"/>
      <c r="J146" s="19"/>
    </row>
    <row r="147" spans="2:10" s="20" customFormat="1" ht="14.25" customHeight="1">
      <c r="B147" s="56"/>
      <c r="C147" s="2"/>
      <c r="D147" s="56"/>
      <c r="G147" s="17"/>
      <c r="H147" s="19"/>
      <c r="I147" s="19"/>
      <c r="J147" s="19"/>
    </row>
    <row r="148" spans="2:10" s="20" customFormat="1" ht="14.25" customHeight="1">
      <c r="B148" s="56"/>
      <c r="C148" s="2"/>
      <c r="D148" s="56"/>
      <c r="G148" s="17"/>
      <c r="H148" s="19"/>
      <c r="I148" s="19"/>
      <c r="J148" s="19"/>
    </row>
    <row r="149" spans="2:10" s="20" customFormat="1" ht="14.25" customHeight="1">
      <c r="B149" s="56"/>
      <c r="C149" s="2"/>
      <c r="D149" s="56"/>
      <c r="G149" s="17"/>
      <c r="H149" s="19"/>
      <c r="I149" s="19"/>
      <c r="J149" s="19"/>
    </row>
    <row r="150" spans="2:10" s="20" customFormat="1" ht="14.25" customHeight="1">
      <c r="B150" s="56"/>
      <c r="C150" s="2"/>
      <c r="D150" s="56"/>
      <c r="G150" s="17"/>
      <c r="H150" s="19"/>
      <c r="I150" s="19"/>
      <c r="J150" s="19"/>
    </row>
    <row r="151" spans="2:10" s="20" customFormat="1" ht="14.25" customHeight="1">
      <c r="B151" s="56"/>
      <c r="C151" s="2"/>
      <c r="D151" s="56"/>
      <c r="G151" s="17"/>
      <c r="H151" s="19"/>
      <c r="I151" s="19"/>
      <c r="J151" s="19"/>
    </row>
    <row r="152" spans="2:10" s="20" customFormat="1" ht="14.25" customHeight="1">
      <c r="B152" s="56"/>
      <c r="C152" s="2"/>
      <c r="D152" s="56"/>
      <c r="G152" s="17"/>
      <c r="H152" s="19"/>
      <c r="I152" s="19"/>
      <c r="J152" s="19"/>
    </row>
    <row r="153" spans="2:10" s="20" customFormat="1" ht="14.25" customHeight="1">
      <c r="B153" s="56"/>
      <c r="C153" s="2"/>
      <c r="D153" s="56"/>
      <c r="G153" s="17"/>
      <c r="H153" s="19"/>
      <c r="I153" s="19"/>
      <c r="J153" s="19"/>
    </row>
    <row r="154" spans="2:10" s="20" customFormat="1" ht="14.25" customHeight="1">
      <c r="B154" s="56"/>
      <c r="C154" s="2"/>
      <c r="D154" s="56"/>
      <c r="G154" s="17"/>
      <c r="H154" s="19"/>
      <c r="I154" s="19"/>
      <c r="J154" s="19"/>
    </row>
    <row r="155" spans="2:10" s="20" customFormat="1" ht="14.25" customHeight="1">
      <c r="B155" s="56"/>
      <c r="C155" s="2"/>
      <c r="D155" s="56"/>
      <c r="G155" s="17"/>
      <c r="H155" s="19"/>
      <c r="I155" s="19"/>
      <c r="J155" s="19"/>
    </row>
    <row r="156" spans="2:10" s="20" customFormat="1" ht="14.25" customHeight="1">
      <c r="B156" s="56"/>
      <c r="C156" s="2"/>
      <c r="D156" s="56"/>
      <c r="G156" s="17"/>
      <c r="H156" s="19"/>
      <c r="I156" s="19"/>
      <c r="J156" s="19"/>
    </row>
    <row r="157" spans="2:10" s="20" customFormat="1" ht="14.25" customHeight="1">
      <c r="B157" s="56"/>
      <c r="C157" s="2"/>
      <c r="D157" s="56"/>
      <c r="G157" s="17"/>
      <c r="H157" s="19"/>
      <c r="I157" s="19"/>
      <c r="J157" s="19"/>
    </row>
    <row r="158" spans="2:10" s="20" customFormat="1" ht="14.25" customHeight="1">
      <c r="B158" s="56"/>
      <c r="C158" s="2"/>
      <c r="D158" s="56"/>
      <c r="G158" s="17"/>
      <c r="H158" s="19"/>
      <c r="I158" s="19"/>
      <c r="J158" s="19"/>
    </row>
    <row r="159" spans="2:10" s="20" customFormat="1" ht="14.25" customHeight="1">
      <c r="B159" s="56"/>
      <c r="C159" s="2"/>
      <c r="D159" s="56"/>
      <c r="G159" s="17"/>
      <c r="H159" s="19"/>
      <c r="I159" s="19"/>
      <c r="J159" s="19"/>
    </row>
    <row r="160" spans="2:10" s="20" customFormat="1" ht="14.25" customHeight="1">
      <c r="B160" s="56"/>
      <c r="C160" s="2"/>
      <c r="D160" s="56"/>
      <c r="G160" s="17"/>
      <c r="H160" s="19"/>
      <c r="I160" s="19"/>
      <c r="J160" s="19"/>
    </row>
    <row r="161" spans="2:10" s="20" customFormat="1" ht="14.25" customHeight="1">
      <c r="B161" s="56"/>
      <c r="C161" s="2"/>
      <c r="D161" s="56"/>
      <c r="G161" s="17"/>
      <c r="H161" s="19"/>
      <c r="I161" s="19"/>
      <c r="J161" s="19"/>
    </row>
    <row r="162" spans="2:10" s="20" customFormat="1" ht="14.25" customHeight="1">
      <c r="B162" s="56"/>
      <c r="C162" s="2"/>
      <c r="D162" s="56"/>
      <c r="G162" s="17"/>
      <c r="H162" s="19"/>
      <c r="I162" s="19"/>
      <c r="J162" s="19"/>
    </row>
    <row r="163" spans="2:10" s="20" customFormat="1" ht="14.25" customHeight="1">
      <c r="B163" s="56"/>
      <c r="C163" s="2"/>
      <c r="D163" s="56"/>
      <c r="G163" s="17"/>
      <c r="H163" s="19"/>
      <c r="I163" s="19"/>
      <c r="J163" s="19"/>
    </row>
    <row r="164" spans="2:10" s="20" customFormat="1" ht="14.25" customHeight="1">
      <c r="B164" s="56"/>
      <c r="C164" s="2"/>
      <c r="D164" s="56"/>
      <c r="G164" s="17"/>
      <c r="H164" s="19"/>
      <c r="I164" s="19"/>
      <c r="J164" s="19"/>
    </row>
    <row r="165" spans="2:10" s="20" customFormat="1" ht="14.25" customHeight="1">
      <c r="B165" s="56"/>
      <c r="C165" s="2"/>
      <c r="D165" s="56"/>
      <c r="G165" s="17"/>
      <c r="H165" s="19"/>
      <c r="I165" s="19"/>
      <c r="J165" s="19"/>
    </row>
    <row r="166" spans="2:10" s="20" customFormat="1" ht="14.25" customHeight="1">
      <c r="B166" s="56"/>
      <c r="C166" s="2"/>
      <c r="D166" s="56"/>
      <c r="G166" s="17"/>
      <c r="H166" s="19"/>
      <c r="I166" s="19"/>
      <c r="J166" s="19"/>
    </row>
    <row r="167" spans="2:10" s="20" customFormat="1" ht="14.25" customHeight="1">
      <c r="B167" s="56"/>
      <c r="C167" s="2"/>
      <c r="D167" s="56"/>
      <c r="G167" s="17"/>
      <c r="H167" s="19"/>
      <c r="I167" s="19"/>
      <c r="J167" s="19"/>
    </row>
    <row r="168" spans="2:10" s="20" customFormat="1" ht="14.25" customHeight="1">
      <c r="B168" s="56"/>
      <c r="C168" s="2"/>
      <c r="D168" s="56"/>
      <c r="G168" s="17"/>
      <c r="H168" s="19"/>
      <c r="I168" s="19"/>
      <c r="J168" s="19"/>
    </row>
    <row r="169" spans="2:10" s="20" customFormat="1" ht="14.25" customHeight="1">
      <c r="B169" s="56"/>
      <c r="C169" s="2"/>
      <c r="D169" s="56"/>
      <c r="G169" s="17"/>
      <c r="H169" s="19"/>
      <c r="I169" s="19"/>
      <c r="J169" s="19"/>
    </row>
    <row r="170" spans="2:10" s="20" customFormat="1" ht="14.25" customHeight="1">
      <c r="B170" s="56"/>
      <c r="C170" s="2"/>
      <c r="D170" s="56"/>
      <c r="G170" s="17"/>
      <c r="H170" s="19"/>
      <c r="I170" s="19"/>
      <c r="J170" s="19"/>
    </row>
    <row r="171" spans="2:10" s="20" customFormat="1" ht="14.25" customHeight="1">
      <c r="B171" s="56"/>
      <c r="C171" s="2"/>
      <c r="D171" s="56"/>
      <c r="G171" s="17"/>
      <c r="H171" s="19"/>
      <c r="I171" s="19"/>
      <c r="J171" s="19"/>
    </row>
    <row r="172" spans="2:10" s="20" customFormat="1" ht="14.25" customHeight="1">
      <c r="B172" s="56"/>
      <c r="C172" s="2"/>
      <c r="D172" s="56"/>
      <c r="G172" s="17"/>
      <c r="H172" s="19"/>
      <c r="I172" s="19"/>
      <c r="J172" s="19"/>
    </row>
    <row r="173" spans="2:10" s="20" customFormat="1" ht="14.25" customHeight="1">
      <c r="B173" s="56"/>
      <c r="C173" s="2"/>
      <c r="D173" s="56"/>
      <c r="G173" s="17"/>
      <c r="H173" s="19"/>
      <c r="I173" s="19"/>
      <c r="J173" s="19"/>
    </row>
    <row r="174" spans="2:10" s="20" customFormat="1" ht="14.25" customHeight="1">
      <c r="B174" s="56"/>
      <c r="C174" s="2"/>
      <c r="D174" s="56"/>
      <c r="G174" s="17"/>
      <c r="H174" s="19"/>
      <c r="I174" s="19"/>
      <c r="J174" s="19"/>
    </row>
    <row r="175" spans="2:10" s="20" customFormat="1" ht="14.25" customHeight="1">
      <c r="B175" s="56"/>
      <c r="C175" s="2"/>
      <c r="D175" s="56"/>
      <c r="G175" s="17"/>
      <c r="H175" s="19"/>
      <c r="I175" s="19"/>
      <c r="J175" s="19"/>
    </row>
    <row r="176" spans="2:10" s="20" customFormat="1" ht="14.25" customHeight="1">
      <c r="B176" s="56"/>
      <c r="C176" s="2"/>
      <c r="D176" s="56"/>
      <c r="G176" s="17"/>
      <c r="H176" s="19"/>
      <c r="I176" s="19"/>
      <c r="J176" s="19"/>
    </row>
    <row r="177" spans="2:10" s="20" customFormat="1" ht="14.25" customHeight="1">
      <c r="B177" s="56"/>
      <c r="C177" s="2"/>
      <c r="D177" s="56"/>
      <c r="G177" s="17"/>
      <c r="H177" s="19"/>
      <c r="I177" s="19"/>
      <c r="J177" s="19"/>
    </row>
    <row r="178" spans="2:10" s="20" customFormat="1" ht="14.25" customHeight="1">
      <c r="B178" s="56"/>
      <c r="C178" s="2"/>
      <c r="D178" s="56"/>
      <c r="G178" s="17"/>
      <c r="H178" s="19"/>
      <c r="I178" s="19"/>
      <c r="J178" s="19"/>
    </row>
    <row r="179" spans="2:10" s="20" customFormat="1" ht="14.25" customHeight="1">
      <c r="B179" s="56"/>
      <c r="C179" s="2"/>
      <c r="D179" s="56"/>
      <c r="G179" s="17"/>
      <c r="H179" s="19"/>
      <c r="I179" s="19"/>
      <c r="J179" s="19"/>
    </row>
    <row r="180" spans="2:10" s="20" customFormat="1" ht="14.25" customHeight="1">
      <c r="B180" s="56"/>
      <c r="C180" s="2"/>
      <c r="D180" s="56"/>
      <c r="G180" s="17"/>
      <c r="H180" s="19"/>
      <c r="I180" s="19"/>
      <c r="J180" s="19"/>
    </row>
    <row r="181" spans="2:10" s="20" customFormat="1" ht="14.25" customHeight="1">
      <c r="B181" s="56"/>
      <c r="C181" s="2"/>
      <c r="D181" s="56"/>
      <c r="G181" s="17"/>
      <c r="H181" s="19"/>
      <c r="I181" s="19"/>
      <c r="J181" s="19"/>
    </row>
    <row r="182" spans="2:10" s="20" customFormat="1" ht="14.25" customHeight="1">
      <c r="B182" s="56"/>
      <c r="C182" s="2"/>
      <c r="D182" s="56"/>
      <c r="G182" s="17"/>
      <c r="H182" s="19"/>
      <c r="I182" s="19"/>
      <c r="J182" s="19"/>
    </row>
    <row r="183" spans="2:10" s="20" customFormat="1" ht="14.25" customHeight="1">
      <c r="B183" s="56"/>
      <c r="C183" s="2"/>
      <c r="D183" s="56"/>
      <c r="G183" s="17"/>
      <c r="H183" s="19"/>
      <c r="I183" s="19"/>
      <c r="J183" s="19"/>
    </row>
    <row r="184" spans="2:10" s="20" customFormat="1" ht="14.25" customHeight="1">
      <c r="B184" s="56"/>
      <c r="C184" s="2"/>
      <c r="D184" s="56"/>
      <c r="G184" s="17"/>
      <c r="H184" s="19"/>
      <c r="I184" s="19"/>
      <c r="J184" s="19"/>
    </row>
    <row r="185" spans="2:10" s="20" customFormat="1" ht="14.25" customHeight="1">
      <c r="B185" s="56"/>
      <c r="C185" s="2"/>
      <c r="D185" s="56"/>
      <c r="G185" s="17"/>
      <c r="H185" s="19"/>
      <c r="I185" s="19"/>
      <c r="J185" s="19"/>
    </row>
    <row r="186" spans="2:10" s="20" customFormat="1" ht="14.25" customHeight="1">
      <c r="B186" s="56"/>
      <c r="C186" s="2"/>
      <c r="D186" s="56"/>
      <c r="G186" s="17"/>
      <c r="H186" s="19"/>
      <c r="I186" s="19"/>
      <c r="J186" s="19"/>
    </row>
    <row r="187" spans="2:10" s="20" customFormat="1" ht="14.25" customHeight="1">
      <c r="B187" s="56"/>
      <c r="C187" s="2"/>
      <c r="D187" s="56"/>
      <c r="G187" s="17"/>
      <c r="H187" s="19"/>
      <c r="I187" s="19"/>
      <c r="J187" s="19"/>
    </row>
    <row r="188" spans="2:10" s="20" customFormat="1" ht="14.25" customHeight="1">
      <c r="B188" s="56"/>
      <c r="C188" s="2"/>
      <c r="D188" s="56"/>
      <c r="G188" s="17"/>
      <c r="H188" s="19"/>
      <c r="I188" s="19"/>
      <c r="J188" s="19"/>
    </row>
    <row r="189" spans="2:10" s="20" customFormat="1" ht="14.25" customHeight="1">
      <c r="B189" s="56"/>
      <c r="C189" s="2"/>
      <c r="D189" s="56"/>
      <c r="G189" s="17"/>
      <c r="H189" s="19"/>
      <c r="I189" s="19"/>
      <c r="J189" s="19"/>
    </row>
    <row r="190" spans="2:10" s="20" customFormat="1" ht="14.25" customHeight="1">
      <c r="B190" s="56"/>
      <c r="C190" s="2"/>
      <c r="D190" s="56"/>
      <c r="G190" s="17"/>
      <c r="H190" s="19"/>
      <c r="I190" s="19"/>
      <c r="J190" s="19"/>
    </row>
    <row r="191" spans="2:10" s="20" customFormat="1" ht="14.25" customHeight="1">
      <c r="B191" s="56"/>
      <c r="C191" s="2"/>
      <c r="D191" s="56"/>
      <c r="G191" s="17"/>
      <c r="H191" s="19"/>
      <c r="I191" s="19"/>
      <c r="J191" s="19"/>
    </row>
    <row r="192" spans="2:10" s="20" customFormat="1" ht="14.25" customHeight="1">
      <c r="B192" s="56"/>
      <c r="C192" s="2"/>
      <c r="D192" s="56"/>
      <c r="G192" s="17"/>
      <c r="H192" s="19"/>
      <c r="I192" s="19"/>
      <c r="J192" s="19"/>
    </row>
    <row r="193" spans="2:11" s="20" customFormat="1" ht="14.25" customHeight="1">
      <c r="B193" s="56"/>
      <c r="C193" s="2"/>
      <c r="D193" s="56"/>
      <c r="G193" s="17"/>
      <c r="H193" s="19"/>
      <c r="I193" s="19"/>
      <c r="J193" s="19"/>
    </row>
    <row r="194" spans="2:11" s="20" customFormat="1" ht="14.25" customHeight="1">
      <c r="B194" s="56"/>
      <c r="C194" s="2"/>
      <c r="D194" s="56"/>
      <c r="G194" s="17"/>
      <c r="H194" s="19"/>
      <c r="I194" s="19"/>
      <c r="J194" s="19"/>
    </row>
    <row r="195" spans="2:11" s="20" customFormat="1" ht="14.25" customHeight="1">
      <c r="B195" s="56"/>
      <c r="C195" s="2"/>
      <c r="D195" s="56"/>
      <c r="G195" s="17"/>
      <c r="H195" s="19"/>
      <c r="I195" s="19"/>
      <c r="J195" s="19"/>
    </row>
    <row r="196" spans="2:11" s="20" customFormat="1" ht="14.25" customHeight="1">
      <c r="B196" s="56"/>
      <c r="C196" s="2"/>
      <c r="D196" s="56"/>
      <c r="G196" s="17"/>
      <c r="H196" s="19"/>
      <c r="I196" s="19"/>
      <c r="J196" s="19"/>
    </row>
    <row r="197" spans="2:11" ht="14.25" customHeight="1">
      <c r="K197" s="20"/>
    </row>
  </sheetData>
  <mergeCells count="7">
    <mergeCell ref="B24:F24"/>
    <mergeCell ref="E28:G28"/>
    <mergeCell ref="B2:K2"/>
    <mergeCell ref="B3:K3"/>
    <mergeCell ref="B4:K4"/>
    <mergeCell ref="B5:K5"/>
    <mergeCell ref="B6:K6"/>
  </mergeCells>
  <conditionalFormatting sqref="H1 H7">
    <cfRule type="duplicateValues" dxfId="13" priority="80"/>
  </conditionalFormatting>
  <conditionalFormatting sqref="H46:H1048576 H24:H27 I24:K24">
    <cfRule type="duplicateValues" dxfId="12" priority="81"/>
  </conditionalFormatting>
  <printOptions horizontalCentered="1"/>
  <pageMargins left="0.23622047244094491" right="0.23622047244094491" top="0.35433070866141736" bottom="0.39370078740157483" header="0.31496062992125984" footer="0.31496062992125984"/>
  <pageSetup paperSize="9" scale="90" fitToHeight="0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CC458"/>
  <sheetViews>
    <sheetView topLeftCell="D259" zoomScaleNormal="100" zoomScaleSheetLayoutView="100" workbookViewId="0">
      <selection activeCell="H291" sqref="H291"/>
    </sheetView>
  </sheetViews>
  <sheetFormatPr baseColWidth="10" defaultColWidth="9.140625" defaultRowHeight="14.25" customHeight="1" outlineLevelCol="1"/>
  <cols>
    <col min="1" max="1" width="8.85546875" style="128" hidden="1" customWidth="1" outlineLevel="1"/>
    <col min="2" max="2" width="12.85546875" style="129" hidden="1" customWidth="1" outlineLevel="1"/>
    <col min="3" max="3" width="1.85546875" style="129" hidden="1" customWidth="1" outlineLevel="1"/>
    <col min="4" max="4" width="3.5703125" style="129" customWidth="1" outlineLevel="1"/>
    <col min="5" max="5" width="10.7109375" style="129" customWidth="1" outlineLevel="1"/>
    <col min="6" max="6" width="12.140625" style="129" customWidth="1"/>
    <col min="7" max="7" width="16" style="128" customWidth="1"/>
    <col min="8" max="8" width="11.7109375" style="130" customWidth="1"/>
    <col min="9" max="9" width="11.7109375" style="5" customWidth="1"/>
    <col min="10" max="10" width="15" style="5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>
      <c r="A1" s="2"/>
      <c r="B1" s="1"/>
      <c r="C1" s="1"/>
      <c r="D1" s="1"/>
      <c r="E1" s="1"/>
      <c r="F1" s="1"/>
      <c r="G1" s="50"/>
      <c r="H1" s="3"/>
      <c r="I1" s="4"/>
      <c r="J1" s="4"/>
      <c r="K1" s="4"/>
      <c r="L1" s="4"/>
      <c r="M1" s="4"/>
    </row>
    <row r="2" spans="1:81" ht="14.25" customHeight="1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</row>
    <row r="3" spans="1:81" ht="14.25" customHeight="1">
      <c r="A3" s="3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  <c r="BI3" s="676"/>
      <c r="BJ3" s="676"/>
      <c r="BK3" s="676"/>
      <c r="BL3" s="676"/>
      <c r="BM3" s="676"/>
      <c r="BN3" s="676"/>
      <c r="BO3" s="676"/>
      <c r="BP3" s="676"/>
      <c r="BQ3" s="676"/>
      <c r="BR3" s="676"/>
      <c r="BS3" s="676"/>
      <c r="BT3" s="676"/>
    </row>
    <row r="4" spans="1:81" ht="14.25" customHeight="1">
      <c r="A4" s="3"/>
      <c r="B4" s="3"/>
      <c r="C4" s="3"/>
      <c r="D4" s="676" t="s">
        <v>51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76"/>
      <c r="BL4" s="676"/>
      <c r="BM4" s="676"/>
      <c r="BN4" s="676"/>
      <c r="BO4" s="676"/>
      <c r="BP4" s="676"/>
      <c r="BQ4" s="676"/>
      <c r="BR4" s="676"/>
      <c r="BS4" s="676"/>
      <c r="BT4" s="676"/>
    </row>
    <row r="5" spans="1:81" ht="14.25" customHeight="1">
      <c r="A5" s="3"/>
      <c r="B5" s="3"/>
      <c r="C5" s="3"/>
      <c r="D5" s="676" t="s">
        <v>486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  <c r="AN5" s="676"/>
      <c r="AO5" s="676"/>
      <c r="AP5" s="676"/>
      <c r="AQ5" s="676"/>
      <c r="AR5" s="676"/>
      <c r="AS5" s="676"/>
      <c r="AT5" s="676"/>
      <c r="AU5" s="676"/>
      <c r="AV5" s="676"/>
      <c r="AW5" s="676"/>
      <c r="AX5" s="676"/>
      <c r="AY5" s="676"/>
      <c r="AZ5" s="676"/>
      <c r="BA5" s="676"/>
      <c r="BB5" s="676"/>
      <c r="BC5" s="676"/>
      <c r="BD5" s="676"/>
      <c r="BE5" s="676"/>
      <c r="BF5" s="676"/>
      <c r="BG5" s="676"/>
      <c r="BH5" s="676"/>
      <c r="BI5" s="676"/>
      <c r="BJ5" s="676"/>
      <c r="BK5" s="676"/>
      <c r="BL5" s="676"/>
      <c r="BM5" s="676"/>
      <c r="BN5" s="676"/>
      <c r="BO5" s="676"/>
      <c r="BP5" s="676"/>
      <c r="BQ5" s="676"/>
      <c r="BR5" s="676"/>
      <c r="BS5" s="676"/>
      <c r="BT5" s="676"/>
    </row>
    <row r="6" spans="1:81" ht="14.25" customHeight="1">
      <c r="A6" s="3"/>
      <c r="B6" s="3"/>
      <c r="C6" s="3"/>
      <c r="D6" s="676" t="s">
        <v>1339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6"/>
      <c r="AP6" s="676"/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6"/>
      <c r="BB6" s="676"/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6"/>
      <c r="BN6" s="676"/>
      <c r="BO6" s="676"/>
      <c r="BP6" s="676"/>
      <c r="BQ6" s="676"/>
      <c r="BR6" s="676"/>
      <c r="BS6" s="676"/>
      <c r="BT6" s="676"/>
    </row>
    <row r="7" spans="1:81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0" customFormat="1" ht="51.75" thickBot="1">
      <c r="A8" s="78" t="s">
        <v>15</v>
      </c>
      <c r="B8" s="78" t="s">
        <v>16</v>
      </c>
      <c r="C8" s="76"/>
      <c r="D8" s="408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12" t="s">
        <v>28</v>
      </c>
      <c r="P8" s="423" t="s">
        <v>196</v>
      </c>
      <c r="Q8" s="406" t="s">
        <v>487</v>
      </c>
      <c r="R8" s="406" t="s">
        <v>7</v>
      </c>
      <c r="S8" s="423" t="s">
        <v>84</v>
      </c>
      <c r="T8" s="406" t="s">
        <v>85</v>
      </c>
      <c r="U8" s="406" t="s">
        <v>7</v>
      </c>
      <c r="V8" s="423" t="s">
        <v>86</v>
      </c>
      <c r="W8" s="406" t="s">
        <v>198</v>
      </c>
      <c r="X8" s="406" t="s">
        <v>7</v>
      </c>
      <c r="Y8" s="423" t="s">
        <v>199</v>
      </c>
      <c r="Z8" s="406" t="s">
        <v>88</v>
      </c>
      <c r="AA8" s="406" t="s">
        <v>7</v>
      </c>
      <c r="AB8" s="423" t="s">
        <v>488</v>
      </c>
      <c r="AC8" s="425" t="s">
        <v>90</v>
      </c>
      <c r="AD8" s="406" t="s">
        <v>7</v>
      </c>
      <c r="AE8" s="423" t="s">
        <v>273</v>
      </c>
      <c r="AF8" s="425" t="s">
        <v>92</v>
      </c>
      <c r="AG8" s="406" t="s">
        <v>7</v>
      </c>
      <c r="AH8" s="424" t="s">
        <v>274</v>
      </c>
      <c r="AI8" s="406" t="s">
        <v>94</v>
      </c>
      <c r="AJ8" s="406" t="s">
        <v>7</v>
      </c>
      <c r="AK8" s="423" t="s">
        <v>489</v>
      </c>
      <c r="AL8" s="406" t="s">
        <v>96</v>
      </c>
      <c r="AM8" s="406" t="s">
        <v>7</v>
      </c>
      <c r="AN8" s="423" t="s">
        <v>201</v>
      </c>
      <c r="AO8" s="407" t="s">
        <v>98</v>
      </c>
      <c r="AP8" s="406" t="s">
        <v>7</v>
      </c>
      <c r="AQ8" s="423" t="s">
        <v>490</v>
      </c>
      <c r="AR8" s="407" t="s">
        <v>100</v>
      </c>
      <c r="AS8" s="406" t="s">
        <v>7</v>
      </c>
      <c r="AT8" s="423" t="s">
        <v>491</v>
      </c>
      <c r="AU8" s="407" t="s">
        <v>102</v>
      </c>
      <c r="AV8" s="406" t="s">
        <v>7</v>
      </c>
      <c r="AW8" s="423" t="s">
        <v>103</v>
      </c>
      <c r="AX8" s="407" t="s">
        <v>30</v>
      </c>
      <c r="AY8" s="406" t="s">
        <v>7</v>
      </c>
      <c r="AZ8" s="423" t="s">
        <v>31</v>
      </c>
      <c r="BA8" s="407" t="s">
        <v>32</v>
      </c>
      <c r="BB8" s="406" t="s">
        <v>7</v>
      </c>
      <c r="BC8" s="423" t="s">
        <v>33</v>
      </c>
      <c r="BD8" s="407" t="s">
        <v>34</v>
      </c>
      <c r="BE8" s="406" t="s">
        <v>7</v>
      </c>
      <c r="BF8" s="423" t="s">
        <v>35</v>
      </c>
      <c r="BG8" s="407" t="s">
        <v>36</v>
      </c>
      <c r="BH8" s="406" t="s">
        <v>7</v>
      </c>
      <c r="BI8" s="423" t="s">
        <v>37</v>
      </c>
      <c r="BJ8" s="407" t="s">
        <v>38</v>
      </c>
      <c r="BK8" s="406" t="s">
        <v>7</v>
      </c>
      <c r="BL8" s="423" t="s">
        <v>39</v>
      </c>
      <c r="BM8" s="431" t="s">
        <v>40</v>
      </c>
      <c r="BN8" s="406" t="s">
        <v>7</v>
      </c>
      <c r="BO8" s="423" t="s">
        <v>41</v>
      </c>
      <c r="BP8" s="407" t="s">
        <v>42</v>
      </c>
      <c r="BQ8" s="406" t="s">
        <v>7</v>
      </c>
      <c r="BR8" s="406" t="s">
        <v>8</v>
      </c>
      <c r="BS8" s="407" t="s">
        <v>44</v>
      </c>
      <c r="BT8" s="406" t="s">
        <v>7</v>
      </c>
      <c r="BU8" s="406" t="s">
        <v>1098</v>
      </c>
      <c r="BV8" s="407" t="s">
        <v>1049</v>
      </c>
      <c r="BW8" s="406" t="s">
        <v>7</v>
      </c>
    </row>
    <row r="9" spans="1:81" s="29" customFormat="1" ht="13.5">
      <c r="A9" s="121">
        <v>40</v>
      </c>
      <c r="B9" s="18">
        <v>147</v>
      </c>
      <c r="C9" s="17"/>
      <c r="D9" s="542">
        <v>1</v>
      </c>
      <c r="E9" s="543" t="s">
        <v>502</v>
      </c>
      <c r="F9" s="12">
        <v>39065</v>
      </c>
      <c r="G9" s="33" t="s">
        <v>493</v>
      </c>
      <c r="H9" s="18" t="s">
        <v>494</v>
      </c>
      <c r="I9" s="544" t="s">
        <v>500</v>
      </c>
      <c r="J9" s="18" t="s">
        <v>503</v>
      </c>
      <c r="K9" s="123" t="s">
        <v>504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>BP9+BR9</f>
        <v>1212.26</v>
      </c>
      <c r="BT9" s="14">
        <f t="shared" ref="BT9:BT39" si="33">L9-BS9</f>
        <v>134.70000000000005</v>
      </c>
      <c r="BU9" s="281">
        <v>0</v>
      </c>
      <c r="BV9" s="281">
        <f>BS9+BU9</f>
        <v>1212.26</v>
      </c>
      <c r="BW9" s="281">
        <f>L9-BV9</f>
        <v>134.70000000000005</v>
      </c>
      <c r="BX9" s="585">
        <v>44561</v>
      </c>
      <c r="BY9" s="130">
        <v>1825</v>
      </c>
      <c r="BZ9" s="586">
        <f t="shared" ref="BZ9:BZ72" si="34">SUM(O9/365)</f>
        <v>0.66425424657534249</v>
      </c>
      <c r="CA9" s="586">
        <f t="shared" ref="CA9:CA72" si="35">SUM(BY9*BZ9)</f>
        <v>1212.2640000000001</v>
      </c>
      <c r="CB9" s="545">
        <f>SUM(CA9-BS9)</f>
        <v>4.0000000001327862E-3</v>
      </c>
      <c r="CC9" s="546">
        <f t="shared" ref="CC9:CC72" si="36">SUM(BU9-CB9)</f>
        <v>-4.0000000001327862E-3</v>
      </c>
    </row>
    <row r="10" spans="1:81" s="29" customFormat="1" ht="25.5" customHeight="1">
      <c r="A10" s="121">
        <v>41</v>
      </c>
      <c r="B10" s="18" t="s">
        <v>505</v>
      </c>
      <c r="C10" s="17"/>
      <c r="D10" s="542">
        <v>2</v>
      </c>
      <c r="E10" s="543" t="s">
        <v>1101</v>
      </c>
      <c r="F10" s="12">
        <v>39135</v>
      </c>
      <c r="G10" s="544" t="s">
        <v>506</v>
      </c>
      <c r="H10" s="18" t="s">
        <v>507</v>
      </c>
      <c r="I10" s="18" t="s">
        <v>508</v>
      </c>
      <c r="J10" s="18">
        <v>1197232</v>
      </c>
      <c r="K10" s="123" t="s">
        <v>509</v>
      </c>
      <c r="L10" s="14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7">W10+Y10</f>
        <v>0</v>
      </c>
      <c r="AA10" s="14">
        <v>0</v>
      </c>
      <c r="AB10" s="14">
        <v>358.44</v>
      </c>
      <c r="AC10" s="14">
        <f t="shared" ref="AC10" si="38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ref="BS10:BS39" si="39">BP10+BR10</f>
        <v>2089.9500000000003</v>
      </c>
      <c r="BT10" s="14">
        <f t="shared" si="33"/>
        <v>232.19999999999982</v>
      </c>
      <c r="BU10" s="281">
        <v>0</v>
      </c>
      <c r="BV10" s="281">
        <f t="shared" ref="BV10" si="40">BS10+BU10</f>
        <v>2089.9500000000003</v>
      </c>
      <c r="BW10" s="281">
        <f t="shared" ref="BW10" si="41">L10-BV10</f>
        <v>232.19999999999982</v>
      </c>
      <c r="BX10" s="585">
        <v>44561</v>
      </c>
      <c r="BY10" s="130">
        <v>1825</v>
      </c>
      <c r="BZ10" s="586">
        <f t="shared" si="34"/>
        <v>1.1451698630136986</v>
      </c>
      <c r="CA10" s="586">
        <f>SUM(BY10*BZ10)</f>
        <v>2089.9349999999999</v>
      </c>
      <c r="CB10" s="545">
        <f>SUM(BS10-CA10)-0.01</f>
        <v>5.0000000003274179E-3</v>
      </c>
      <c r="CC10" s="546">
        <f t="shared" si="36"/>
        <v>-5.0000000003274179E-3</v>
      </c>
    </row>
    <row r="11" spans="1:81" s="29" customFormat="1" ht="13.5">
      <c r="A11" s="121">
        <v>43</v>
      </c>
      <c r="B11" s="18">
        <v>1972</v>
      </c>
      <c r="C11" s="17"/>
      <c r="D11" s="542">
        <v>3</v>
      </c>
      <c r="E11" s="547" t="s">
        <v>526</v>
      </c>
      <c r="F11" s="12">
        <v>39307</v>
      </c>
      <c r="G11" s="33" t="s">
        <v>493</v>
      </c>
      <c r="H11" s="33" t="s">
        <v>494</v>
      </c>
      <c r="I11" s="33" t="s">
        <v>500</v>
      </c>
      <c r="J11" s="18" t="s">
        <v>527</v>
      </c>
      <c r="K11" s="123" t="s">
        <v>528</v>
      </c>
      <c r="L11" s="14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7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9"/>
        <v>1341</v>
      </c>
      <c r="BT11" s="14">
        <f t="shared" si="33"/>
        <v>149</v>
      </c>
      <c r="BU11" s="277">
        <v>0</v>
      </c>
      <c r="BV11" s="277">
        <f t="shared" ref="BV11:BV15" si="44">BS11+BU11</f>
        <v>1341</v>
      </c>
      <c r="BW11" s="277">
        <f t="shared" ref="BW11:BW15" si="45">L11-BV11</f>
        <v>149</v>
      </c>
      <c r="BX11" s="585">
        <v>44561</v>
      </c>
      <c r="BY11" s="130">
        <v>1825</v>
      </c>
      <c r="BZ11" s="586">
        <f t="shared" si="34"/>
        <v>0.73479452054794514</v>
      </c>
      <c r="CA11" s="586">
        <f t="shared" si="35"/>
        <v>1340.9999999999998</v>
      </c>
      <c r="CB11" s="545">
        <f t="shared" ref="CB11:CB73" si="46">SUM(BS11-CA11)</f>
        <v>2.2737367544323206E-13</v>
      </c>
      <c r="CC11" s="546">
        <f t="shared" si="36"/>
        <v>-2.2737367544323206E-13</v>
      </c>
    </row>
    <row r="12" spans="1:81" s="29" customFormat="1" ht="13.5">
      <c r="A12" s="121">
        <v>43</v>
      </c>
      <c r="B12" s="18">
        <v>1972</v>
      </c>
      <c r="C12" s="17"/>
      <c r="D12" s="542">
        <v>4</v>
      </c>
      <c r="E12" s="548" t="s">
        <v>529</v>
      </c>
      <c r="F12" s="12">
        <v>39307</v>
      </c>
      <c r="G12" s="33" t="s">
        <v>493</v>
      </c>
      <c r="H12" s="33" t="s">
        <v>494</v>
      </c>
      <c r="I12" s="33" t="s">
        <v>500</v>
      </c>
      <c r="J12" s="18" t="s">
        <v>530</v>
      </c>
      <c r="K12" s="123" t="s">
        <v>528</v>
      </c>
      <c r="L12" s="14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7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9"/>
        <v>1341</v>
      </c>
      <c r="BT12" s="14">
        <f t="shared" si="33"/>
        <v>149</v>
      </c>
      <c r="BU12" s="277">
        <v>0</v>
      </c>
      <c r="BV12" s="277">
        <f t="shared" si="44"/>
        <v>1341</v>
      </c>
      <c r="BW12" s="277">
        <f t="shared" si="45"/>
        <v>149</v>
      </c>
      <c r="BX12" s="585">
        <v>44561</v>
      </c>
      <c r="BY12" s="130">
        <v>1825</v>
      </c>
      <c r="BZ12" s="586">
        <f t="shared" si="34"/>
        <v>0.73479452054794514</v>
      </c>
      <c r="CA12" s="586">
        <f t="shared" si="35"/>
        <v>1340.9999999999998</v>
      </c>
      <c r="CB12" s="545">
        <f t="shared" si="46"/>
        <v>2.2737367544323206E-13</v>
      </c>
      <c r="CC12" s="546">
        <f t="shared" si="36"/>
        <v>-2.2737367544323206E-13</v>
      </c>
    </row>
    <row r="13" spans="1:81" s="29" customFormat="1" ht="13.5">
      <c r="A13" s="121">
        <v>43</v>
      </c>
      <c r="B13" s="18">
        <v>1972</v>
      </c>
      <c r="C13" s="17"/>
      <c r="D13" s="542">
        <v>5</v>
      </c>
      <c r="E13" s="547" t="s">
        <v>533</v>
      </c>
      <c r="F13" s="549">
        <v>39307</v>
      </c>
      <c r="G13" s="33" t="s">
        <v>493</v>
      </c>
      <c r="H13" s="33" t="s">
        <v>494</v>
      </c>
      <c r="I13" s="33" t="s">
        <v>500</v>
      </c>
      <c r="J13" s="18" t="s">
        <v>534</v>
      </c>
      <c r="K13" s="544" t="s">
        <v>528</v>
      </c>
      <c r="L13" s="14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7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9"/>
        <v>1341</v>
      </c>
      <c r="BT13" s="14">
        <f t="shared" si="33"/>
        <v>149</v>
      </c>
      <c r="BU13" s="277">
        <v>0</v>
      </c>
      <c r="BV13" s="277">
        <f>BS13+BU13</f>
        <v>1341</v>
      </c>
      <c r="BW13" s="277">
        <f t="shared" si="45"/>
        <v>149</v>
      </c>
      <c r="BX13" s="585">
        <v>44561</v>
      </c>
      <c r="BY13" s="130">
        <v>1825</v>
      </c>
      <c r="BZ13" s="586">
        <f t="shared" si="34"/>
        <v>0.73479452054794514</v>
      </c>
      <c r="CA13" s="586">
        <f t="shared" si="35"/>
        <v>1340.9999999999998</v>
      </c>
      <c r="CB13" s="545">
        <f t="shared" si="46"/>
        <v>2.2737367544323206E-13</v>
      </c>
      <c r="CC13" s="546">
        <f t="shared" si="36"/>
        <v>-2.2737367544323206E-13</v>
      </c>
    </row>
    <row r="14" spans="1:81" s="29" customFormat="1" ht="13.5">
      <c r="A14" s="121">
        <v>47</v>
      </c>
      <c r="B14" s="18">
        <v>1527013</v>
      </c>
      <c r="C14" s="17"/>
      <c r="D14" s="542">
        <v>6</v>
      </c>
      <c r="E14" s="543" t="s">
        <v>543</v>
      </c>
      <c r="F14" s="12">
        <v>39722</v>
      </c>
      <c r="G14" s="33" t="s">
        <v>493</v>
      </c>
      <c r="H14" s="18" t="s">
        <v>494</v>
      </c>
      <c r="I14" s="33" t="s">
        <v>537</v>
      </c>
      <c r="J14" s="33" t="s">
        <v>544</v>
      </c>
      <c r="K14" s="123" t="s">
        <v>304</v>
      </c>
      <c r="L14" s="14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7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9"/>
        <v>1197</v>
      </c>
      <c r="BT14" s="14">
        <f t="shared" si="33"/>
        <v>133</v>
      </c>
      <c r="BU14" s="277">
        <v>0</v>
      </c>
      <c r="BV14" s="277">
        <f t="shared" si="44"/>
        <v>1197</v>
      </c>
      <c r="BW14" s="277">
        <f t="shared" si="45"/>
        <v>133</v>
      </c>
      <c r="BX14" s="585">
        <v>44561</v>
      </c>
      <c r="BY14" s="130">
        <v>1825</v>
      </c>
      <c r="BZ14" s="586">
        <f t="shared" si="34"/>
        <v>0.6558904109589041</v>
      </c>
      <c r="CA14" s="586">
        <f t="shared" si="35"/>
        <v>1197</v>
      </c>
      <c r="CB14" s="545">
        <f t="shared" si="46"/>
        <v>0</v>
      </c>
      <c r="CC14" s="546">
        <f t="shared" si="36"/>
        <v>0</v>
      </c>
    </row>
    <row r="15" spans="1:81" s="550" customFormat="1" ht="25.5">
      <c r="A15" s="121">
        <v>47</v>
      </c>
      <c r="B15" s="18">
        <v>1527013</v>
      </c>
      <c r="C15" s="17"/>
      <c r="D15" s="542">
        <v>7</v>
      </c>
      <c r="E15" s="547" t="s">
        <v>545</v>
      </c>
      <c r="F15" s="12">
        <v>39722</v>
      </c>
      <c r="G15" s="33" t="s">
        <v>493</v>
      </c>
      <c r="H15" s="33" t="s">
        <v>494</v>
      </c>
      <c r="I15" s="33" t="s">
        <v>537</v>
      </c>
      <c r="J15" s="33" t="s">
        <v>546</v>
      </c>
      <c r="K15" s="544" t="s">
        <v>280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7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9"/>
        <v>1197</v>
      </c>
      <c r="BT15" s="14">
        <f t="shared" si="33"/>
        <v>133</v>
      </c>
      <c r="BU15" s="277">
        <v>0</v>
      </c>
      <c r="BV15" s="277">
        <f t="shared" si="44"/>
        <v>1197</v>
      </c>
      <c r="BW15" s="277">
        <f t="shared" si="45"/>
        <v>133</v>
      </c>
      <c r="BX15" s="585">
        <v>44561</v>
      </c>
      <c r="BY15" s="130">
        <v>1825</v>
      </c>
      <c r="BZ15" s="586">
        <f t="shared" si="34"/>
        <v>0.6558904109589041</v>
      </c>
      <c r="CA15" s="586">
        <f t="shared" si="35"/>
        <v>1197</v>
      </c>
      <c r="CB15" s="545">
        <f t="shared" si="46"/>
        <v>0</v>
      </c>
      <c r="CC15" s="546">
        <f t="shared" si="36"/>
        <v>0</v>
      </c>
    </row>
    <row r="16" spans="1:81" s="551" customFormat="1" ht="13.5">
      <c r="A16" s="121">
        <v>49</v>
      </c>
      <c r="B16" s="18" t="s">
        <v>547</v>
      </c>
      <c r="C16" s="17"/>
      <c r="D16" s="542">
        <v>8</v>
      </c>
      <c r="E16" s="547" t="s">
        <v>548</v>
      </c>
      <c r="F16" s="12">
        <v>39645</v>
      </c>
      <c r="G16" s="33" t="s">
        <v>549</v>
      </c>
      <c r="H16" s="33" t="s">
        <v>550</v>
      </c>
      <c r="I16" s="33" t="s">
        <v>551</v>
      </c>
      <c r="J16" s="18" t="s">
        <v>552</v>
      </c>
      <c r="K16" s="544" t="s">
        <v>304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7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9"/>
        <v>1190.75</v>
      </c>
      <c r="BT16" s="14">
        <f t="shared" si="33"/>
        <v>132.28999999999996</v>
      </c>
      <c r="BU16" s="277">
        <v>0</v>
      </c>
      <c r="BV16" s="277">
        <f t="shared" ref="BV16" si="55">BS16+BU16</f>
        <v>1190.75</v>
      </c>
      <c r="BW16" s="277">
        <f t="shared" ref="BW16" si="56">L16-BV16</f>
        <v>132.28999999999996</v>
      </c>
      <c r="BX16" s="585">
        <v>44561</v>
      </c>
      <c r="BY16" s="130">
        <v>1825</v>
      </c>
      <c r="BZ16" s="586">
        <f t="shared" si="34"/>
        <v>0.6524580821917807</v>
      </c>
      <c r="CA16" s="586">
        <f t="shared" si="35"/>
        <v>1190.7359999999999</v>
      </c>
      <c r="CB16" s="545">
        <f t="shared" si="46"/>
        <v>1.4000000000123691E-2</v>
      </c>
      <c r="CC16" s="546">
        <f t="shared" si="36"/>
        <v>-1.4000000000123691E-2</v>
      </c>
    </row>
    <row r="17" spans="1:81" s="29" customFormat="1" ht="13.5">
      <c r="A17" s="121">
        <v>53</v>
      </c>
      <c r="B17" s="18">
        <v>158</v>
      </c>
      <c r="C17" s="17"/>
      <c r="D17" s="542">
        <v>9</v>
      </c>
      <c r="E17" s="547" t="s">
        <v>561</v>
      </c>
      <c r="F17" s="12">
        <v>40134</v>
      </c>
      <c r="G17" s="33" t="s">
        <v>493</v>
      </c>
      <c r="H17" s="33" t="s">
        <v>494</v>
      </c>
      <c r="I17" s="18" t="s">
        <v>554</v>
      </c>
      <c r="J17" s="18" t="s">
        <v>562</v>
      </c>
      <c r="K17" s="544" t="s">
        <v>515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7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9"/>
        <v>1100.9100000000001</v>
      </c>
      <c r="BT17" s="14">
        <f t="shared" si="33"/>
        <v>122.31999999999994</v>
      </c>
      <c r="BU17" s="277">
        <v>0</v>
      </c>
      <c r="BV17" s="277">
        <f t="shared" ref="BV17:BV22" si="59">BS17+BU17</f>
        <v>1100.9100000000001</v>
      </c>
      <c r="BW17" s="277">
        <f t="shared" ref="BW17:BW22" si="60">L17-BV17</f>
        <v>122.31999999999994</v>
      </c>
      <c r="BX17" s="585">
        <v>44561</v>
      </c>
      <c r="BY17" s="130">
        <v>1825</v>
      </c>
      <c r="BZ17" s="586">
        <f t="shared" si="34"/>
        <v>0.60323671232876708</v>
      </c>
      <c r="CA17" s="586">
        <f t="shared" si="35"/>
        <v>1100.9069999999999</v>
      </c>
      <c r="CB17" s="545">
        <f t="shared" si="46"/>
        <v>3.0000000001564331E-3</v>
      </c>
      <c r="CC17" s="546">
        <f t="shared" si="36"/>
        <v>-3.0000000001564331E-3</v>
      </c>
    </row>
    <row r="18" spans="1:81" s="29" customFormat="1" ht="13.5">
      <c r="A18" s="121">
        <v>53</v>
      </c>
      <c r="B18" s="18">
        <v>158</v>
      </c>
      <c r="C18" s="17"/>
      <c r="D18" s="542">
        <v>10</v>
      </c>
      <c r="E18" s="547" t="s">
        <v>563</v>
      </c>
      <c r="F18" s="12">
        <v>40134</v>
      </c>
      <c r="G18" s="33" t="s">
        <v>493</v>
      </c>
      <c r="H18" s="33" t="s">
        <v>494</v>
      </c>
      <c r="I18" s="18" t="s">
        <v>554</v>
      </c>
      <c r="J18" s="18" t="s">
        <v>564</v>
      </c>
      <c r="K18" s="544" t="s">
        <v>497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7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9"/>
        <v>1100.9100000000001</v>
      </c>
      <c r="BT18" s="14">
        <f t="shared" si="33"/>
        <v>122.31999999999994</v>
      </c>
      <c r="BU18" s="277">
        <v>0</v>
      </c>
      <c r="BV18" s="277">
        <f t="shared" si="59"/>
        <v>1100.9100000000001</v>
      </c>
      <c r="BW18" s="277">
        <f t="shared" si="60"/>
        <v>122.31999999999994</v>
      </c>
      <c r="BX18" s="585">
        <v>44561</v>
      </c>
      <c r="BY18" s="130">
        <v>1825</v>
      </c>
      <c r="BZ18" s="586">
        <f t="shared" si="34"/>
        <v>0.60323671232876708</v>
      </c>
      <c r="CA18" s="586">
        <f t="shared" si="35"/>
        <v>1100.9069999999999</v>
      </c>
      <c r="CB18" s="545">
        <f t="shared" si="46"/>
        <v>3.0000000001564331E-3</v>
      </c>
      <c r="CC18" s="546">
        <f t="shared" si="36"/>
        <v>-3.0000000001564331E-3</v>
      </c>
    </row>
    <row r="19" spans="1:81" s="29" customFormat="1" ht="13.5">
      <c r="A19" s="121">
        <v>53</v>
      </c>
      <c r="B19" s="18">
        <v>158</v>
      </c>
      <c r="C19" s="17"/>
      <c r="D19" s="542">
        <v>11</v>
      </c>
      <c r="E19" s="547" t="s">
        <v>571</v>
      </c>
      <c r="F19" s="12">
        <v>40134</v>
      </c>
      <c r="G19" s="33" t="s">
        <v>493</v>
      </c>
      <c r="H19" s="33" t="s">
        <v>494</v>
      </c>
      <c r="I19" s="18" t="s">
        <v>554</v>
      </c>
      <c r="J19" s="18" t="s">
        <v>572</v>
      </c>
      <c r="K19" s="544" t="s">
        <v>515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7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9"/>
        <v>1100.9100000000001</v>
      </c>
      <c r="BT19" s="14">
        <f t="shared" si="33"/>
        <v>122.31999999999994</v>
      </c>
      <c r="BU19" s="277">
        <v>0</v>
      </c>
      <c r="BV19" s="277">
        <f t="shared" si="59"/>
        <v>1100.9100000000001</v>
      </c>
      <c r="BW19" s="277">
        <f t="shared" si="60"/>
        <v>122.31999999999994</v>
      </c>
      <c r="BX19" s="585">
        <v>44561</v>
      </c>
      <c r="BY19" s="130">
        <v>1825</v>
      </c>
      <c r="BZ19" s="586">
        <f t="shared" si="34"/>
        <v>0.60323671232876708</v>
      </c>
      <c r="CA19" s="586">
        <f t="shared" si="35"/>
        <v>1100.9069999999999</v>
      </c>
      <c r="CB19" s="545">
        <f t="shared" si="46"/>
        <v>3.0000000001564331E-3</v>
      </c>
      <c r="CC19" s="546">
        <f t="shared" si="36"/>
        <v>-3.0000000001564331E-3</v>
      </c>
    </row>
    <row r="20" spans="1:81" s="29" customFormat="1" ht="13.5">
      <c r="A20" s="121">
        <v>53</v>
      </c>
      <c r="B20" s="18">
        <v>158</v>
      </c>
      <c r="C20" s="17"/>
      <c r="D20" s="542">
        <v>12</v>
      </c>
      <c r="E20" s="548" t="s">
        <v>573</v>
      </c>
      <c r="F20" s="12">
        <v>40134</v>
      </c>
      <c r="G20" s="33" t="s">
        <v>493</v>
      </c>
      <c r="H20" s="33" t="s">
        <v>494</v>
      </c>
      <c r="I20" s="18" t="s">
        <v>554</v>
      </c>
      <c r="J20" s="18" t="s">
        <v>574</v>
      </c>
      <c r="K20" s="123" t="s">
        <v>504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7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9"/>
        <v>1100.9100000000001</v>
      </c>
      <c r="BT20" s="14">
        <f t="shared" si="33"/>
        <v>122.31999999999994</v>
      </c>
      <c r="BU20" s="277">
        <v>0</v>
      </c>
      <c r="BV20" s="277">
        <f t="shared" si="59"/>
        <v>1100.9100000000001</v>
      </c>
      <c r="BW20" s="277">
        <f t="shared" si="60"/>
        <v>122.31999999999994</v>
      </c>
      <c r="BX20" s="585">
        <v>44561</v>
      </c>
      <c r="BY20" s="130">
        <v>1825</v>
      </c>
      <c r="BZ20" s="586">
        <f t="shared" si="34"/>
        <v>0.60323671232876708</v>
      </c>
      <c r="CA20" s="586">
        <f t="shared" si="35"/>
        <v>1100.9069999999999</v>
      </c>
      <c r="CB20" s="545">
        <f t="shared" si="46"/>
        <v>3.0000000001564331E-3</v>
      </c>
      <c r="CC20" s="546">
        <f t="shared" si="36"/>
        <v>-3.0000000001564331E-3</v>
      </c>
    </row>
    <row r="21" spans="1:81" s="29" customFormat="1" ht="13.5">
      <c r="A21" s="121">
        <v>54</v>
      </c>
      <c r="B21" s="18">
        <v>159</v>
      </c>
      <c r="C21" s="17"/>
      <c r="D21" s="542">
        <v>13</v>
      </c>
      <c r="E21" s="547" t="s">
        <v>585</v>
      </c>
      <c r="F21" s="12">
        <v>40134</v>
      </c>
      <c r="G21" s="33" t="s">
        <v>493</v>
      </c>
      <c r="H21" s="33" t="s">
        <v>494</v>
      </c>
      <c r="I21" s="18" t="s">
        <v>554</v>
      </c>
      <c r="J21" s="33" t="s">
        <v>586</v>
      </c>
      <c r="K21" s="544" t="s">
        <v>556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7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9"/>
        <v>1100.9100000000001</v>
      </c>
      <c r="BT21" s="14">
        <f t="shared" si="33"/>
        <v>122.31999999999994</v>
      </c>
      <c r="BU21" s="277">
        <v>0</v>
      </c>
      <c r="BV21" s="277">
        <f t="shared" si="59"/>
        <v>1100.9100000000001</v>
      </c>
      <c r="BW21" s="277">
        <f t="shared" si="60"/>
        <v>122.31999999999994</v>
      </c>
      <c r="BX21" s="585">
        <v>44561</v>
      </c>
      <c r="BY21" s="130">
        <v>1825</v>
      </c>
      <c r="BZ21" s="586">
        <f t="shared" si="34"/>
        <v>0.60323671232876708</v>
      </c>
      <c r="CA21" s="586">
        <f t="shared" si="35"/>
        <v>1100.9069999999999</v>
      </c>
      <c r="CB21" s="545">
        <f t="shared" si="46"/>
        <v>3.0000000001564331E-3</v>
      </c>
      <c r="CC21" s="546">
        <f t="shared" si="36"/>
        <v>-3.0000000001564331E-3</v>
      </c>
    </row>
    <row r="22" spans="1:81" s="29" customFormat="1" ht="13.5">
      <c r="A22" s="121">
        <v>54</v>
      </c>
      <c r="B22" s="18">
        <v>159</v>
      </c>
      <c r="C22" s="17"/>
      <c r="D22" s="542">
        <v>14</v>
      </c>
      <c r="E22" s="547" t="s">
        <v>595</v>
      </c>
      <c r="F22" s="12">
        <v>40134</v>
      </c>
      <c r="G22" s="33" t="s">
        <v>493</v>
      </c>
      <c r="H22" s="33" t="s">
        <v>494</v>
      </c>
      <c r="I22" s="18" t="s">
        <v>554</v>
      </c>
      <c r="J22" s="18" t="s">
        <v>596</v>
      </c>
      <c r="K22" s="544" t="s">
        <v>498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7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9"/>
        <v>1100.9100000000001</v>
      </c>
      <c r="BT22" s="14">
        <f t="shared" si="33"/>
        <v>122.31999999999994</v>
      </c>
      <c r="BU22" s="277">
        <v>0</v>
      </c>
      <c r="BV22" s="277">
        <f t="shared" si="59"/>
        <v>1100.9100000000001</v>
      </c>
      <c r="BW22" s="277">
        <f t="shared" si="60"/>
        <v>122.31999999999994</v>
      </c>
      <c r="BX22" s="585">
        <v>44561</v>
      </c>
      <c r="BY22" s="130">
        <v>1825</v>
      </c>
      <c r="BZ22" s="586">
        <f t="shared" si="34"/>
        <v>0.60323671232876708</v>
      </c>
      <c r="CA22" s="586">
        <f t="shared" si="35"/>
        <v>1100.9069999999999</v>
      </c>
      <c r="CB22" s="545">
        <f t="shared" si="46"/>
        <v>3.0000000001564331E-3</v>
      </c>
      <c r="CC22" s="546">
        <f t="shared" si="36"/>
        <v>-3.0000000001564331E-3</v>
      </c>
    </row>
    <row r="23" spans="1:81" s="29" customFormat="1" ht="25.5">
      <c r="A23" s="121">
        <v>56</v>
      </c>
      <c r="B23" s="18">
        <v>864</v>
      </c>
      <c r="C23" s="17"/>
      <c r="D23" s="542">
        <v>15</v>
      </c>
      <c r="E23" s="547" t="s">
        <v>603</v>
      </c>
      <c r="F23" s="12">
        <v>40424</v>
      </c>
      <c r="G23" s="33" t="s">
        <v>604</v>
      </c>
      <c r="H23" s="18" t="s">
        <v>605</v>
      </c>
      <c r="I23" s="123" t="s">
        <v>606</v>
      </c>
      <c r="J23" s="33" t="s">
        <v>607</v>
      </c>
      <c r="K23" s="544" t="s">
        <v>304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7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9"/>
        <v>743.01</v>
      </c>
      <c r="BT23" s="14">
        <f t="shared" si="33"/>
        <v>82.549999999999955</v>
      </c>
      <c r="BU23" s="281">
        <v>0</v>
      </c>
      <c r="BV23" s="277">
        <f t="shared" ref="BV23:BV28" si="62">BS23+BU23</f>
        <v>743.01</v>
      </c>
      <c r="BW23" s="277">
        <f t="shared" ref="BW23:BW28" si="63">L23-BV23</f>
        <v>82.549999999999955</v>
      </c>
      <c r="BX23" s="585">
        <v>44561</v>
      </c>
      <c r="BY23" s="130">
        <v>1825</v>
      </c>
      <c r="BZ23" s="586">
        <f t="shared" si="34"/>
        <v>0.40712547945205479</v>
      </c>
      <c r="CA23" s="586">
        <f t="shared" si="35"/>
        <v>743.00400000000002</v>
      </c>
      <c r="CB23" s="545">
        <f t="shared" si="46"/>
        <v>5.9999999999718057E-3</v>
      </c>
      <c r="CC23" s="546">
        <f t="shared" si="36"/>
        <v>-5.9999999999718057E-3</v>
      </c>
    </row>
    <row r="24" spans="1:81" s="29" customFormat="1" ht="25.5">
      <c r="A24" s="121">
        <v>57</v>
      </c>
      <c r="B24" s="18">
        <v>7427</v>
      </c>
      <c r="C24" s="17"/>
      <c r="D24" s="542">
        <v>16</v>
      </c>
      <c r="E24" s="543" t="s">
        <v>608</v>
      </c>
      <c r="F24" s="122">
        <v>40429</v>
      </c>
      <c r="G24" s="33" t="s">
        <v>535</v>
      </c>
      <c r="H24" s="18" t="s">
        <v>550</v>
      </c>
      <c r="I24" s="544" t="s">
        <v>609</v>
      </c>
      <c r="J24" s="18" t="s">
        <v>610</v>
      </c>
      <c r="K24" s="123" t="s">
        <v>304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7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9"/>
        <v>1436.2</v>
      </c>
      <c r="BT24" s="14">
        <f t="shared" si="33"/>
        <v>159.57999999999993</v>
      </c>
      <c r="BU24" s="281">
        <v>0</v>
      </c>
      <c r="BV24" s="277">
        <f t="shared" si="62"/>
        <v>1436.2</v>
      </c>
      <c r="BW24" s="277">
        <f t="shared" si="63"/>
        <v>159.57999999999993</v>
      </c>
      <c r="BX24" s="585">
        <v>44561</v>
      </c>
      <c r="BY24" s="130">
        <v>1825</v>
      </c>
      <c r="BZ24" s="586">
        <f t="shared" si="34"/>
        <v>0.7869600000000001</v>
      </c>
      <c r="CA24" s="586">
        <f t="shared" si="35"/>
        <v>1436.2020000000002</v>
      </c>
      <c r="CB24" s="545">
        <f t="shared" si="46"/>
        <v>-2.00000000018008E-3</v>
      </c>
      <c r="CC24" s="546">
        <f t="shared" si="36"/>
        <v>2.00000000018008E-3</v>
      </c>
    </row>
    <row r="25" spans="1:81" s="29" customFormat="1" ht="25.5">
      <c r="A25" s="121">
        <v>57</v>
      </c>
      <c r="B25" s="18">
        <v>7427</v>
      </c>
      <c r="C25" s="17"/>
      <c r="D25" s="542">
        <v>17</v>
      </c>
      <c r="E25" s="543" t="s">
        <v>611</v>
      </c>
      <c r="F25" s="122">
        <v>40429</v>
      </c>
      <c r="G25" s="33" t="s">
        <v>535</v>
      </c>
      <c r="H25" s="18" t="s">
        <v>550</v>
      </c>
      <c r="I25" s="544" t="s">
        <v>609</v>
      </c>
      <c r="J25" s="18" t="s">
        <v>612</v>
      </c>
      <c r="K25" s="123" t="s">
        <v>304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7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9"/>
        <v>1436.2</v>
      </c>
      <c r="BT25" s="14">
        <f t="shared" si="33"/>
        <v>159.57999999999993</v>
      </c>
      <c r="BU25" s="281">
        <v>0</v>
      </c>
      <c r="BV25" s="277">
        <f t="shared" si="62"/>
        <v>1436.2</v>
      </c>
      <c r="BW25" s="277">
        <f t="shared" si="63"/>
        <v>159.57999999999993</v>
      </c>
      <c r="BX25" s="585">
        <v>44561</v>
      </c>
      <c r="BY25" s="130">
        <v>1825</v>
      </c>
      <c r="BZ25" s="586">
        <f t="shared" si="34"/>
        <v>0.7869600000000001</v>
      </c>
      <c r="CA25" s="586">
        <f t="shared" si="35"/>
        <v>1436.2020000000002</v>
      </c>
      <c r="CB25" s="545">
        <f t="shared" si="46"/>
        <v>-2.00000000018008E-3</v>
      </c>
      <c r="CC25" s="546">
        <f t="shared" si="36"/>
        <v>2.00000000018008E-3</v>
      </c>
    </row>
    <row r="26" spans="1:81" s="29" customFormat="1" ht="25.5">
      <c r="A26" s="121">
        <v>57</v>
      </c>
      <c r="B26" s="18">
        <v>7427</v>
      </c>
      <c r="C26" s="17"/>
      <c r="D26" s="542">
        <v>18</v>
      </c>
      <c r="E26" s="543" t="s">
        <v>613</v>
      </c>
      <c r="F26" s="122">
        <v>40429</v>
      </c>
      <c r="G26" s="33" t="s">
        <v>535</v>
      </c>
      <c r="H26" s="18" t="s">
        <v>550</v>
      </c>
      <c r="I26" s="544" t="s">
        <v>609</v>
      </c>
      <c r="J26" s="18" t="s">
        <v>614</v>
      </c>
      <c r="K26" s="123" t="s">
        <v>515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7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9"/>
        <v>1436.2</v>
      </c>
      <c r="BT26" s="14">
        <f t="shared" si="33"/>
        <v>159.57999999999993</v>
      </c>
      <c r="BU26" s="281">
        <v>0</v>
      </c>
      <c r="BV26" s="277">
        <f t="shared" si="62"/>
        <v>1436.2</v>
      </c>
      <c r="BW26" s="277">
        <f t="shared" si="63"/>
        <v>159.57999999999993</v>
      </c>
      <c r="BX26" s="585">
        <v>44561</v>
      </c>
      <c r="BY26" s="130">
        <v>1825</v>
      </c>
      <c r="BZ26" s="586">
        <f t="shared" si="34"/>
        <v>0.7869600000000001</v>
      </c>
      <c r="CA26" s="586">
        <f t="shared" si="35"/>
        <v>1436.2020000000002</v>
      </c>
      <c r="CB26" s="545">
        <f t="shared" si="46"/>
        <v>-2.00000000018008E-3</v>
      </c>
      <c r="CC26" s="546">
        <f t="shared" si="36"/>
        <v>2.00000000018008E-3</v>
      </c>
    </row>
    <row r="27" spans="1:81" s="29" customFormat="1" ht="25.5">
      <c r="A27" s="121">
        <v>57</v>
      </c>
      <c r="B27" s="18">
        <v>7427</v>
      </c>
      <c r="C27" s="17"/>
      <c r="D27" s="542">
        <v>19</v>
      </c>
      <c r="E27" s="543" t="s">
        <v>615</v>
      </c>
      <c r="F27" s="122">
        <v>40429</v>
      </c>
      <c r="G27" s="33" t="s">
        <v>535</v>
      </c>
      <c r="H27" s="18" t="s">
        <v>550</v>
      </c>
      <c r="I27" s="544" t="s">
        <v>609</v>
      </c>
      <c r="J27" s="18" t="s">
        <v>616</v>
      </c>
      <c r="K27" s="123" t="s">
        <v>304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7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9"/>
        <v>1436.2</v>
      </c>
      <c r="BT27" s="14">
        <f t="shared" si="33"/>
        <v>159.57999999999993</v>
      </c>
      <c r="BU27" s="281">
        <v>0</v>
      </c>
      <c r="BV27" s="277">
        <f t="shared" si="62"/>
        <v>1436.2</v>
      </c>
      <c r="BW27" s="277">
        <f t="shared" si="63"/>
        <v>159.57999999999993</v>
      </c>
      <c r="BX27" s="585">
        <v>44561</v>
      </c>
      <c r="BY27" s="130">
        <v>1825</v>
      </c>
      <c r="BZ27" s="586">
        <f t="shared" si="34"/>
        <v>0.7869600000000001</v>
      </c>
      <c r="CA27" s="586">
        <f t="shared" si="35"/>
        <v>1436.2020000000002</v>
      </c>
      <c r="CB27" s="545">
        <f t="shared" si="46"/>
        <v>-2.00000000018008E-3</v>
      </c>
      <c r="CC27" s="546">
        <f t="shared" si="36"/>
        <v>2.00000000018008E-3</v>
      </c>
    </row>
    <row r="28" spans="1:81" s="29" customFormat="1" ht="25.5">
      <c r="A28" s="121">
        <v>58</v>
      </c>
      <c r="B28" s="18">
        <v>7427</v>
      </c>
      <c r="C28" s="17"/>
      <c r="D28" s="542">
        <v>20</v>
      </c>
      <c r="E28" s="543" t="s">
        <v>617</v>
      </c>
      <c r="F28" s="12">
        <v>40429</v>
      </c>
      <c r="G28" s="33" t="s">
        <v>618</v>
      </c>
      <c r="H28" s="18" t="s">
        <v>619</v>
      </c>
      <c r="I28" s="544" t="s">
        <v>620</v>
      </c>
      <c r="J28" s="18" t="s">
        <v>621</v>
      </c>
      <c r="K28" s="123" t="s">
        <v>304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7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9"/>
        <v>574.30000000000007</v>
      </c>
      <c r="BT28" s="14">
        <f t="shared" si="33"/>
        <v>63.789999999999964</v>
      </c>
      <c r="BU28" s="281">
        <v>0</v>
      </c>
      <c r="BV28" s="277">
        <f t="shared" si="62"/>
        <v>574.30000000000007</v>
      </c>
      <c r="BW28" s="277">
        <f t="shared" si="63"/>
        <v>63.789999999999964</v>
      </c>
      <c r="BX28" s="585">
        <v>44561</v>
      </c>
      <c r="BY28" s="130">
        <v>1825</v>
      </c>
      <c r="BZ28" s="586">
        <f t="shared" si="34"/>
        <v>0.31467452054794526</v>
      </c>
      <c r="CA28" s="586">
        <f t="shared" si="35"/>
        <v>574.28100000000006</v>
      </c>
      <c r="CB28" s="545">
        <f t="shared" si="46"/>
        <v>1.9000000000005457E-2</v>
      </c>
      <c r="CC28" s="546">
        <f t="shared" si="36"/>
        <v>-1.9000000000005457E-2</v>
      </c>
    </row>
    <row r="29" spans="1:81" s="550" customFormat="1" ht="13.5">
      <c r="A29" s="121">
        <v>60</v>
      </c>
      <c r="B29" s="18">
        <v>8062</v>
      </c>
      <c r="C29" s="17"/>
      <c r="D29" s="542">
        <v>21</v>
      </c>
      <c r="E29" s="543" t="s">
        <v>622</v>
      </c>
      <c r="F29" s="12">
        <v>40445</v>
      </c>
      <c r="G29" s="33" t="s">
        <v>493</v>
      </c>
      <c r="H29" s="18" t="s">
        <v>494</v>
      </c>
      <c r="I29" s="18" t="s">
        <v>623</v>
      </c>
      <c r="J29" s="18" t="s">
        <v>624</v>
      </c>
      <c r="K29" s="123" t="s">
        <v>710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7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9"/>
        <v>1148.1999999999998</v>
      </c>
      <c r="BT29" s="14">
        <f t="shared" si="33"/>
        <v>127.57000000000016</v>
      </c>
      <c r="BU29" s="277">
        <v>0</v>
      </c>
      <c r="BV29" s="277">
        <f t="shared" ref="BV29:BV43" si="65">BS29+BU29</f>
        <v>1148.1999999999998</v>
      </c>
      <c r="BW29" s="277">
        <f t="shared" ref="BW29:BW43" si="66">L29-BV29</f>
        <v>127.57000000000016</v>
      </c>
      <c r="BX29" s="585">
        <v>44561</v>
      </c>
      <c r="BY29" s="130">
        <v>1825</v>
      </c>
      <c r="BZ29" s="586">
        <f t="shared" si="34"/>
        <v>0.62914684931506848</v>
      </c>
      <c r="CA29" s="586">
        <f t="shared" si="35"/>
        <v>1148.193</v>
      </c>
      <c r="CB29" s="545">
        <f t="shared" si="46"/>
        <v>6.999999999834472E-3</v>
      </c>
      <c r="CC29" s="546">
        <f t="shared" si="36"/>
        <v>-6.999999999834472E-3</v>
      </c>
    </row>
    <row r="30" spans="1:81" s="29" customFormat="1" ht="13.5">
      <c r="A30" s="121">
        <v>60</v>
      </c>
      <c r="B30" s="18">
        <v>8062</v>
      </c>
      <c r="C30" s="17"/>
      <c r="D30" s="542">
        <v>22</v>
      </c>
      <c r="E30" s="543" t="s">
        <v>626</v>
      </c>
      <c r="F30" s="12">
        <v>40445</v>
      </c>
      <c r="G30" s="33" t="s">
        <v>493</v>
      </c>
      <c r="H30" s="18" t="s">
        <v>494</v>
      </c>
      <c r="I30" s="18" t="s">
        <v>623</v>
      </c>
      <c r="J30" s="123" t="s">
        <v>627</v>
      </c>
      <c r="K30" s="123" t="s">
        <v>567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7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9"/>
        <v>1148.1999999999998</v>
      </c>
      <c r="BT30" s="14">
        <f t="shared" si="33"/>
        <v>127.57000000000016</v>
      </c>
      <c r="BU30" s="277">
        <v>0</v>
      </c>
      <c r="BV30" s="277">
        <f t="shared" si="65"/>
        <v>1148.1999999999998</v>
      </c>
      <c r="BW30" s="277">
        <f t="shared" si="66"/>
        <v>127.57000000000016</v>
      </c>
      <c r="BX30" s="585">
        <v>44561</v>
      </c>
      <c r="BY30" s="130">
        <v>1825</v>
      </c>
      <c r="BZ30" s="586">
        <f t="shared" si="34"/>
        <v>0.62914684931506848</v>
      </c>
      <c r="CA30" s="586">
        <f t="shared" si="35"/>
        <v>1148.193</v>
      </c>
      <c r="CB30" s="545">
        <f t="shared" si="46"/>
        <v>6.999999999834472E-3</v>
      </c>
      <c r="CC30" s="546">
        <f t="shared" si="36"/>
        <v>-6.999999999834472E-3</v>
      </c>
    </row>
    <row r="31" spans="1:81" s="29" customFormat="1" ht="13.5">
      <c r="A31" s="121">
        <v>60</v>
      </c>
      <c r="B31" s="18">
        <v>8062</v>
      </c>
      <c r="C31" s="17"/>
      <c r="D31" s="542">
        <v>23</v>
      </c>
      <c r="E31" s="543" t="s">
        <v>628</v>
      </c>
      <c r="F31" s="12">
        <v>40445</v>
      </c>
      <c r="G31" s="33" t="s">
        <v>493</v>
      </c>
      <c r="H31" s="18" t="s">
        <v>494</v>
      </c>
      <c r="I31" s="18" t="s">
        <v>623</v>
      </c>
      <c r="J31" s="123" t="s">
        <v>629</v>
      </c>
      <c r="K31" s="123" t="s">
        <v>515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7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9"/>
        <v>1148.1999999999998</v>
      </c>
      <c r="BT31" s="14">
        <f t="shared" si="33"/>
        <v>127.57000000000016</v>
      </c>
      <c r="BU31" s="277">
        <v>0</v>
      </c>
      <c r="BV31" s="277">
        <f t="shared" si="65"/>
        <v>1148.1999999999998</v>
      </c>
      <c r="BW31" s="277">
        <f t="shared" si="66"/>
        <v>127.57000000000016</v>
      </c>
      <c r="BX31" s="585">
        <v>44561</v>
      </c>
      <c r="BY31" s="130">
        <v>1825</v>
      </c>
      <c r="BZ31" s="586">
        <f t="shared" si="34"/>
        <v>0.62914684931506848</v>
      </c>
      <c r="CA31" s="586">
        <f t="shared" si="35"/>
        <v>1148.193</v>
      </c>
      <c r="CB31" s="545">
        <f t="shared" si="46"/>
        <v>6.999999999834472E-3</v>
      </c>
      <c r="CC31" s="546">
        <f t="shared" si="36"/>
        <v>-6.999999999834472E-3</v>
      </c>
    </row>
    <row r="32" spans="1:81" s="29" customFormat="1" ht="13.5">
      <c r="A32" s="121">
        <v>60</v>
      </c>
      <c r="B32" s="18">
        <v>8062</v>
      </c>
      <c r="C32" s="17"/>
      <c r="D32" s="542">
        <v>24</v>
      </c>
      <c r="E32" s="543" t="s">
        <v>630</v>
      </c>
      <c r="F32" s="12">
        <v>40445</v>
      </c>
      <c r="G32" s="33" t="s">
        <v>493</v>
      </c>
      <c r="H32" s="18" t="s">
        <v>494</v>
      </c>
      <c r="I32" s="18" t="s">
        <v>623</v>
      </c>
      <c r="J32" s="123" t="s">
        <v>631</v>
      </c>
      <c r="K32" s="123" t="s">
        <v>710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7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9"/>
        <v>1148.1999999999998</v>
      </c>
      <c r="BT32" s="14">
        <f t="shared" si="33"/>
        <v>127.57000000000016</v>
      </c>
      <c r="BU32" s="277">
        <v>0</v>
      </c>
      <c r="BV32" s="277">
        <f t="shared" si="65"/>
        <v>1148.1999999999998</v>
      </c>
      <c r="BW32" s="277">
        <f t="shared" si="66"/>
        <v>127.57000000000016</v>
      </c>
      <c r="BX32" s="585">
        <v>44561</v>
      </c>
      <c r="BY32" s="130">
        <v>1825</v>
      </c>
      <c r="BZ32" s="586">
        <f t="shared" si="34"/>
        <v>0.62914684931506848</v>
      </c>
      <c r="CA32" s="586">
        <f t="shared" si="35"/>
        <v>1148.193</v>
      </c>
      <c r="CB32" s="545">
        <f t="shared" si="46"/>
        <v>6.999999999834472E-3</v>
      </c>
      <c r="CC32" s="546">
        <f t="shared" si="36"/>
        <v>-6.999999999834472E-3</v>
      </c>
    </row>
    <row r="33" spans="1:81" s="29" customFormat="1" ht="13.5">
      <c r="A33" s="121">
        <v>60</v>
      </c>
      <c r="B33" s="18">
        <v>8062</v>
      </c>
      <c r="C33" s="17"/>
      <c r="D33" s="542">
        <v>25</v>
      </c>
      <c r="E33" s="543" t="s">
        <v>633</v>
      </c>
      <c r="F33" s="12">
        <v>40445</v>
      </c>
      <c r="G33" s="33" t="s">
        <v>493</v>
      </c>
      <c r="H33" s="18" t="s">
        <v>494</v>
      </c>
      <c r="I33" s="18" t="s">
        <v>623</v>
      </c>
      <c r="J33" s="123" t="s">
        <v>634</v>
      </c>
      <c r="K33" s="123" t="s">
        <v>304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7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9"/>
        <v>1148.1999999999998</v>
      </c>
      <c r="BT33" s="14">
        <f t="shared" si="33"/>
        <v>127.57000000000016</v>
      </c>
      <c r="BU33" s="277">
        <v>0</v>
      </c>
      <c r="BV33" s="277">
        <f t="shared" si="65"/>
        <v>1148.1999999999998</v>
      </c>
      <c r="BW33" s="277">
        <f t="shared" si="66"/>
        <v>127.57000000000016</v>
      </c>
      <c r="BX33" s="585">
        <v>44561</v>
      </c>
      <c r="BY33" s="130">
        <v>1825</v>
      </c>
      <c r="BZ33" s="586">
        <f t="shared" si="34"/>
        <v>0.62914684931506848</v>
      </c>
      <c r="CA33" s="586">
        <f t="shared" si="35"/>
        <v>1148.193</v>
      </c>
      <c r="CB33" s="545">
        <f t="shared" si="46"/>
        <v>6.999999999834472E-3</v>
      </c>
      <c r="CC33" s="546">
        <f t="shared" si="36"/>
        <v>-6.999999999834472E-3</v>
      </c>
    </row>
    <row r="34" spans="1:81" s="29" customFormat="1" ht="13.5">
      <c r="A34" s="121">
        <v>60</v>
      </c>
      <c r="B34" s="18">
        <v>8062</v>
      </c>
      <c r="C34" s="17"/>
      <c r="D34" s="542">
        <v>26</v>
      </c>
      <c r="E34" s="543" t="s">
        <v>635</v>
      </c>
      <c r="F34" s="12">
        <v>40445</v>
      </c>
      <c r="G34" s="33" t="s">
        <v>493</v>
      </c>
      <c r="H34" s="18" t="s">
        <v>494</v>
      </c>
      <c r="I34" s="18" t="s">
        <v>623</v>
      </c>
      <c r="J34" s="123" t="s">
        <v>636</v>
      </c>
      <c r="K34" s="123" t="s">
        <v>504</v>
      </c>
      <c r="L34" s="14">
        <v>1275.77</v>
      </c>
      <c r="M34" s="27">
        <f t="shared" si="0"/>
        <v>127.577</v>
      </c>
      <c r="N34" s="14">
        <f t="shared" si="1"/>
        <v>1148.193</v>
      </c>
      <c r="O34" s="14">
        <f t="shared" si="2"/>
        <v>229.6386</v>
      </c>
      <c r="P34" s="14">
        <v>0</v>
      </c>
      <c r="Q34" s="14">
        <f t="shared" si="3"/>
        <v>0</v>
      </c>
      <c r="R34" s="14">
        <v>0</v>
      </c>
      <c r="S34" s="14">
        <v>0</v>
      </c>
      <c r="T34" s="14">
        <f t="shared" si="4"/>
        <v>0</v>
      </c>
      <c r="U34" s="14">
        <v>0</v>
      </c>
      <c r="V34" s="14">
        <v>0</v>
      </c>
      <c r="W34" s="14">
        <f t="shared" si="5"/>
        <v>0</v>
      </c>
      <c r="X34" s="14">
        <v>0</v>
      </c>
      <c r="Y34" s="14">
        <v>0</v>
      </c>
      <c r="Z34" s="14">
        <f t="shared" si="37"/>
        <v>0</v>
      </c>
      <c r="AA34" s="14">
        <v>0</v>
      </c>
      <c r="AB34" s="14">
        <v>0</v>
      </c>
      <c r="AC34" s="14">
        <f t="shared" si="47"/>
        <v>0</v>
      </c>
      <c r="AD34" s="14">
        <v>0</v>
      </c>
      <c r="AE34" s="14">
        <v>0</v>
      </c>
      <c r="AF34" s="14">
        <f t="shared" si="58"/>
        <v>0</v>
      </c>
      <c r="AG34" s="14">
        <v>0</v>
      </c>
      <c r="AH34" s="14">
        <v>0</v>
      </c>
      <c r="AI34" s="14">
        <f t="shared" si="61"/>
        <v>0</v>
      </c>
      <c r="AJ34" s="14">
        <v>0</v>
      </c>
      <c r="AK34" s="14">
        <v>62.29</v>
      </c>
      <c r="AL34" s="14">
        <f t="shared" si="64"/>
        <v>62.29</v>
      </c>
      <c r="AM34" s="14">
        <f t="shared" si="12"/>
        <v>1275.77</v>
      </c>
      <c r="AN34" s="14">
        <v>229.64</v>
      </c>
      <c r="AO34" s="14">
        <f t="shared" si="53"/>
        <v>291.93</v>
      </c>
      <c r="AP34" s="14">
        <f t="shared" si="14"/>
        <v>983.83999999999992</v>
      </c>
      <c r="AQ34" s="14">
        <v>229.64</v>
      </c>
      <c r="AR34" s="14">
        <f t="shared" si="15"/>
        <v>521.56999999999994</v>
      </c>
      <c r="AS34" s="14">
        <f t="shared" si="16"/>
        <v>754.2</v>
      </c>
      <c r="AT34" s="14">
        <v>229.64</v>
      </c>
      <c r="AU34" s="14">
        <f t="shared" si="17"/>
        <v>751.20999999999992</v>
      </c>
      <c r="AV34" s="14">
        <f t="shared" si="18"/>
        <v>524.56000000000006</v>
      </c>
      <c r="AW34" s="14">
        <v>229.64</v>
      </c>
      <c r="AX34" s="14">
        <f t="shared" si="54"/>
        <v>980.84999999999991</v>
      </c>
      <c r="AY34" s="14">
        <f t="shared" si="20"/>
        <v>294.92000000000007</v>
      </c>
      <c r="AZ34" s="14">
        <v>167.35</v>
      </c>
      <c r="BA34" s="14">
        <f t="shared" si="21"/>
        <v>1148.1999999999998</v>
      </c>
      <c r="BB34" s="14">
        <f t="shared" si="22"/>
        <v>127.57000000000016</v>
      </c>
      <c r="BC34" s="14">
        <v>0</v>
      </c>
      <c r="BD34" s="14">
        <f t="shared" si="23"/>
        <v>1148.1999999999998</v>
      </c>
      <c r="BE34" s="14">
        <f t="shared" si="24"/>
        <v>127.57000000000016</v>
      </c>
      <c r="BF34" s="14">
        <v>0</v>
      </c>
      <c r="BG34" s="14">
        <f t="shared" si="25"/>
        <v>1148.1999999999998</v>
      </c>
      <c r="BH34" s="14">
        <f t="shared" si="26"/>
        <v>127.57000000000016</v>
      </c>
      <c r="BI34" s="14">
        <v>0</v>
      </c>
      <c r="BJ34" s="14">
        <f t="shared" si="27"/>
        <v>1148.1999999999998</v>
      </c>
      <c r="BK34" s="14">
        <f t="shared" si="28"/>
        <v>127.57000000000016</v>
      </c>
      <c r="BL34" s="14">
        <v>0</v>
      </c>
      <c r="BM34" s="14">
        <f t="shared" si="29"/>
        <v>1148.1999999999998</v>
      </c>
      <c r="BN34" s="14">
        <f t="shared" si="30"/>
        <v>127.57000000000016</v>
      </c>
      <c r="BO34" s="14">
        <v>0</v>
      </c>
      <c r="BP34" s="14">
        <f t="shared" si="31"/>
        <v>1148.1999999999998</v>
      </c>
      <c r="BQ34" s="14">
        <f t="shared" si="32"/>
        <v>127.57000000000016</v>
      </c>
      <c r="BR34" s="14">
        <v>0</v>
      </c>
      <c r="BS34" s="14">
        <f t="shared" si="39"/>
        <v>1148.1999999999998</v>
      </c>
      <c r="BT34" s="14">
        <f t="shared" si="33"/>
        <v>127.57000000000016</v>
      </c>
      <c r="BU34" s="277">
        <v>0</v>
      </c>
      <c r="BV34" s="277">
        <f t="shared" si="65"/>
        <v>1148.1999999999998</v>
      </c>
      <c r="BW34" s="277">
        <f t="shared" si="66"/>
        <v>127.57000000000016</v>
      </c>
      <c r="BX34" s="585">
        <v>44561</v>
      </c>
      <c r="BY34" s="130">
        <v>1825</v>
      </c>
      <c r="BZ34" s="586">
        <f t="shared" si="34"/>
        <v>0.62914684931506848</v>
      </c>
      <c r="CA34" s="586">
        <f t="shared" si="35"/>
        <v>1148.193</v>
      </c>
      <c r="CB34" s="545">
        <f t="shared" si="46"/>
        <v>6.999999999834472E-3</v>
      </c>
      <c r="CC34" s="546">
        <f t="shared" si="36"/>
        <v>-6.999999999834472E-3</v>
      </c>
    </row>
    <row r="35" spans="1:81" s="29" customFormat="1" ht="13.5">
      <c r="A35" s="121">
        <v>60</v>
      </c>
      <c r="B35" s="18">
        <v>8062</v>
      </c>
      <c r="C35" s="17"/>
      <c r="D35" s="542">
        <v>27</v>
      </c>
      <c r="E35" s="543" t="s">
        <v>637</v>
      </c>
      <c r="F35" s="12">
        <v>40445</v>
      </c>
      <c r="G35" s="33" t="s">
        <v>493</v>
      </c>
      <c r="H35" s="18" t="s">
        <v>494</v>
      </c>
      <c r="I35" s="18" t="s">
        <v>623</v>
      </c>
      <c r="J35" s="123" t="s">
        <v>638</v>
      </c>
      <c r="K35" s="123" t="s">
        <v>523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7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9"/>
        <v>1148.1999999999998</v>
      </c>
      <c r="BT35" s="14">
        <f t="shared" si="33"/>
        <v>127.57000000000016</v>
      </c>
      <c r="BU35" s="277">
        <v>0</v>
      </c>
      <c r="BV35" s="277">
        <f t="shared" si="65"/>
        <v>1148.1999999999998</v>
      </c>
      <c r="BW35" s="277">
        <f t="shared" si="66"/>
        <v>127.57000000000016</v>
      </c>
      <c r="BX35" s="585">
        <v>44561</v>
      </c>
      <c r="BY35" s="130">
        <v>1825</v>
      </c>
      <c r="BZ35" s="586">
        <f t="shared" si="34"/>
        <v>0.62914684931506848</v>
      </c>
      <c r="CA35" s="586">
        <f t="shared" si="35"/>
        <v>1148.193</v>
      </c>
      <c r="CB35" s="545">
        <f t="shared" si="46"/>
        <v>6.999999999834472E-3</v>
      </c>
      <c r="CC35" s="546">
        <f t="shared" si="36"/>
        <v>-6.999999999834472E-3</v>
      </c>
    </row>
    <row r="36" spans="1:81" s="29" customFormat="1" ht="13.5">
      <c r="A36" s="121">
        <v>60</v>
      </c>
      <c r="B36" s="18">
        <v>8062</v>
      </c>
      <c r="C36" s="17"/>
      <c r="D36" s="542">
        <v>28</v>
      </c>
      <c r="E36" s="543" t="s">
        <v>639</v>
      </c>
      <c r="F36" s="12">
        <v>40445</v>
      </c>
      <c r="G36" s="33" t="s">
        <v>493</v>
      </c>
      <c r="H36" s="18" t="s">
        <v>494</v>
      </c>
      <c r="I36" s="18" t="s">
        <v>623</v>
      </c>
      <c r="J36" s="123" t="s">
        <v>640</v>
      </c>
      <c r="K36" s="123" t="s">
        <v>556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7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9"/>
        <v>1148.1999999999998</v>
      </c>
      <c r="BT36" s="14">
        <f t="shared" si="33"/>
        <v>127.57000000000016</v>
      </c>
      <c r="BU36" s="277">
        <v>0</v>
      </c>
      <c r="BV36" s="277">
        <f t="shared" si="65"/>
        <v>1148.1999999999998</v>
      </c>
      <c r="BW36" s="277">
        <f t="shared" si="66"/>
        <v>127.57000000000016</v>
      </c>
      <c r="BX36" s="585">
        <v>44561</v>
      </c>
      <c r="BY36" s="130">
        <v>1825</v>
      </c>
      <c r="BZ36" s="586">
        <f t="shared" si="34"/>
        <v>0.62914684931506848</v>
      </c>
      <c r="CA36" s="586">
        <f t="shared" si="35"/>
        <v>1148.193</v>
      </c>
      <c r="CB36" s="545">
        <f t="shared" si="46"/>
        <v>6.999999999834472E-3</v>
      </c>
      <c r="CC36" s="546">
        <f t="shared" si="36"/>
        <v>-6.999999999834472E-3</v>
      </c>
    </row>
    <row r="37" spans="1:81" s="29" customFormat="1" ht="13.5">
      <c r="A37" s="121">
        <v>60</v>
      </c>
      <c r="B37" s="18">
        <v>8062</v>
      </c>
      <c r="C37" s="17"/>
      <c r="D37" s="542">
        <v>29</v>
      </c>
      <c r="E37" s="543" t="s">
        <v>642</v>
      </c>
      <c r="F37" s="12">
        <v>40445</v>
      </c>
      <c r="G37" s="33" t="s">
        <v>493</v>
      </c>
      <c r="H37" s="18" t="s">
        <v>494</v>
      </c>
      <c r="I37" s="18" t="s">
        <v>623</v>
      </c>
      <c r="J37" s="123" t="s">
        <v>643</v>
      </c>
      <c r="K37" s="123" t="s">
        <v>498</v>
      </c>
      <c r="L37" s="14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7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9"/>
        <v>1148.1999999999998</v>
      </c>
      <c r="BT37" s="14">
        <f t="shared" si="33"/>
        <v>127.57000000000016</v>
      </c>
      <c r="BU37" s="277">
        <v>0</v>
      </c>
      <c r="BV37" s="277">
        <f t="shared" si="65"/>
        <v>1148.1999999999998</v>
      </c>
      <c r="BW37" s="277">
        <f t="shared" si="66"/>
        <v>127.57000000000016</v>
      </c>
      <c r="BX37" s="585">
        <v>44561</v>
      </c>
      <c r="BY37" s="130">
        <v>1825</v>
      </c>
      <c r="BZ37" s="586">
        <f t="shared" si="34"/>
        <v>0.62914684931506848</v>
      </c>
      <c r="CA37" s="586">
        <f t="shared" si="35"/>
        <v>1148.193</v>
      </c>
      <c r="CB37" s="545">
        <f t="shared" si="46"/>
        <v>6.999999999834472E-3</v>
      </c>
      <c r="CC37" s="546">
        <f t="shared" si="36"/>
        <v>-6.999999999834472E-3</v>
      </c>
    </row>
    <row r="38" spans="1:81" s="29" customFormat="1" ht="13.5">
      <c r="A38" s="121">
        <v>60</v>
      </c>
      <c r="B38" s="18">
        <v>8062</v>
      </c>
      <c r="C38" s="17"/>
      <c r="D38" s="542">
        <v>30</v>
      </c>
      <c r="E38" s="543" t="s">
        <v>644</v>
      </c>
      <c r="F38" s="12">
        <v>40445</v>
      </c>
      <c r="G38" s="33" t="s">
        <v>493</v>
      </c>
      <c r="H38" s="18" t="s">
        <v>494</v>
      </c>
      <c r="I38" s="18" t="s">
        <v>623</v>
      </c>
      <c r="J38" s="123" t="s">
        <v>645</v>
      </c>
      <c r="K38" s="123" t="s">
        <v>646</v>
      </c>
      <c r="L38" s="14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7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9"/>
        <v>1148.1999999999998</v>
      </c>
      <c r="BT38" s="14">
        <f t="shared" si="33"/>
        <v>127.57000000000016</v>
      </c>
      <c r="BU38" s="277">
        <v>0</v>
      </c>
      <c r="BV38" s="277">
        <f t="shared" si="65"/>
        <v>1148.1999999999998</v>
      </c>
      <c r="BW38" s="277">
        <f t="shared" si="66"/>
        <v>127.57000000000016</v>
      </c>
      <c r="BX38" s="585">
        <v>44561</v>
      </c>
      <c r="BY38" s="130">
        <v>1825</v>
      </c>
      <c r="BZ38" s="586">
        <f t="shared" si="34"/>
        <v>0.62914684931506848</v>
      </c>
      <c r="CA38" s="586">
        <f t="shared" si="35"/>
        <v>1148.193</v>
      </c>
      <c r="CB38" s="545">
        <f t="shared" si="46"/>
        <v>6.999999999834472E-3</v>
      </c>
      <c r="CC38" s="546">
        <f t="shared" si="36"/>
        <v>-6.999999999834472E-3</v>
      </c>
    </row>
    <row r="39" spans="1:81" s="29" customFormat="1" ht="13.5">
      <c r="A39" s="121">
        <v>60</v>
      </c>
      <c r="B39" s="18">
        <v>8062</v>
      </c>
      <c r="C39" s="17"/>
      <c r="D39" s="542">
        <v>31</v>
      </c>
      <c r="E39" s="543" t="s">
        <v>647</v>
      </c>
      <c r="F39" s="12">
        <v>40445</v>
      </c>
      <c r="G39" s="33" t="s">
        <v>493</v>
      </c>
      <c r="H39" s="18" t="s">
        <v>494</v>
      </c>
      <c r="I39" s="18" t="s">
        <v>623</v>
      </c>
      <c r="J39" s="123" t="s">
        <v>648</v>
      </c>
      <c r="K39" s="123" t="s">
        <v>512</v>
      </c>
      <c r="L39" s="14">
        <v>1275.77</v>
      </c>
      <c r="M39" s="27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7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9"/>
        <v>1148.1999999999998</v>
      </c>
      <c r="BT39" s="14">
        <f t="shared" si="33"/>
        <v>127.57000000000016</v>
      </c>
      <c r="BU39" s="277">
        <v>0</v>
      </c>
      <c r="BV39" s="277">
        <f t="shared" si="65"/>
        <v>1148.1999999999998</v>
      </c>
      <c r="BW39" s="277">
        <f t="shared" si="66"/>
        <v>127.57000000000016</v>
      </c>
      <c r="BX39" s="585">
        <v>44561</v>
      </c>
      <c r="BY39" s="130">
        <v>1825</v>
      </c>
      <c r="BZ39" s="586">
        <f t="shared" si="34"/>
        <v>0.62914684931506848</v>
      </c>
      <c r="CA39" s="586">
        <f t="shared" si="35"/>
        <v>1148.193</v>
      </c>
      <c r="CB39" s="545">
        <f t="shared" si="46"/>
        <v>6.999999999834472E-3</v>
      </c>
      <c r="CC39" s="546">
        <f t="shared" si="36"/>
        <v>-6.999999999834472E-3</v>
      </c>
    </row>
    <row r="40" spans="1:81" s="551" customFormat="1" ht="13.5">
      <c r="A40" s="124">
        <v>60</v>
      </c>
      <c r="B40" s="18">
        <v>8062</v>
      </c>
      <c r="C40" s="17"/>
      <c r="D40" s="542">
        <v>32</v>
      </c>
      <c r="E40" s="543" t="s">
        <v>649</v>
      </c>
      <c r="F40" s="12">
        <v>40445</v>
      </c>
      <c r="G40" s="33" t="s">
        <v>493</v>
      </c>
      <c r="H40" s="18" t="s">
        <v>494</v>
      </c>
      <c r="I40" s="18" t="s">
        <v>623</v>
      </c>
      <c r="J40" s="123" t="s">
        <v>650</v>
      </c>
      <c r="K40" s="123" t="s">
        <v>497</v>
      </c>
      <c r="L40" s="14">
        <v>1275.77</v>
      </c>
      <c r="M40" s="552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7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277">
        <v>0</v>
      </c>
      <c r="BV40" s="277">
        <f t="shared" si="65"/>
        <v>1148.1999999999998</v>
      </c>
      <c r="BW40" s="277">
        <f t="shared" si="66"/>
        <v>127.57000000000016</v>
      </c>
      <c r="BX40" s="585">
        <v>44561</v>
      </c>
      <c r="BY40" s="130">
        <v>1825</v>
      </c>
      <c r="BZ40" s="586">
        <f t="shared" si="34"/>
        <v>0.62914684931506848</v>
      </c>
      <c r="CA40" s="586">
        <f t="shared" si="35"/>
        <v>1148.193</v>
      </c>
      <c r="CB40" s="545">
        <f t="shared" si="46"/>
        <v>6.999999999834472E-3</v>
      </c>
      <c r="CC40" s="546">
        <f t="shared" si="36"/>
        <v>-6.999999999834472E-3</v>
      </c>
    </row>
    <row r="41" spans="1:81" s="551" customFormat="1" ht="13.5">
      <c r="A41" s="124">
        <v>61</v>
      </c>
      <c r="B41" s="18">
        <v>779</v>
      </c>
      <c r="C41" s="17"/>
      <c r="D41" s="542">
        <v>33</v>
      </c>
      <c r="E41" s="543" t="s">
        <v>651</v>
      </c>
      <c r="F41" s="12">
        <v>40431</v>
      </c>
      <c r="G41" s="33" t="s">
        <v>493</v>
      </c>
      <c r="H41" s="18" t="s">
        <v>494</v>
      </c>
      <c r="I41" s="18" t="s">
        <v>623</v>
      </c>
      <c r="J41" s="123" t="s">
        <v>652</v>
      </c>
      <c r="K41" s="123" t="s">
        <v>304</v>
      </c>
      <c r="L41" s="14">
        <v>1979</v>
      </c>
      <c r="M41" s="552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7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277">
        <v>0</v>
      </c>
      <c r="BV41" s="277">
        <f t="shared" si="65"/>
        <v>1781.1000000000001</v>
      </c>
      <c r="BW41" s="277">
        <f t="shared" si="66"/>
        <v>197.89999999999986</v>
      </c>
      <c r="BX41" s="585">
        <v>44561</v>
      </c>
      <c r="BY41" s="130">
        <v>1825</v>
      </c>
      <c r="BZ41" s="586">
        <f t="shared" si="34"/>
        <v>0.97594520547945196</v>
      </c>
      <c r="CA41" s="586">
        <f t="shared" si="35"/>
        <v>1781.1</v>
      </c>
      <c r="CB41" s="545">
        <f t="shared" si="46"/>
        <v>2.2737367544323206E-13</v>
      </c>
      <c r="CC41" s="546">
        <f t="shared" si="36"/>
        <v>-2.2737367544323206E-13</v>
      </c>
    </row>
    <row r="42" spans="1:81" s="551" customFormat="1" ht="13.5">
      <c r="A42" s="124">
        <v>61</v>
      </c>
      <c r="B42" s="18">
        <v>779</v>
      </c>
      <c r="C42" s="17"/>
      <c r="D42" s="542">
        <v>34</v>
      </c>
      <c r="E42" s="543" t="s">
        <v>653</v>
      </c>
      <c r="F42" s="12">
        <v>40431</v>
      </c>
      <c r="G42" s="33" t="s">
        <v>493</v>
      </c>
      <c r="H42" s="18" t="s">
        <v>494</v>
      </c>
      <c r="I42" s="18" t="s">
        <v>623</v>
      </c>
      <c r="J42" s="123" t="s">
        <v>654</v>
      </c>
      <c r="K42" s="123" t="s">
        <v>304</v>
      </c>
      <c r="L42" s="14">
        <v>1979</v>
      </c>
      <c r="M42" s="552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277">
        <v>0</v>
      </c>
      <c r="BV42" s="277">
        <f t="shared" si="65"/>
        <v>1781.1000000000001</v>
      </c>
      <c r="BW42" s="277">
        <f t="shared" si="66"/>
        <v>197.89999999999986</v>
      </c>
      <c r="BX42" s="585">
        <v>44561</v>
      </c>
      <c r="BY42" s="130">
        <v>1825</v>
      </c>
      <c r="BZ42" s="586">
        <f t="shared" si="34"/>
        <v>0.97594520547945196</v>
      </c>
      <c r="CA42" s="586">
        <f t="shared" si="35"/>
        <v>1781.1</v>
      </c>
      <c r="CB42" s="545">
        <f t="shared" si="46"/>
        <v>2.2737367544323206E-13</v>
      </c>
      <c r="CC42" s="546">
        <f t="shared" si="36"/>
        <v>-2.2737367544323206E-13</v>
      </c>
    </row>
    <row r="43" spans="1:81" s="551" customFormat="1" ht="13.5">
      <c r="A43" s="124">
        <v>61</v>
      </c>
      <c r="B43" s="18">
        <v>779</v>
      </c>
      <c r="C43" s="17"/>
      <c r="D43" s="542">
        <v>35</v>
      </c>
      <c r="E43" s="543" t="s">
        <v>655</v>
      </c>
      <c r="F43" s="12">
        <v>40431</v>
      </c>
      <c r="G43" s="33" t="s">
        <v>493</v>
      </c>
      <c r="H43" s="18" t="s">
        <v>494</v>
      </c>
      <c r="I43" s="18" t="s">
        <v>623</v>
      </c>
      <c r="J43" s="18" t="s">
        <v>656</v>
      </c>
      <c r="K43" s="123" t="s">
        <v>523</v>
      </c>
      <c r="L43" s="14">
        <v>1979</v>
      </c>
      <c r="M43" s="552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277">
        <v>0</v>
      </c>
      <c r="BV43" s="277">
        <f t="shared" si="65"/>
        <v>1781.1000000000001</v>
      </c>
      <c r="BW43" s="277">
        <f t="shared" si="66"/>
        <v>197.89999999999986</v>
      </c>
      <c r="BX43" s="585">
        <v>44561</v>
      </c>
      <c r="BY43" s="130">
        <v>1825</v>
      </c>
      <c r="BZ43" s="586">
        <f t="shared" si="34"/>
        <v>0.97594520547945196</v>
      </c>
      <c r="CA43" s="586">
        <f t="shared" si="35"/>
        <v>1781.1</v>
      </c>
      <c r="CB43" s="545">
        <f t="shared" si="46"/>
        <v>2.2737367544323206E-13</v>
      </c>
      <c r="CC43" s="546">
        <f t="shared" si="36"/>
        <v>-2.2737367544323206E-13</v>
      </c>
    </row>
    <row r="44" spans="1:81" s="551" customFormat="1" ht="13.5">
      <c r="A44" s="124">
        <v>62</v>
      </c>
      <c r="B44" s="18">
        <v>2861</v>
      </c>
      <c r="C44" s="17"/>
      <c r="D44" s="542">
        <v>36</v>
      </c>
      <c r="E44" s="543" t="s">
        <v>657</v>
      </c>
      <c r="F44" s="12">
        <v>40632</v>
      </c>
      <c r="G44" s="33" t="s">
        <v>658</v>
      </c>
      <c r="H44" s="18" t="s">
        <v>550</v>
      </c>
      <c r="I44" s="33" t="s">
        <v>659</v>
      </c>
      <c r="J44" s="33" t="s">
        <v>660</v>
      </c>
      <c r="K44" s="123" t="s">
        <v>304</v>
      </c>
      <c r="L44" s="14">
        <v>979</v>
      </c>
      <c r="M44" s="552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277">
        <v>0</v>
      </c>
      <c r="BV44" s="277">
        <f t="shared" ref="BV44:BV48" si="95">BS44+BU44</f>
        <v>881.1</v>
      </c>
      <c r="BW44" s="277">
        <f t="shared" ref="BW44:BW48" si="96">L44-BV44</f>
        <v>97.899999999999977</v>
      </c>
      <c r="BX44" s="585">
        <v>44561</v>
      </c>
      <c r="BY44" s="130">
        <v>1825</v>
      </c>
      <c r="BZ44" s="586">
        <f t="shared" si="34"/>
        <v>0.48279452054794519</v>
      </c>
      <c r="CA44" s="586">
        <f t="shared" si="35"/>
        <v>881.1</v>
      </c>
      <c r="CB44" s="545">
        <f t="shared" si="46"/>
        <v>0</v>
      </c>
      <c r="CC44" s="546">
        <f t="shared" si="36"/>
        <v>0</v>
      </c>
    </row>
    <row r="45" spans="1:81" s="551" customFormat="1" ht="13.5">
      <c r="A45" s="124">
        <v>63</v>
      </c>
      <c r="B45" s="18">
        <v>496</v>
      </c>
      <c r="C45" s="17"/>
      <c r="D45" s="542">
        <v>37</v>
      </c>
      <c r="E45" s="543" t="s">
        <v>661</v>
      </c>
      <c r="F45" s="266">
        <v>40932</v>
      </c>
      <c r="G45" s="33" t="s">
        <v>549</v>
      </c>
      <c r="H45" s="18" t="s">
        <v>494</v>
      </c>
      <c r="I45" s="33" t="s">
        <v>662</v>
      </c>
      <c r="J45" s="33" t="s">
        <v>663</v>
      </c>
      <c r="K45" s="123" t="s">
        <v>304</v>
      </c>
      <c r="L45" s="14">
        <v>24767</v>
      </c>
      <c r="M45" s="552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277">
        <v>0</v>
      </c>
      <c r="BV45" s="277">
        <f t="shared" si="95"/>
        <v>22290.300000000003</v>
      </c>
      <c r="BW45" s="277">
        <f t="shared" si="96"/>
        <v>2476.6999999999971</v>
      </c>
      <c r="BX45" s="585">
        <v>44561</v>
      </c>
      <c r="BY45" s="130">
        <v>1825</v>
      </c>
      <c r="BZ45" s="586">
        <f t="shared" si="34"/>
        <v>12.213863013698628</v>
      </c>
      <c r="CA45" s="586">
        <f t="shared" si="35"/>
        <v>22290.299999999996</v>
      </c>
      <c r="CB45" s="545">
        <f t="shared" si="46"/>
        <v>7.2759576141834259E-12</v>
      </c>
      <c r="CC45" s="546">
        <f t="shared" si="36"/>
        <v>-7.2759576141834259E-12</v>
      </c>
    </row>
    <row r="46" spans="1:81" s="551" customFormat="1" ht="13.5">
      <c r="A46" s="124">
        <v>64</v>
      </c>
      <c r="B46" s="18" t="s">
        <v>664</v>
      </c>
      <c r="C46" s="17"/>
      <c r="D46" s="542">
        <v>38</v>
      </c>
      <c r="E46" s="553" t="s">
        <v>665</v>
      </c>
      <c r="F46" s="266">
        <v>40942</v>
      </c>
      <c r="G46" s="544" t="s">
        <v>666</v>
      </c>
      <c r="H46" s="18" t="s">
        <v>550</v>
      </c>
      <c r="I46" s="18" t="s">
        <v>667</v>
      </c>
      <c r="J46" s="123" t="s">
        <v>668</v>
      </c>
      <c r="K46" s="123" t="s">
        <v>304</v>
      </c>
      <c r="L46" s="14">
        <v>4169.7</v>
      </c>
      <c r="M46" s="552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277">
        <v>0</v>
      </c>
      <c r="BV46" s="277">
        <f t="shared" si="95"/>
        <v>3752.7500000000005</v>
      </c>
      <c r="BW46" s="277">
        <f t="shared" si="96"/>
        <v>416.94999999999936</v>
      </c>
      <c r="BX46" s="585">
        <v>44561</v>
      </c>
      <c r="BY46" s="130">
        <v>1825</v>
      </c>
      <c r="BZ46" s="586">
        <f t="shared" si="34"/>
        <v>2.056290410958904</v>
      </c>
      <c r="CA46" s="586">
        <f t="shared" si="35"/>
        <v>3752.7299999999996</v>
      </c>
      <c r="CB46" s="545">
        <f t="shared" si="46"/>
        <v>2.0000000000891305E-2</v>
      </c>
      <c r="CC46" s="546">
        <f t="shared" si="36"/>
        <v>-2.0000000000891305E-2</v>
      </c>
    </row>
    <row r="47" spans="1:81" s="551" customFormat="1" ht="13.5">
      <c r="A47" s="124">
        <v>65</v>
      </c>
      <c r="B47" s="18" t="s">
        <v>664</v>
      </c>
      <c r="C47" s="17"/>
      <c r="D47" s="542">
        <v>39</v>
      </c>
      <c r="E47" s="553" t="s">
        <v>669</v>
      </c>
      <c r="F47" s="266">
        <v>40942</v>
      </c>
      <c r="G47" s="33" t="s">
        <v>670</v>
      </c>
      <c r="H47" s="18" t="s">
        <v>550</v>
      </c>
      <c r="I47" s="18" t="s">
        <v>671</v>
      </c>
      <c r="J47" s="123" t="s">
        <v>672</v>
      </c>
      <c r="K47" s="123" t="s">
        <v>567</v>
      </c>
      <c r="L47" s="14">
        <v>1508.55</v>
      </c>
      <c r="M47" s="552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277">
        <v>0</v>
      </c>
      <c r="BV47" s="277">
        <f t="shared" si="95"/>
        <v>1357.7</v>
      </c>
      <c r="BW47" s="277">
        <f t="shared" si="96"/>
        <v>150.84999999999991</v>
      </c>
      <c r="BX47" s="585">
        <v>44561</v>
      </c>
      <c r="BY47" s="130">
        <v>1825</v>
      </c>
      <c r="BZ47" s="586">
        <f t="shared" si="34"/>
        <v>0.7439424657534246</v>
      </c>
      <c r="CA47" s="586">
        <f t="shared" si="35"/>
        <v>1357.6949999999999</v>
      </c>
      <c r="CB47" s="545">
        <f t="shared" si="46"/>
        <v>5.0000000001091394E-3</v>
      </c>
      <c r="CC47" s="546">
        <f t="shared" si="36"/>
        <v>-5.0000000001091394E-3</v>
      </c>
    </row>
    <row r="48" spans="1:81" s="551" customFormat="1" ht="13.5">
      <c r="A48" s="124">
        <v>67</v>
      </c>
      <c r="B48" s="18">
        <v>464</v>
      </c>
      <c r="C48" s="17"/>
      <c r="D48" s="542">
        <v>40</v>
      </c>
      <c r="E48" s="543" t="s">
        <v>673</v>
      </c>
      <c r="F48" s="266">
        <v>41372</v>
      </c>
      <c r="G48" s="33" t="s">
        <v>618</v>
      </c>
      <c r="H48" s="18" t="s">
        <v>619</v>
      </c>
      <c r="I48" s="18" t="s">
        <v>674</v>
      </c>
      <c r="J48" s="123" t="s">
        <v>675</v>
      </c>
      <c r="K48" s="123" t="s">
        <v>567</v>
      </c>
      <c r="L48" s="14">
        <v>1870.15</v>
      </c>
      <c r="M48" s="552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277">
        <v>0</v>
      </c>
      <c r="BV48" s="277">
        <f t="shared" si="95"/>
        <v>1683.15</v>
      </c>
      <c r="BW48" s="277">
        <f t="shared" si="96"/>
        <v>187</v>
      </c>
      <c r="BX48" s="585">
        <v>44561</v>
      </c>
      <c r="BY48" s="130">
        <v>1825</v>
      </c>
      <c r="BZ48" s="586">
        <f t="shared" si="34"/>
        <v>0.92226575342465755</v>
      </c>
      <c r="CA48" s="586">
        <f t="shared" si="35"/>
        <v>1683.135</v>
      </c>
      <c r="CB48" s="545">
        <f t="shared" si="46"/>
        <v>1.5000000000100044E-2</v>
      </c>
      <c r="CC48" s="546">
        <f t="shared" si="36"/>
        <v>-1.5000000000100044E-2</v>
      </c>
    </row>
    <row r="49" spans="1:81" s="551" customFormat="1" ht="13.5">
      <c r="A49" s="124">
        <v>68</v>
      </c>
      <c r="B49" s="18">
        <v>105</v>
      </c>
      <c r="C49" s="17"/>
      <c r="D49" s="542">
        <v>41</v>
      </c>
      <c r="E49" s="543" t="s">
        <v>676</v>
      </c>
      <c r="F49" s="266">
        <v>41611</v>
      </c>
      <c r="G49" s="33" t="s">
        <v>493</v>
      </c>
      <c r="H49" s="18" t="s">
        <v>494</v>
      </c>
      <c r="I49" s="18" t="s">
        <v>677</v>
      </c>
      <c r="J49" s="33" t="s">
        <v>678</v>
      </c>
      <c r="K49" s="123" t="s">
        <v>679</v>
      </c>
      <c r="L49" s="14">
        <v>997.79</v>
      </c>
      <c r="M49" s="552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277">
        <v>0</v>
      </c>
      <c r="BV49" s="277">
        <f>BS49+BU49</f>
        <v>898.00000000000011</v>
      </c>
      <c r="BW49" s="277">
        <f>L49-BV49</f>
        <v>99.78999999999985</v>
      </c>
      <c r="BX49" s="585">
        <v>44561</v>
      </c>
      <c r="BY49" s="130">
        <v>1825</v>
      </c>
      <c r="BZ49" s="586">
        <f t="shared" si="34"/>
        <v>0.49206082191780814</v>
      </c>
      <c r="CA49" s="586">
        <f t="shared" si="35"/>
        <v>898.01099999999985</v>
      </c>
      <c r="CB49" s="545">
        <f t="shared" si="46"/>
        <v>-1.0999999999739885E-2</v>
      </c>
      <c r="CC49" s="546">
        <f t="shared" si="36"/>
        <v>1.0999999999739885E-2</v>
      </c>
    </row>
    <row r="50" spans="1:81" s="551" customFormat="1" ht="13.5">
      <c r="A50" s="124">
        <v>69</v>
      </c>
      <c r="B50" s="18">
        <v>9414</v>
      </c>
      <c r="C50" s="17"/>
      <c r="D50" s="542">
        <v>42</v>
      </c>
      <c r="E50" s="543" t="s">
        <v>680</v>
      </c>
      <c r="F50" s="266">
        <v>41621</v>
      </c>
      <c r="G50" s="33" t="s">
        <v>658</v>
      </c>
      <c r="H50" s="18" t="s">
        <v>619</v>
      </c>
      <c r="I50" s="33" t="s">
        <v>681</v>
      </c>
      <c r="J50" s="33" t="s">
        <v>682</v>
      </c>
      <c r="K50" s="554" t="s">
        <v>304</v>
      </c>
      <c r="L50" s="14">
        <v>2164.04</v>
      </c>
      <c r="M50" s="552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277">
        <v>0</v>
      </c>
      <c r="BV50" s="277">
        <f t="shared" ref="BV50:BV55" si="98">BS50+BU50</f>
        <v>1947.6499999999999</v>
      </c>
      <c r="BW50" s="277">
        <f t="shared" ref="BW50:BW55" si="99">L50-BV50</f>
        <v>216.3900000000001</v>
      </c>
      <c r="BX50" s="585">
        <v>44561</v>
      </c>
      <c r="BY50" s="130">
        <v>1825</v>
      </c>
      <c r="BZ50" s="586">
        <f t="shared" si="34"/>
        <v>1.067197808219178</v>
      </c>
      <c r="CA50" s="586">
        <f t="shared" si="35"/>
        <v>1947.6359999999997</v>
      </c>
      <c r="CB50" s="545">
        <f t="shared" si="46"/>
        <v>1.4000000000123691E-2</v>
      </c>
      <c r="CC50" s="546">
        <f t="shared" si="36"/>
        <v>-1.4000000000123691E-2</v>
      </c>
    </row>
    <row r="51" spans="1:81" s="551" customFormat="1" ht="25.5">
      <c r="A51" s="124">
        <v>70</v>
      </c>
      <c r="B51" s="18">
        <v>2419</v>
      </c>
      <c r="C51" s="17"/>
      <c r="D51" s="542">
        <v>43</v>
      </c>
      <c r="E51" s="543" t="s">
        <v>683</v>
      </c>
      <c r="F51" s="266">
        <v>41624</v>
      </c>
      <c r="G51" s="544" t="s">
        <v>684</v>
      </c>
      <c r="H51" s="18" t="s">
        <v>685</v>
      </c>
      <c r="I51" s="18" t="s">
        <v>686</v>
      </c>
      <c r="J51" s="555" t="s">
        <v>687</v>
      </c>
      <c r="K51" s="123" t="s">
        <v>280</v>
      </c>
      <c r="L51" s="14">
        <v>3039</v>
      </c>
      <c r="M51" s="552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277">
        <v>0</v>
      </c>
      <c r="BV51" s="277">
        <f t="shared" si="98"/>
        <v>2735.1</v>
      </c>
      <c r="BW51" s="277">
        <f t="shared" si="99"/>
        <v>303.90000000000009</v>
      </c>
      <c r="BX51" s="585">
        <v>44561</v>
      </c>
      <c r="BY51" s="130">
        <v>1825</v>
      </c>
      <c r="BZ51" s="586">
        <f t="shared" si="34"/>
        <v>1.4986849315068493</v>
      </c>
      <c r="CA51" s="586">
        <f t="shared" si="35"/>
        <v>2735.1</v>
      </c>
      <c r="CB51" s="545">
        <f t="shared" si="46"/>
        <v>0</v>
      </c>
      <c r="CC51" s="546">
        <f t="shared" si="36"/>
        <v>0</v>
      </c>
    </row>
    <row r="52" spans="1:81" s="551" customFormat="1" ht="13.5">
      <c r="A52" s="124">
        <v>71</v>
      </c>
      <c r="B52" s="18">
        <v>13872</v>
      </c>
      <c r="C52" s="17"/>
      <c r="D52" s="542">
        <v>44</v>
      </c>
      <c r="E52" s="543" t="s">
        <v>688</v>
      </c>
      <c r="F52" s="266">
        <v>41625</v>
      </c>
      <c r="G52" s="33" t="s">
        <v>535</v>
      </c>
      <c r="H52" s="18" t="s">
        <v>550</v>
      </c>
      <c r="I52" s="18" t="s">
        <v>689</v>
      </c>
      <c r="J52" s="123" t="s">
        <v>690</v>
      </c>
      <c r="K52" s="123" t="s">
        <v>304</v>
      </c>
      <c r="L52" s="14">
        <v>1215</v>
      </c>
      <c r="M52" s="552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277">
        <v>0</v>
      </c>
      <c r="BV52" s="277">
        <f t="shared" si="98"/>
        <v>1093.5</v>
      </c>
      <c r="BW52" s="277">
        <f t="shared" si="99"/>
        <v>121.5</v>
      </c>
      <c r="BX52" s="585">
        <v>44561</v>
      </c>
      <c r="BY52" s="130">
        <v>1825</v>
      </c>
      <c r="BZ52" s="586">
        <f t="shared" si="34"/>
        <v>0.59917808219178081</v>
      </c>
      <c r="CA52" s="586">
        <f t="shared" si="35"/>
        <v>1093.5</v>
      </c>
      <c r="CB52" s="545">
        <f t="shared" si="46"/>
        <v>0</v>
      </c>
      <c r="CC52" s="546">
        <f t="shared" si="36"/>
        <v>0</v>
      </c>
    </row>
    <row r="53" spans="1:81" s="551" customFormat="1" ht="13.5">
      <c r="A53" s="124">
        <v>72</v>
      </c>
      <c r="B53" s="18">
        <v>13872</v>
      </c>
      <c r="C53" s="17"/>
      <c r="D53" s="542">
        <v>45</v>
      </c>
      <c r="E53" s="543" t="s">
        <v>691</v>
      </c>
      <c r="F53" s="266">
        <v>41625</v>
      </c>
      <c r="G53" s="33" t="s">
        <v>535</v>
      </c>
      <c r="H53" s="18" t="s">
        <v>550</v>
      </c>
      <c r="I53" s="18" t="s">
        <v>689</v>
      </c>
      <c r="J53" s="123" t="s">
        <v>692</v>
      </c>
      <c r="K53" s="123" t="s">
        <v>304</v>
      </c>
      <c r="L53" s="14">
        <v>1215</v>
      </c>
      <c r="M53" s="552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277">
        <v>0</v>
      </c>
      <c r="BV53" s="277">
        <f t="shared" si="98"/>
        <v>1093.5</v>
      </c>
      <c r="BW53" s="277">
        <f t="shared" si="99"/>
        <v>121.5</v>
      </c>
      <c r="BX53" s="585">
        <v>44561</v>
      </c>
      <c r="BY53" s="130">
        <v>1825</v>
      </c>
      <c r="BZ53" s="586">
        <f t="shared" si="34"/>
        <v>0.59917808219178081</v>
      </c>
      <c r="CA53" s="586">
        <f t="shared" si="35"/>
        <v>1093.5</v>
      </c>
      <c r="CB53" s="545">
        <f t="shared" si="46"/>
        <v>0</v>
      </c>
      <c r="CC53" s="546">
        <f t="shared" si="36"/>
        <v>0</v>
      </c>
    </row>
    <row r="54" spans="1:81" s="551" customFormat="1" ht="13.5">
      <c r="A54" s="124">
        <v>73</v>
      </c>
      <c r="B54" s="18">
        <v>13872</v>
      </c>
      <c r="C54" s="17"/>
      <c r="D54" s="542">
        <v>46</v>
      </c>
      <c r="E54" s="543" t="s">
        <v>693</v>
      </c>
      <c r="F54" s="266">
        <v>41625</v>
      </c>
      <c r="G54" s="33" t="s">
        <v>535</v>
      </c>
      <c r="H54" s="18" t="s">
        <v>550</v>
      </c>
      <c r="I54" s="18" t="s">
        <v>689</v>
      </c>
      <c r="J54" s="123" t="s">
        <v>694</v>
      </c>
      <c r="K54" s="123" t="s">
        <v>304</v>
      </c>
      <c r="L54" s="14">
        <v>1215</v>
      </c>
      <c r="M54" s="552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277">
        <v>0</v>
      </c>
      <c r="BV54" s="277">
        <f t="shared" si="98"/>
        <v>1093.5</v>
      </c>
      <c r="BW54" s="277">
        <f t="shared" si="99"/>
        <v>121.5</v>
      </c>
      <c r="BX54" s="585">
        <v>44561</v>
      </c>
      <c r="BY54" s="130">
        <v>1825</v>
      </c>
      <c r="BZ54" s="586">
        <f t="shared" si="34"/>
        <v>0.59917808219178081</v>
      </c>
      <c r="CA54" s="586">
        <f t="shared" si="35"/>
        <v>1093.5</v>
      </c>
      <c r="CB54" s="545">
        <f t="shared" si="46"/>
        <v>0</v>
      </c>
      <c r="CC54" s="546">
        <f t="shared" si="36"/>
        <v>0</v>
      </c>
    </row>
    <row r="55" spans="1:81" s="551" customFormat="1" ht="13.5">
      <c r="A55" s="124">
        <v>74</v>
      </c>
      <c r="B55" s="18">
        <v>13872</v>
      </c>
      <c r="C55" s="17"/>
      <c r="D55" s="542">
        <v>47</v>
      </c>
      <c r="E55" s="556" t="s">
        <v>695</v>
      </c>
      <c r="F55" s="266">
        <v>41625</v>
      </c>
      <c r="G55" s="33" t="s">
        <v>535</v>
      </c>
      <c r="H55" s="18" t="s">
        <v>550</v>
      </c>
      <c r="I55" s="18" t="s">
        <v>696</v>
      </c>
      <c r="J55" s="123" t="s">
        <v>697</v>
      </c>
      <c r="K55" s="123" t="s">
        <v>304</v>
      </c>
      <c r="L55" s="14">
        <v>1372.73</v>
      </c>
      <c r="M55" s="552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277">
        <v>0</v>
      </c>
      <c r="BV55" s="277">
        <f t="shared" si="98"/>
        <v>1235.45</v>
      </c>
      <c r="BW55" s="277">
        <f t="shared" si="99"/>
        <v>137.27999999999997</v>
      </c>
      <c r="BX55" s="585">
        <v>44561</v>
      </c>
      <c r="BY55" s="130">
        <v>1825</v>
      </c>
      <c r="BZ55" s="586">
        <f t="shared" si="34"/>
        <v>0.6769627397260275</v>
      </c>
      <c r="CA55" s="586">
        <f t="shared" si="35"/>
        <v>1235.4570000000001</v>
      </c>
      <c r="CB55" s="545">
        <f t="shared" si="46"/>
        <v>-7.0000000000618456E-3</v>
      </c>
      <c r="CC55" s="546">
        <f t="shared" si="36"/>
        <v>7.0000000000618456E-3</v>
      </c>
    </row>
    <row r="56" spans="1:81" s="551" customFormat="1" ht="13.5">
      <c r="A56" s="124">
        <v>76</v>
      </c>
      <c r="B56" s="18">
        <v>135</v>
      </c>
      <c r="C56" s="17"/>
      <c r="D56" s="542">
        <v>48</v>
      </c>
      <c r="E56" s="557" t="s">
        <v>698</v>
      </c>
      <c r="F56" s="266">
        <v>41627</v>
      </c>
      <c r="G56" s="33" t="s">
        <v>493</v>
      </c>
      <c r="H56" s="18" t="s">
        <v>494</v>
      </c>
      <c r="I56" s="18" t="s">
        <v>699</v>
      </c>
      <c r="J56" s="123" t="s">
        <v>700</v>
      </c>
      <c r="K56" s="123" t="s">
        <v>504</v>
      </c>
      <c r="L56" s="14">
        <v>849</v>
      </c>
      <c r="M56" s="552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277">
        <v>0</v>
      </c>
      <c r="BV56" s="277">
        <f t="shared" ref="BV56:BV66" si="100">BS56+BU56</f>
        <v>764.1</v>
      </c>
      <c r="BW56" s="277">
        <f t="shared" ref="BW56:BW66" si="101">L56-BV56</f>
        <v>84.899999999999977</v>
      </c>
      <c r="BX56" s="585">
        <v>44561</v>
      </c>
      <c r="BY56" s="130">
        <v>1825</v>
      </c>
      <c r="BZ56" s="586">
        <f t="shared" si="34"/>
        <v>0.41868493150684932</v>
      </c>
      <c r="CA56" s="586">
        <f t="shared" si="35"/>
        <v>764.1</v>
      </c>
      <c r="CB56" s="545">
        <f t="shared" si="46"/>
        <v>0</v>
      </c>
      <c r="CC56" s="546">
        <f t="shared" si="36"/>
        <v>0</v>
      </c>
    </row>
    <row r="57" spans="1:81" s="551" customFormat="1" ht="13.5">
      <c r="A57" s="124">
        <v>77</v>
      </c>
      <c r="B57" s="18">
        <v>135</v>
      </c>
      <c r="C57" s="17"/>
      <c r="D57" s="542">
        <v>49</v>
      </c>
      <c r="E57" s="557" t="s">
        <v>701</v>
      </c>
      <c r="F57" s="266">
        <v>41627</v>
      </c>
      <c r="G57" s="33" t="s">
        <v>493</v>
      </c>
      <c r="H57" s="18" t="s">
        <v>494</v>
      </c>
      <c r="I57" s="18" t="s">
        <v>699</v>
      </c>
      <c r="J57" s="123" t="s">
        <v>702</v>
      </c>
      <c r="K57" s="123" t="s">
        <v>567</v>
      </c>
      <c r="L57" s="14">
        <v>849</v>
      </c>
      <c r="M57" s="552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277">
        <v>0</v>
      </c>
      <c r="BV57" s="277">
        <f t="shared" si="100"/>
        <v>764.1</v>
      </c>
      <c r="BW57" s="277">
        <f t="shared" si="101"/>
        <v>84.899999999999977</v>
      </c>
      <c r="BX57" s="585">
        <v>44561</v>
      </c>
      <c r="BY57" s="130">
        <v>1825</v>
      </c>
      <c r="BZ57" s="586">
        <f t="shared" si="34"/>
        <v>0.41868493150684932</v>
      </c>
      <c r="CA57" s="586">
        <f t="shared" si="35"/>
        <v>764.1</v>
      </c>
      <c r="CB57" s="545">
        <f t="shared" si="46"/>
        <v>0</v>
      </c>
      <c r="CC57" s="546">
        <f t="shared" si="36"/>
        <v>0</v>
      </c>
    </row>
    <row r="58" spans="1:81" s="551" customFormat="1" ht="13.5">
      <c r="A58" s="124">
        <v>78</v>
      </c>
      <c r="B58" s="18">
        <v>135</v>
      </c>
      <c r="C58" s="17"/>
      <c r="D58" s="542">
        <v>50</v>
      </c>
      <c r="E58" s="557" t="s">
        <v>703</v>
      </c>
      <c r="F58" s="266">
        <v>41627</v>
      </c>
      <c r="G58" s="33" t="s">
        <v>493</v>
      </c>
      <c r="H58" s="18" t="s">
        <v>494</v>
      </c>
      <c r="I58" s="18" t="s">
        <v>699</v>
      </c>
      <c r="J58" s="18" t="s">
        <v>704</v>
      </c>
      <c r="K58" s="123" t="s">
        <v>641</v>
      </c>
      <c r="L58" s="14">
        <v>849</v>
      </c>
      <c r="M58" s="552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277">
        <v>0</v>
      </c>
      <c r="BV58" s="277">
        <f t="shared" si="100"/>
        <v>764.1</v>
      </c>
      <c r="BW58" s="277">
        <f t="shared" si="101"/>
        <v>84.899999999999977</v>
      </c>
      <c r="BX58" s="585">
        <v>44561</v>
      </c>
      <c r="BY58" s="130">
        <v>1825</v>
      </c>
      <c r="BZ58" s="586">
        <f t="shared" si="34"/>
        <v>0.41868493150684932</v>
      </c>
      <c r="CA58" s="586">
        <f t="shared" si="35"/>
        <v>764.1</v>
      </c>
      <c r="CB58" s="545">
        <f t="shared" si="46"/>
        <v>0</v>
      </c>
      <c r="CC58" s="546">
        <f t="shared" si="36"/>
        <v>0</v>
      </c>
    </row>
    <row r="59" spans="1:81" s="551" customFormat="1" ht="25.5">
      <c r="A59" s="124">
        <v>79</v>
      </c>
      <c r="B59" s="18">
        <v>135</v>
      </c>
      <c r="C59" s="17"/>
      <c r="D59" s="542">
        <v>51</v>
      </c>
      <c r="E59" s="557" t="s">
        <v>705</v>
      </c>
      <c r="F59" s="266">
        <v>41627</v>
      </c>
      <c r="G59" s="33" t="s">
        <v>493</v>
      </c>
      <c r="H59" s="18" t="s">
        <v>494</v>
      </c>
      <c r="I59" s="18" t="s">
        <v>699</v>
      </c>
      <c r="J59" s="123" t="s">
        <v>706</v>
      </c>
      <c r="K59" s="123" t="s">
        <v>707</v>
      </c>
      <c r="L59" s="14">
        <v>849</v>
      </c>
      <c r="M59" s="552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277">
        <v>0</v>
      </c>
      <c r="BV59" s="277">
        <f t="shared" si="100"/>
        <v>764.1</v>
      </c>
      <c r="BW59" s="277">
        <f t="shared" si="101"/>
        <v>84.899999999999977</v>
      </c>
      <c r="BX59" s="585">
        <v>44561</v>
      </c>
      <c r="BY59" s="130">
        <v>1825</v>
      </c>
      <c r="BZ59" s="586">
        <f t="shared" si="34"/>
        <v>0.41868493150684932</v>
      </c>
      <c r="CA59" s="586">
        <f t="shared" si="35"/>
        <v>764.1</v>
      </c>
      <c r="CB59" s="545">
        <f t="shared" si="46"/>
        <v>0</v>
      </c>
      <c r="CC59" s="546">
        <f t="shared" si="36"/>
        <v>0</v>
      </c>
    </row>
    <row r="60" spans="1:81" s="551" customFormat="1" ht="13.5">
      <c r="A60" s="124">
        <v>80</v>
      </c>
      <c r="B60" s="18">
        <v>135</v>
      </c>
      <c r="C60" s="17"/>
      <c r="D60" s="542">
        <v>52</v>
      </c>
      <c r="E60" s="557" t="s">
        <v>708</v>
      </c>
      <c r="F60" s="266">
        <v>41627</v>
      </c>
      <c r="G60" s="33" t="s">
        <v>493</v>
      </c>
      <c r="H60" s="18" t="s">
        <v>494</v>
      </c>
      <c r="I60" s="18" t="s">
        <v>699</v>
      </c>
      <c r="J60" s="123" t="s">
        <v>709</v>
      </c>
      <c r="K60" s="123" t="s">
        <v>747</v>
      </c>
      <c r="L60" s="14">
        <v>849</v>
      </c>
      <c r="M60" s="552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277">
        <v>0</v>
      </c>
      <c r="BV60" s="277">
        <f t="shared" si="100"/>
        <v>764.1</v>
      </c>
      <c r="BW60" s="277">
        <f t="shared" si="101"/>
        <v>84.899999999999977</v>
      </c>
      <c r="BX60" s="585">
        <v>44561</v>
      </c>
      <c r="BY60" s="130">
        <v>1825</v>
      </c>
      <c r="BZ60" s="586">
        <f t="shared" si="34"/>
        <v>0.41868493150684932</v>
      </c>
      <c r="CA60" s="586">
        <f t="shared" si="35"/>
        <v>764.1</v>
      </c>
      <c r="CB60" s="545">
        <f t="shared" si="46"/>
        <v>0</v>
      </c>
      <c r="CC60" s="546">
        <f t="shared" si="36"/>
        <v>0</v>
      </c>
    </row>
    <row r="61" spans="1:81" s="551" customFormat="1" ht="13.5">
      <c r="A61" s="124">
        <v>81</v>
      </c>
      <c r="B61" s="18">
        <v>135</v>
      </c>
      <c r="C61" s="17"/>
      <c r="D61" s="542">
        <v>53</v>
      </c>
      <c r="E61" s="557" t="s">
        <v>711</v>
      </c>
      <c r="F61" s="266">
        <v>41627</v>
      </c>
      <c r="G61" s="33" t="s">
        <v>493</v>
      </c>
      <c r="H61" s="18" t="s">
        <v>494</v>
      </c>
      <c r="I61" s="18" t="s">
        <v>699</v>
      </c>
      <c r="J61" s="123" t="s">
        <v>712</v>
      </c>
      <c r="K61" s="123" t="s">
        <v>570</v>
      </c>
      <c r="L61" s="14">
        <v>849</v>
      </c>
      <c r="M61" s="552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277">
        <v>0</v>
      </c>
      <c r="BV61" s="277">
        <f t="shared" si="100"/>
        <v>764.1</v>
      </c>
      <c r="BW61" s="277">
        <f t="shared" si="101"/>
        <v>84.899999999999977</v>
      </c>
      <c r="BX61" s="585">
        <v>44561</v>
      </c>
      <c r="BY61" s="130">
        <v>1825</v>
      </c>
      <c r="BZ61" s="586">
        <f t="shared" si="34"/>
        <v>0.41868493150684932</v>
      </c>
      <c r="CA61" s="586">
        <f t="shared" si="35"/>
        <v>764.1</v>
      </c>
      <c r="CB61" s="545">
        <f t="shared" si="46"/>
        <v>0</v>
      </c>
      <c r="CC61" s="546">
        <f t="shared" si="36"/>
        <v>0</v>
      </c>
    </row>
    <row r="62" spans="1:81" s="551" customFormat="1" ht="13.5">
      <c r="A62" s="124">
        <v>82</v>
      </c>
      <c r="B62" s="18">
        <v>135</v>
      </c>
      <c r="C62" s="17"/>
      <c r="D62" s="542">
        <v>54</v>
      </c>
      <c r="E62" s="557" t="s">
        <v>713</v>
      </c>
      <c r="F62" s="266">
        <v>41627</v>
      </c>
      <c r="G62" s="33" t="s">
        <v>493</v>
      </c>
      <c r="H62" s="18" t="s">
        <v>494</v>
      </c>
      <c r="I62" s="18" t="s">
        <v>699</v>
      </c>
      <c r="J62" s="123" t="s">
        <v>714</v>
      </c>
      <c r="K62" s="123" t="s">
        <v>715</v>
      </c>
      <c r="L62" s="14">
        <v>849</v>
      </c>
      <c r="M62" s="552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277">
        <v>0</v>
      </c>
      <c r="BV62" s="277">
        <f t="shared" si="100"/>
        <v>764.1</v>
      </c>
      <c r="BW62" s="277">
        <f t="shared" si="101"/>
        <v>84.899999999999977</v>
      </c>
      <c r="BX62" s="585">
        <v>44561</v>
      </c>
      <c r="BY62" s="130">
        <v>1825</v>
      </c>
      <c r="BZ62" s="586">
        <f t="shared" si="34"/>
        <v>0.41868493150684932</v>
      </c>
      <c r="CA62" s="586">
        <f t="shared" si="35"/>
        <v>764.1</v>
      </c>
      <c r="CB62" s="545">
        <f t="shared" si="46"/>
        <v>0</v>
      </c>
      <c r="CC62" s="546">
        <f t="shared" si="36"/>
        <v>0</v>
      </c>
    </row>
    <row r="63" spans="1:81" s="551" customFormat="1" ht="13.5">
      <c r="A63" s="124">
        <v>83</v>
      </c>
      <c r="B63" s="18">
        <v>135</v>
      </c>
      <c r="C63" s="17"/>
      <c r="D63" s="542">
        <v>55</v>
      </c>
      <c r="E63" s="557" t="s">
        <v>716</v>
      </c>
      <c r="F63" s="266">
        <v>41627</v>
      </c>
      <c r="G63" s="33" t="s">
        <v>493</v>
      </c>
      <c r="H63" s="18" t="s">
        <v>494</v>
      </c>
      <c r="I63" s="18" t="s">
        <v>699</v>
      </c>
      <c r="J63" s="123" t="s">
        <v>717</v>
      </c>
      <c r="K63" s="123" t="s">
        <v>497</v>
      </c>
      <c r="L63" s="14">
        <v>849</v>
      </c>
      <c r="M63" s="552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277">
        <v>0</v>
      </c>
      <c r="BV63" s="277">
        <f t="shared" si="100"/>
        <v>764.1</v>
      </c>
      <c r="BW63" s="277">
        <f t="shared" si="101"/>
        <v>84.899999999999977</v>
      </c>
      <c r="BX63" s="585">
        <v>44561</v>
      </c>
      <c r="BY63" s="130">
        <v>1825</v>
      </c>
      <c r="BZ63" s="586">
        <f t="shared" si="34"/>
        <v>0.41868493150684932</v>
      </c>
      <c r="CA63" s="586">
        <f t="shared" si="35"/>
        <v>764.1</v>
      </c>
      <c r="CB63" s="545">
        <f t="shared" si="46"/>
        <v>0</v>
      </c>
      <c r="CC63" s="546">
        <f t="shared" si="36"/>
        <v>0</v>
      </c>
    </row>
    <row r="64" spans="1:81" s="551" customFormat="1" ht="13.5">
      <c r="A64" s="124">
        <v>84</v>
      </c>
      <c r="B64" s="18">
        <v>135</v>
      </c>
      <c r="C64" s="17"/>
      <c r="D64" s="542">
        <v>56</v>
      </c>
      <c r="E64" s="557" t="s">
        <v>718</v>
      </c>
      <c r="F64" s="266">
        <v>41627</v>
      </c>
      <c r="G64" s="33" t="s">
        <v>493</v>
      </c>
      <c r="H64" s="18" t="s">
        <v>494</v>
      </c>
      <c r="I64" s="18" t="s">
        <v>699</v>
      </c>
      <c r="J64" s="123" t="s">
        <v>719</v>
      </c>
      <c r="K64" s="123" t="s">
        <v>646</v>
      </c>
      <c r="L64" s="14">
        <v>849</v>
      </c>
      <c r="M64" s="552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277">
        <v>0</v>
      </c>
      <c r="BV64" s="277">
        <f t="shared" si="100"/>
        <v>764.1</v>
      </c>
      <c r="BW64" s="277">
        <f t="shared" si="101"/>
        <v>84.899999999999977</v>
      </c>
      <c r="BX64" s="585">
        <v>44561</v>
      </c>
      <c r="BY64" s="130">
        <v>1825</v>
      </c>
      <c r="BZ64" s="586">
        <f t="shared" si="34"/>
        <v>0.41868493150684932</v>
      </c>
      <c r="CA64" s="586">
        <f t="shared" si="35"/>
        <v>764.1</v>
      </c>
      <c r="CB64" s="545">
        <f t="shared" si="46"/>
        <v>0</v>
      </c>
      <c r="CC64" s="546">
        <f t="shared" si="36"/>
        <v>0</v>
      </c>
    </row>
    <row r="65" spans="1:81" s="551" customFormat="1" ht="13.5">
      <c r="A65" s="124">
        <v>85</v>
      </c>
      <c r="B65" s="18">
        <v>135</v>
      </c>
      <c r="C65" s="17"/>
      <c r="D65" s="542">
        <v>57</v>
      </c>
      <c r="E65" s="557" t="s">
        <v>720</v>
      </c>
      <c r="F65" s="266">
        <v>41627</v>
      </c>
      <c r="G65" s="33" t="s">
        <v>493</v>
      </c>
      <c r="H65" s="18" t="s">
        <v>494</v>
      </c>
      <c r="I65" s="18" t="s">
        <v>699</v>
      </c>
      <c r="J65" s="18" t="s">
        <v>721</v>
      </c>
      <c r="K65" s="123" t="s">
        <v>570</v>
      </c>
      <c r="L65" s="14">
        <v>849</v>
      </c>
      <c r="M65" s="552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277">
        <v>0</v>
      </c>
      <c r="BV65" s="277">
        <f t="shared" si="100"/>
        <v>764.1</v>
      </c>
      <c r="BW65" s="277">
        <f t="shared" si="101"/>
        <v>84.899999999999977</v>
      </c>
      <c r="BX65" s="585">
        <v>44561</v>
      </c>
      <c r="BY65" s="130">
        <v>1825</v>
      </c>
      <c r="BZ65" s="586">
        <f t="shared" si="34"/>
        <v>0.41868493150684932</v>
      </c>
      <c r="CA65" s="586">
        <f t="shared" si="35"/>
        <v>764.1</v>
      </c>
      <c r="CB65" s="545">
        <f t="shared" si="46"/>
        <v>0</v>
      </c>
      <c r="CC65" s="546">
        <f t="shared" si="36"/>
        <v>0</v>
      </c>
    </row>
    <row r="66" spans="1:81" s="551" customFormat="1" ht="13.5">
      <c r="A66" s="124">
        <v>87</v>
      </c>
      <c r="B66" s="18">
        <v>135</v>
      </c>
      <c r="C66" s="17"/>
      <c r="D66" s="542">
        <v>58</v>
      </c>
      <c r="E66" s="557" t="s">
        <v>724</v>
      </c>
      <c r="F66" s="266">
        <v>41627</v>
      </c>
      <c r="G66" s="33" t="s">
        <v>493</v>
      </c>
      <c r="H66" s="18" t="s">
        <v>494</v>
      </c>
      <c r="I66" s="18" t="s">
        <v>677</v>
      </c>
      <c r="J66" s="123" t="s">
        <v>725</v>
      </c>
      <c r="K66" s="123" t="s">
        <v>304</v>
      </c>
      <c r="L66" s="14">
        <v>1840</v>
      </c>
      <c r="M66" s="552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277">
        <v>0</v>
      </c>
      <c r="BV66" s="277">
        <f t="shared" si="100"/>
        <v>1656</v>
      </c>
      <c r="BW66" s="277">
        <f t="shared" si="101"/>
        <v>184</v>
      </c>
      <c r="BX66" s="585">
        <v>44561</v>
      </c>
      <c r="BY66" s="130">
        <v>1825</v>
      </c>
      <c r="BZ66" s="586">
        <f t="shared" si="34"/>
        <v>0.90739726027397261</v>
      </c>
      <c r="CA66" s="586">
        <f t="shared" si="35"/>
        <v>1656</v>
      </c>
      <c r="CB66" s="545">
        <f t="shared" si="46"/>
        <v>0</v>
      </c>
      <c r="CC66" s="546">
        <f t="shared" si="36"/>
        <v>0</v>
      </c>
    </row>
    <row r="67" spans="1:81" s="551" customFormat="1" ht="25.5">
      <c r="A67" s="124">
        <v>88</v>
      </c>
      <c r="B67" s="18" t="s">
        <v>664</v>
      </c>
      <c r="C67" s="17"/>
      <c r="D67" s="542">
        <v>59</v>
      </c>
      <c r="E67" s="556" t="s">
        <v>726</v>
      </c>
      <c r="F67" s="266">
        <v>41703</v>
      </c>
      <c r="G67" s="544" t="s">
        <v>727</v>
      </c>
      <c r="H67" s="18" t="s">
        <v>550</v>
      </c>
      <c r="I67" s="18" t="s">
        <v>728</v>
      </c>
      <c r="J67" s="123" t="s">
        <v>729</v>
      </c>
      <c r="K67" s="558" t="s">
        <v>523</v>
      </c>
      <c r="L67" s="14">
        <v>650</v>
      </c>
      <c r="M67" s="552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277">
        <v>0</v>
      </c>
      <c r="BV67" s="277">
        <f t="shared" ref="BV67" si="106">BS67+BU67</f>
        <v>585.00000000000011</v>
      </c>
      <c r="BW67" s="277">
        <f t="shared" ref="BW67" si="107">L67-BV67</f>
        <v>64.999999999999886</v>
      </c>
      <c r="BX67" s="585">
        <v>44561</v>
      </c>
      <c r="BY67" s="130">
        <v>1825</v>
      </c>
      <c r="BZ67" s="586">
        <f t="shared" si="34"/>
        <v>0.32054794520547947</v>
      </c>
      <c r="CA67" s="586">
        <f t="shared" si="35"/>
        <v>585</v>
      </c>
      <c r="CB67" s="545">
        <f t="shared" si="46"/>
        <v>1.1368683772161603E-13</v>
      </c>
      <c r="CC67" s="546">
        <f t="shared" si="36"/>
        <v>-1.1368683772161603E-13</v>
      </c>
    </row>
    <row r="68" spans="1:81" s="551" customFormat="1" ht="13.5">
      <c r="A68" s="124">
        <v>90</v>
      </c>
      <c r="B68" s="18">
        <v>234</v>
      </c>
      <c r="C68" s="17"/>
      <c r="D68" s="542">
        <v>60</v>
      </c>
      <c r="E68" s="548" t="s">
        <v>730</v>
      </c>
      <c r="F68" s="266">
        <v>41802</v>
      </c>
      <c r="G68" s="33" t="s">
        <v>493</v>
      </c>
      <c r="H68" s="18" t="s">
        <v>494</v>
      </c>
      <c r="I68" s="18" t="s">
        <v>731</v>
      </c>
      <c r="J68" s="123" t="s">
        <v>732</v>
      </c>
      <c r="K68" s="123" t="s">
        <v>304</v>
      </c>
      <c r="L68" s="14">
        <v>1135</v>
      </c>
      <c r="M68" s="552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277">
        <v>0</v>
      </c>
      <c r="BV68" s="277">
        <f t="shared" ref="BV68:BV91" si="108">BS68+BU68</f>
        <v>1021.4999999999999</v>
      </c>
      <c r="BW68" s="277">
        <f t="shared" ref="BW68:BW91" si="109">L68-BV68</f>
        <v>113.50000000000011</v>
      </c>
      <c r="BX68" s="585">
        <v>44561</v>
      </c>
      <c r="BY68" s="130">
        <v>1825</v>
      </c>
      <c r="BZ68" s="586">
        <f t="shared" si="34"/>
        <v>0.5597260273972603</v>
      </c>
      <c r="CA68" s="586">
        <f t="shared" si="35"/>
        <v>1021.5</v>
      </c>
      <c r="CB68" s="545">
        <f t="shared" si="46"/>
        <v>-1.1368683772161603E-13</v>
      </c>
      <c r="CC68" s="546">
        <f t="shared" si="36"/>
        <v>1.1368683772161603E-13</v>
      </c>
    </row>
    <row r="69" spans="1:81" s="551" customFormat="1" ht="13.5">
      <c r="A69" s="124">
        <v>91</v>
      </c>
      <c r="B69" s="18">
        <v>60</v>
      </c>
      <c r="C69" s="17"/>
      <c r="D69" s="542">
        <v>61</v>
      </c>
      <c r="E69" s="547" t="s">
        <v>733</v>
      </c>
      <c r="F69" s="266">
        <v>41887</v>
      </c>
      <c r="G69" s="33" t="s">
        <v>493</v>
      </c>
      <c r="H69" s="18" t="s">
        <v>494</v>
      </c>
      <c r="I69" s="18" t="s">
        <v>731</v>
      </c>
      <c r="J69" s="123" t="s">
        <v>734</v>
      </c>
      <c r="K69" s="559" t="s">
        <v>646</v>
      </c>
      <c r="L69" s="14">
        <v>1099</v>
      </c>
      <c r="M69" s="552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277">
        <v>0</v>
      </c>
      <c r="BV69" s="277">
        <f t="shared" si="108"/>
        <v>989.1</v>
      </c>
      <c r="BW69" s="277">
        <f t="shared" si="109"/>
        <v>109.89999999999998</v>
      </c>
      <c r="BX69" s="585">
        <v>44561</v>
      </c>
      <c r="BY69" s="130">
        <v>1825</v>
      </c>
      <c r="BZ69" s="586">
        <f t="shared" si="34"/>
        <v>0.54197260273972603</v>
      </c>
      <c r="CA69" s="586">
        <f t="shared" si="35"/>
        <v>989.1</v>
      </c>
      <c r="CB69" s="545">
        <f t="shared" si="46"/>
        <v>0</v>
      </c>
      <c r="CC69" s="546">
        <f t="shared" si="36"/>
        <v>0</v>
      </c>
    </row>
    <row r="70" spans="1:81" s="551" customFormat="1" ht="13.5">
      <c r="A70" s="124">
        <v>92</v>
      </c>
      <c r="B70" s="18">
        <v>61</v>
      </c>
      <c r="C70" s="17"/>
      <c r="D70" s="542">
        <v>62</v>
      </c>
      <c r="E70" s="547" t="s">
        <v>735</v>
      </c>
      <c r="F70" s="266">
        <v>41887</v>
      </c>
      <c r="G70" s="33" t="s">
        <v>493</v>
      </c>
      <c r="H70" s="18" t="s">
        <v>494</v>
      </c>
      <c r="I70" s="18" t="s">
        <v>731</v>
      </c>
      <c r="J70" s="555" t="s">
        <v>736</v>
      </c>
      <c r="K70" s="559" t="s">
        <v>556</v>
      </c>
      <c r="L70" s="14">
        <v>1099</v>
      </c>
      <c r="M70" s="552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277">
        <v>0</v>
      </c>
      <c r="BV70" s="277">
        <f t="shared" si="108"/>
        <v>989.1</v>
      </c>
      <c r="BW70" s="277">
        <f t="shared" si="109"/>
        <v>109.89999999999998</v>
      </c>
      <c r="BX70" s="585">
        <v>44561</v>
      </c>
      <c r="BY70" s="130">
        <v>1825</v>
      </c>
      <c r="BZ70" s="586">
        <f t="shared" si="34"/>
        <v>0.54197260273972603</v>
      </c>
      <c r="CA70" s="586">
        <f t="shared" si="35"/>
        <v>989.1</v>
      </c>
      <c r="CB70" s="545">
        <f t="shared" si="46"/>
        <v>0</v>
      </c>
      <c r="CC70" s="546">
        <f t="shared" si="36"/>
        <v>0</v>
      </c>
    </row>
    <row r="71" spans="1:81" s="551" customFormat="1" ht="13.5">
      <c r="A71" s="124">
        <v>93</v>
      </c>
      <c r="B71" s="18">
        <v>142</v>
      </c>
      <c r="C71" s="17"/>
      <c r="D71" s="542">
        <v>63</v>
      </c>
      <c r="E71" s="547" t="s">
        <v>737</v>
      </c>
      <c r="F71" s="266">
        <v>41989</v>
      </c>
      <c r="G71" s="33" t="s">
        <v>493</v>
      </c>
      <c r="H71" s="18" t="s">
        <v>494</v>
      </c>
      <c r="I71" s="18" t="s">
        <v>731</v>
      </c>
      <c r="J71" s="123" t="s">
        <v>738</v>
      </c>
      <c r="K71" s="559" t="s">
        <v>523</v>
      </c>
      <c r="L71" s="14">
        <v>1099</v>
      </c>
      <c r="M71" s="552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277">
        <v>0</v>
      </c>
      <c r="BV71" s="277">
        <f t="shared" si="108"/>
        <v>989.0999999999998</v>
      </c>
      <c r="BW71" s="277">
        <f t="shared" si="109"/>
        <v>109.9000000000002</v>
      </c>
      <c r="BX71" s="585">
        <v>44561</v>
      </c>
      <c r="BY71" s="130">
        <v>1825</v>
      </c>
      <c r="BZ71" s="586">
        <f t="shared" si="34"/>
        <v>0.54197260273972603</v>
      </c>
      <c r="CA71" s="586">
        <f t="shared" si="35"/>
        <v>989.1</v>
      </c>
      <c r="CB71" s="545">
        <f t="shared" si="46"/>
        <v>-2.2737367544323206E-13</v>
      </c>
      <c r="CC71" s="546">
        <f t="shared" si="36"/>
        <v>2.2737367544323206E-13</v>
      </c>
    </row>
    <row r="72" spans="1:81" s="551" customFormat="1" ht="13.5">
      <c r="A72" s="124">
        <v>94</v>
      </c>
      <c r="B72" s="18">
        <v>142</v>
      </c>
      <c r="C72" s="17"/>
      <c r="D72" s="542">
        <v>64</v>
      </c>
      <c r="E72" s="547" t="s">
        <v>739</v>
      </c>
      <c r="F72" s="266">
        <v>41989</v>
      </c>
      <c r="G72" s="33" t="s">
        <v>493</v>
      </c>
      <c r="H72" s="18" t="s">
        <v>494</v>
      </c>
      <c r="I72" s="18" t="s">
        <v>731</v>
      </c>
      <c r="J72" s="123" t="s">
        <v>740</v>
      </c>
      <c r="K72" s="559" t="s">
        <v>523</v>
      </c>
      <c r="L72" s="14">
        <v>1099</v>
      </c>
      <c r="M72" s="552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277">
        <v>0</v>
      </c>
      <c r="BV72" s="277">
        <f t="shared" si="108"/>
        <v>989.0999999999998</v>
      </c>
      <c r="BW72" s="277">
        <f t="shared" si="109"/>
        <v>109.9000000000002</v>
      </c>
      <c r="BX72" s="585">
        <v>44561</v>
      </c>
      <c r="BY72" s="130">
        <v>1825</v>
      </c>
      <c r="BZ72" s="586">
        <f t="shared" si="34"/>
        <v>0.54197260273972603</v>
      </c>
      <c r="CA72" s="586">
        <f t="shared" si="35"/>
        <v>989.1</v>
      </c>
      <c r="CB72" s="545">
        <f t="shared" si="46"/>
        <v>-2.2737367544323206E-13</v>
      </c>
      <c r="CC72" s="546">
        <f t="shared" si="36"/>
        <v>2.2737367544323206E-13</v>
      </c>
    </row>
    <row r="73" spans="1:81" s="551" customFormat="1" ht="13.5">
      <c r="A73" s="124">
        <v>95</v>
      </c>
      <c r="B73" s="18">
        <v>142</v>
      </c>
      <c r="C73" s="17"/>
      <c r="D73" s="542">
        <v>65</v>
      </c>
      <c r="E73" s="547" t="s">
        <v>741</v>
      </c>
      <c r="F73" s="266">
        <v>41989</v>
      </c>
      <c r="G73" s="33" t="s">
        <v>493</v>
      </c>
      <c r="H73" s="18" t="s">
        <v>494</v>
      </c>
      <c r="I73" s="18" t="s">
        <v>731</v>
      </c>
      <c r="J73" s="123" t="s">
        <v>742</v>
      </c>
      <c r="K73" s="559" t="s">
        <v>304</v>
      </c>
      <c r="L73" s="14">
        <v>1099</v>
      </c>
      <c r="M73" s="552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277">
        <v>0</v>
      </c>
      <c r="BV73" s="277">
        <f t="shared" si="108"/>
        <v>989.0999999999998</v>
      </c>
      <c r="BW73" s="277">
        <f t="shared" si="109"/>
        <v>109.9000000000002</v>
      </c>
      <c r="BX73" s="585">
        <v>44561</v>
      </c>
      <c r="BY73" s="130">
        <v>1825</v>
      </c>
      <c r="BZ73" s="586">
        <f t="shared" ref="BZ73:BZ98" si="113">SUM(O73/365)</f>
        <v>0.54197260273972603</v>
      </c>
      <c r="CA73" s="586">
        <f t="shared" ref="CA73:CA136" si="114">SUM(BY73*BZ73)</f>
        <v>989.1</v>
      </c>
      <c r="CB73" s="545">
        <f t="shared" si="46"/>
        <v>-2.2737367544323206E-13</v>
      </c>
      <c r="CC73" s="546">
        <f t="shared" ref="CC73:CC100" si="115">SUM(BU73-CB73)</f>
        <v>2.2737367544323206E-13</v>
      </c>
    </row>
    <row r="74" spans="1:81" s="551" customFormat="1" ht="13.5">
      <c r="A74" s="124">
        <v>96</v>
      </c>
      <c r="B74" s="18">
        <v>142</v>
      </c>
      <c r="C74" s="17"/>
      <c r="D74" s="542">
        <v>66</v>
      </c>
      <c r="E74" s="547" t="s">
        <v>743</v>
      </c>
      <c r="F74" s="266">
        <v>41989</v>
      </c>
      <c r="G74" s="33" t="s">
        <v>493</v>
      </c>
      <c r="H74" s="18" t="s">
        <v>494</v>
      </c>
      <c r="I74" s="18" t="s">
        <v>731</v>
      </c>
      <c r="J74" s="123" t="s">
        <v>744</v>
      </c>
      <c r="K74" s="559" t="s">
        <v>570</v>
      </c>
      <c r="L74" s="14">
        <v>1099</v>
      </c>
      <c r="M74" s="552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277">
        <v>0</v>
      </c>
      <c r="BV74" s="277">
        <f t="shared" si="108"/>
        <v>989.0999999999998</v>
      </c>
      <c r="BW74" s="277">
        <f t="shared" si="109"/>
        <v>109.9000000000002</v>
      </c>
      <c r="BX74" s="585">
        <v>44561</v>
      </c>
      <c r="BY74" s="130">
        <v>1825</v>
      </c>
      <c r="BZ74" s="586">
        <f t="shared" si="113"/>
        <v>0.54197260273972603</v>
      </c>
      <c r="CA74" s="586">
        <f t="shared" si="114"/>
        <v>989.1</v>
      </c>
      <c r="CB74" s="545">
        <f t="shared" ref="CB74:CB137" si="116">SUM(BS74-CA74)</f>
        <v>-2.2737367544323206E-13</v>
      </c>
      <c r="CC74" s="546">
        <f t="shared" si="115"/>
        <v>2.2737367544323206E-13</v>
      </c>
    </row>
    <row r="75" spans="1:81" s="551" customFormat="1" ht="13.5">
      <c r="A75" s="124">
        <v>97</v>
      </c>
      <c r="B75" s="18">
        <v>142</v>
      </c>
      <c r="C75" s="17"/>
      <c r="D75" s="542">
        <v>67</v>
      </c>
      <c r="E75" s="547" t="s">
        <v>745</v>
      </c>
      <c r="F75" s="266">
        <v>41989</v>
      </c>
      <c r="G75" s="33" t="s">
        <v>493</v>
      </c>
      <c r="H75" s="18" t="s">
        <v>494</v>
      </c>
      <c r="I75" s="18" t="s">
        <v>731</v>
      </c>
      <c r="J75" s="123" t="s">
        <v>746</v>
      </c>
      <c r="K75" s="559" t="s">
        <v>520</v>
      </c>
      <c r="L75" s="14">
        <v>1099</v>
      </c>
      <c r="M75" s="552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277">
        <v>0</v>
      </c>
      <c r="BV75" s="277">
        <f t="shared" si="108"/>
        <v>989.0999999999998</v>
      </c>
      <c r="BW75" s="277">
        <f t="shared" si="109"/>
        <v>109.9000000000002</v>
      </c>
      <c r="BX75" s="585">
        <v>44561</v>
      </c>
      <c r="BY75" s="130">
        <v>1825</v>
      </c>
      <c r="BZ75" s="586">
        <f t="shared" si="113"/>
        <v>0.54197260273972603</v>
      </c>
      <c r="CA75" s="586">
        <f t="shared" si="114"/>
        <v>989.1</v>
      </c>
      <c r="CB75" s="545">
        <f t="shared" si="116"/>
        <v>-2.2737367544323206E-13</v>
      </c>
      <c r="CC75" s="546">
        <f t="shared" si="115"/>
        <v>2.2737367544323206E-13</v>
      </c>
    </row>
    <row r="76" spans="1:81" s="551" customFormat="1" ht="13.5">
      <c r="A76" s="124">
        <v>98</v>
      </c>
      <c r="B76" s="18">
        <v>142</v>
      </c>
      <c r="C76" s="17"/>
      <c r="D76" s="542">
        <v>68</v>
      </c>
      <c r="E76" s="547" t="s">
        <v>748</v>
      </c>
      <c r="F76" s="266">
        <v>41989</v>
      </c>
      <c r="G76" s="33" t="s">
        <v>493</v>
      </c>
      <c r="H76" s="18" t="s">
        <v>494</v>
      </c>
      <c r="I76" s="18" t="s">
        <v>731</v>
      </c>
      <c r="J76" s="123" t="s">
        <v>749</v>
      </c>
      <c r="K76" s="559" t="s">
        <v>497</v>
      </c>
      <c r="L76" s="14">
        <v>1099</v>
      </c>
      <c r="M76" s="552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277">
        <v>0</v>
      </c>
      <c r="BV76" s="277">
        <f t="shared" si="108"/>
        <v>989.0999999999998</v>
      </c>
      <c r="BW76" s="277">
        <f t="shared" si="109"/>
        <v>109.9000000000002</v>
      </c>
      <c r="BX76" s="585">
        <v>44561</v>
      </c>
      <c r="BY76" s="130">
        <v>1825</v>
      </c>
      <c r="BZ76" s="586">
        <f t="shared" si="113"/>
        <v>0.54197260273972603</v>
      </c>
      <c r="CA76" s="586">
        <f t="shared" si="114"/>
        <v>989.1</v>
      </c>
      <c r="CB76" s="545">
        <f t="shared" si="116"/>
        <v>-2.2737367544323206E-13</v>
      </c>
      <c r="CC76" s="546">
        <f t="shared" si="115"/>
        <v>2.2737367544323206E-13</v>
      </c>
    </row>
    <row r="77" spans="1:81" s="551" customFormat="1" ht="13.5">
      <c r="A77" s="124">
        <v>99</v>
      </c>
      <c r="B77" s="18">
        <v>142</v>
      </c>
      <c r="C77" s="17"/>
      <c r="D77" s="542">
        <v>69</v>
      </c>
      <c r="E77" s="547" t="s">
        <v>750</v>
      </c>
      <c r="F77" s="266">
        <v>41989</v>
      </c>
      <c r="G77" s="33" t="s">
        <v>493</v>
      </c>
      <c r="H77" s="18" t="s">
        <v>494</v>
      </c>
      <c r="I77" s="18" t="s">
        <v>731</v>
      </c>
      <c r="J77" s="123" t="s">
        <v>751</v>
      </c>
      <c r="K77" s="559" t="s">
        <v>520</v>
      </c>
      <c r="L77" s="14">
        <v>1099</v>
      </c>
      <c r="M77" s="552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277">
        <v>0</v>
      </c>
      <c r="BV77" s="277">
        <f t="shared" si="108"/>
        <v>989.0999999999998</v>
      </c>
      <c r="BW77" s="277">
        <f t="shared" si="109"/>
        <v>109.9000000000002</v>
      </c>
      <c r="BX77" s="585">
        <v>44561</v>
      </c>
      <c r="BY77" s="130">
        <v>1825</v>
      </c>
      <c r="BZ77" s="586">
        <f t="shared" si="113"/>
        <v>0.54197260273972603</v>
      </c>
      <c r="CA77" s="586">
        <f t="shared" si="114"/>
        <v>989.1</v>
      </c>
      <c r="CB77" s="545">
        <f t="shared" si="116"/>
        <v>-2.2737367544323206E-13</v>
      </c>
      <c r="CC77" s="546">
        <f t="shared" si="115"/>
        <v>2.2737367544323206E-13</v>
      </c>
    </row>
    <row r="78" spans="1:81" s="551" customFormat="1" ht="25.5">
      <c r="A78" s="124">
        <v>101</v>
      </c>
      <c r="B78" s="18">
        <v>331</v>
      </c>
      <c r="C78" s="17"/>
      <c r="D78" s="542">
        <v>70</v>
      </c>
      <c r="E78" s="547" t="s">
        <v>754</v>
      </c>
      <c r="F78" s="266">
        <v>42188</v>
      </c>
      <c r="G78" s="33" t="s">
        <v>493</v>
      </c>
      <c r="H78" s="18" t="s">
        <v>550</v>
      </c>
      <c r="I78" s="123" t="s">
        <v>755</v>
      </c>
      <c r="J78" s="123" t="s">
        <v>756</v>
      </c>
      <c r="K78" s="559" t="s">
        <v>504</v>
      </c>
      <c r="L78" s="14">
        <v>1450</v>
      </c>
      <c r="M78" s="552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81">
        <v>0</v>
      </c>
      <c r="BV78" s="281">
        <f t="shared" si="108"/>
        <v>1305</v>
      </c>
      <c r="BW78" s="281">
        <f t="shared" si="109"/>
        <v>145</v>
      </c>
      <c r="BX78" s="585">
        <v>44561</v>
      </c>
      <c r="BY78" s="130">
        <v>1825</v>
      </c>
      <c r="BZ78" s="586">
        <f t="shared" si="113"/>
        <v>0.71506849315068488</v>
      </c>
      <c r="CA78" s="586">
        <f t="shared" si="114"/>
        <v>1305</v>
      </c>
      <c r="CB78" s="545">
        <f t="shared" si="116"/>
        <v>0</v>
      </c>
      <c r="CC78" s="546">
        <f t="shared" si="115"/>
        <v>0</v>
      </c>
    </row>
    <row r="79" spans="1:81" s="551" customFormat="1" ht="25.5">
      <c r="A79" s="124">
        <v>102</v>
      </c>
      <c r="B79" s="18">
        <v>331</v>
      </c>
      <c r="C79" s="17"/>
      <c r="D79" s="542">
        <v>71</v>
      </c>
      <c r="E79" s="547" t="s">
        <v>757</v>
      </c>
      <c r="F79" s="266">
        <v>42188</v>
      </c>
      <c r="G79" s="33" t="s">
        <v>493</v>
      </c>
      <c r="H79" s="18" t="s">
        <v>550</v>
      </c>
      <c r="I79" s="123" t="s">
        <v>755</v>
      </c>
      <c r="J79" s="123" t="s">
        <v>758</v>
      </c>
      <c r="K79" s="559" t="s">
        <v>715</v>
      </c>
      <c r="L79" s="14">
        <v>1450</v>
      </c>
      <c r="M79" s="552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81">
        <v>0</v>
      </c>
      <c r="BV79" s="281">
        <f t="shared" si="108"/>
        <v>1305</v>
      </c>
      <c r="BW79" s="281">
        <f t="shared" si="109"/>
        <v>145</v>
      </c>
      <c r="BX79" s="585">
        <v>44561</v>
      </c>
      <c r="BY79" s="130">
        <v>1825</v>
      </c>
      <c r="BZ79" s="586">
        <f t="shared" si="113"/>
        <v>0.71506849315068488</v>
      </c>
      <c r="CA79" s="586">
        <f t="shared" si="114"/>
        <v>1305</v>
      </c>
      <c r="CB79" s="545">
        <f t="shared" si="116"/>
        <v>0</v>
      </c>
      <c r="CC79" s="546">
        <f t="shared" si="115"/>
        <v>0</v>
      </c>
    </row>
    <row r="80" spans="1:81" s="551" customFormat="1" ht="38.25">
      <c r="A80" s="124">
        <v>103</v>
      </c>
      <c r="B80" s="18">
        <v>331</v>
      </c>
      <c r="C80" s="17"/>
      <c r="D80" s="542">
        <v>72</v>
      </c>
      <c r="E80" s="560" t="s">
        <v>759</v>
      </c>
      <c r="F80" s="266">
        <v>42188</v>
      </c>
      <c r="G80" s="33" t="s">
        <v>658</v>
      </c>
      <c r="H80" s="18" t="s">
        <v>550</v>
      </c>
      <c r="I80" s="544" t="s">
        <v>760</v>
      </c>
      <c r="J80" s="33" t="s">
        <v>761</v>
      </c>
      <c r="K80" s="544" t="s">
        <v>304</v>
      </c>
      <c r="L80" s="14">
        <v>600</v>
      </c>
      <c r="M80" s="552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81">
        <v>0</v>
      </c>
      <c r="BV80" s="281">
        <f t="shared" si="108"/>
        <v>540</v>
      </c>
      <c r="BW80" s="281">
        <f t="shared" si="109"/>
        <v>60</v>
      </c>
      <c r="BX80" s="585">
        <v>44561</v>
      </c>
      <c r="BY80" s="130">
        <v>1825</v>
      </c>
      <c r="BZ80" s="586">
        <f t="shared" si="113"/>
        <v>0.29589041095890412</v>
      </c>
      <c r="CA80" s="586">
        <f t="shared" si="114"/>
        <v>540</v>
      </c>
      <c r="CB80" s="545">
        <f t="shared" si="116"/>
        <v>0</v>
      </c>
      <c r="CC80" s="546">
        <f t="shared" si="115"/>
        <v>0</v>
      </c>
    </row>
    <row r="81" spans="1:81" s="551" customFormat="1" ht="38.25">
      <c r="A81" s="124">
        <v>104</v>
      </c>
      <c r="B81" s="18">
        <v>331</v>
      </c>
      <c r="C81" s="17"/>
      <c r="D81" s="542">
        <v>73</v>
      </c>
      <c r="E81" s="560" t="s">
        <v>762</v>
      </c>
      <c r="F81" s="266">
        <v>42188</v>
      </c>
      <c r="G81" s="33" t="s">
        <v>658</v>
      </c>
      <c r="H81" s="18" t="s">
        <v>550</v>
      </c>
      <c r="I81" s="544" t="s">
        <v>760</v>
      </c>
      <c r="J81" s="33" t="s">
        <v>763</v>
      </c>
      <c r="K81" s="544" t="s">
        <v>570</v>
      </c>
      <c r="L81" s="14">
        <v>600</v>
      </c>
      <c r="M81" s="552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81">
        <v>0</v>
      </c>
      <c r="BV81" s="281">
        <f t="shared" si="108"/>
        <v>540</v>
      </c>
      <c r="BW81" s="281">
        <f t="shared" si="109"/>
        <v>60</v>
      </c>
      <c r="BX81" s="585">
        <v>44561</v>
      </c>
      <c r="BY81" s="130">
        <v>1825</v>
      </c>
      <c r="BZ81" s="586">
        <f t="shared" si="113"/>
        <v>0.29589041095890412</v>
      </c>
      <c r="CA81" s="586">
        <f t="shared" si="114"/>
        <v>540</v>
      </c>
      <c r="CB81" s="545">
        <f t="shared" si="116"/>
        <v>0</v>
      </c>
      <c r="CC81" s="546">
        <f t="shared" si="115"/>
        <v>0</v>
      </c>
    </row>
    <row r="82" spans="1:81" s="551" customFormat="1" ht="38.25">
      <c r="A82" s="124">
        <v>105</v>
      </c>
      <c r="B82" s="18">
        <v>331</v>
      </c>
      <c r="C82" s="17"/>
      <c r="D82" s="542">
        <v>74</v>
      </c>
      <c r="E82" s="560" t="s">
        <v>764</v>
      </c>
      <c r="F82" s="266">
        <v>42188</v>
      </c>
      <c r="G82" s="33" t="s">
        <v>658</v>
      </c>
      <c r="H82" s="18" t="s">
        <v>550</v>
      </c>
      <c r="I82" s="544" t="s">
        <v>760</v>
      </c>
      <c r="J82" s="33" t="s">
        <v>765</v>
      </c>
      <c r="K82" s="544" t="s">
        <v>632</v>
      </c>
      <c r="L82" s="14">
        <v>600</v>
      </c>
      <c r="M82" s="552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81">
        <v>0</v>
      </c>
      <c r="BV82" s="281">
        <f t="shared" si="108"/>
        <v>540</v>
      </c>
      <c r="BW82" s="281">
        <f t="shared" si="109"/>
        <v>60</v>
      </c>
      <c r="BX82" s="585">
        <v>44561</v>
      </c>
      <c r="BY82" s="130">
        <v>1825</v>
      </c>
      <c r="BZ82" s="586">
        <f t="shared" si="113"/>
        <v>0.29589041095890412</v>
      </c>
      <c r="CA82" s="586">
        <f t="shared" si="114"/>
        <v>540</v>
      </c>
      <c r="CB82" s="545">
        <f t="shared" si="116"/>
        <v>0</v>
      </c>
      <c r="CC82" s="546">
        <f t="shared" si="115"/>
        <v>0</v>
      </c>
    </row>
    <row r="83" spans="1:81" s="551" customFormat="1" ht="38.25">
      <c r="A83" s="124">
        <v>106</v>
      </c>
      <c r="B83" s="18">
        <v>331</v>
      </c>
      <c r="C83" s="17"/>
      <c r="D83" s="542">
        <v>75</v>
      </c>
      <c r="E83" s="560" t="s">
        <v>766</v>
      </c>
      <c r="F83" s="266">
        <v>42188</v>
      </c>
      <c r="G83" s="33" t="s">
        <v>658</v>
      </c>
      <c r="H83" s="18" t="s">
        <v>550</v>
      </c>
      <c r="I83" s="544" t="s">
        <v>760</v>
      </c>
      <c r="J83" s="33" t="s">
        <v>767</v>
      </c>
      <c r="K83" s="544" t="s">
        <v>304</v>
      </c>
      <c r="L83" s="14">
        <v>600</v>
      </c>
      <c r="M83" s="552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81">
        <v>0</v>
      </c>
      <c r="BV83" s="281">
        <f t="shared" si="108"/>
        <v>540</v>
      </c>
      <c r="BW83" s="281">
        <f t="shared" si="109"/>
        <v>60</v>
      </c>
      <c r="BX83" s="585">
        <v>44561</v>
      </c>
      <c r="BY83" s="130">
        <v>1825</v>
      </c>
      <c r="BZ83" s="586">
        <f t="shared" si="113"/>
        <v>0.29589041095890412</v>
      </c>
      <c r="CA83" s="586">
        <f t="shared" si="114"/>
        <v>540</v>
      </c>
      <c r="CB83" s="545">
        <f t="shared" si="116"/>
        <v>0</v>
      </c>
      <c r="CC83" s="546">
        <f t="shared" si="115"/>
        <v>0</v>
      </c>
    </row>
    <row r="84" spans="1:81" s="551" customFormat="1" ht="38.25">
      <c r="A84" s="124">
        <v>107</v>
      </c>
      <c r="B84" s="18">
        <v>331</v>
      </c>
      <c r="C84" s="17"/>
      <c r="D84" s="542">
        <v>76</v>
      </c>
      <c r="E84" s="560" t="s">
        <v>768</v>
      </c>
      <c r="F84" s="266">
        <v>42188</v>
      </c>
      <c r="G84" s="33" t="s">
        <v>658</v>
      </c>
      <c r="H84" s="18" t="s">
        <v>550</v>
      </c>
      <c r="I84" s="544" t="s">
        <v>760</v>
      </c>
      <c r="J84" s="33" t="s">
        <v>769</v>
      </c>
      <c r="K84" s="544" t="s">
        <v>304</v>
      </c>
      <c r="L84" s="14">
        <v>600</v>
      </c>
      <c r="M84" s="552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81">
        <v>0</v>
      </c>
      <c r="BV84" s="281">
        <f t="shared" si="108"/>
        <v>540</v>
      </c>
      <c r="BW84" s="281">
        <f t="shared" si="109"/>
        <v>60</v>
      </c>
      <c r="BX84" s="585">
        <v>44561</v>
      </c>
      <c r="BY84" s="130">
        <v>1825</v>
      </c>
      <c r="BZ84" s="586">
        <f t="shared" si="113"/>
        <v>0.29589041095890412</v>
      </c>
      <c r="CA84" s="586">
        <f t="shared" si="114"/>
        <v>540</v>
      </c>
      <c r="CB84" s="545">
        <f t="shared" si="116"/>
        <v>0</v>
      </c>
      <c r="CC84" s="546">
        <f t="shared" si="115"/>
        <v>0</v>
      </c>
    </row>
    <row r="85" spans="1:81" s="551" customFormat="1" ht="38.25">
      <c r="A85" s="124">
        <v>108</v>
      </c>
      <c r="B85" s="18">
        <v>331</v>
      </c>
      <c r="C85" s="17"/>
      <c r="D85" s="542">
        <v>77</v>
      </c>
      <c r="E85" s="560" t="s">
        <v>770</v>
      </c>
      <c r="F85" s="266">
        <v>42188</v>
      </c>
      <c r="G85" s="33" t="s">
        <v>658</v>
      </c>
      <c r="H85" s="18" t="s">
        <v>550</v>
      </c>
      <c r="I85" s="544" t="s">
        <v>760</v>
      </c>
      <c r="J85" s="33" t="s">
        <v>771</v>
      </c>
      <c r="K85" s="544" t="s">
        <v>520</v>
      </c>
      <c r="L85" s="14">
        <v>600</v>
      </c>
      <c r="M85" s="552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81">
        <v>0</v>
      </c>
      <c r="BV85" s="281">
        <f t="shared" si="108"/>
        <v>540</v>
      </c>
      <c r="BW85" s="281">
        <f t="shared" si="109"/>
        <v>60</v>
      </c>
      <c r="BX85" s="585">
        <v>44561</v>
      </c>
      <c r="BY85" s="130">
        <v>1825</v>
      </c>
      <c r="BZ85" s="586">
        <f t="shared" si="113"/>
        <v>0.29589041095890412</v>
      </c>
      <c r="CA85" s="586">
        <f t="shared" si="114"/>
        <v>540</v>
      </c>
      <c r="CB85" s="545">
        <f t="shared" si="116"/>
        <v>0</v>
      </c>
      <c r="CC85" s="546">
        <f t="shared" si="115"/>
        <v>0</v>
      </c>
    </row>
    <row r="86" spans="1:81" s="551" customFormat="1" ht="38.25">
      <c r="A86" s="124">
        <v>109</v>
      </c>
      <c r="B86" s="18">
        <v>331</v>
      </c>
      <c r="C86" s="17"/>
      <c r="D86" s="542">
        <v>78</v>
      </c>
      <c r="E86" s="560" t="s">
        <v>772</v>
      </c>
      <c r="F86" s="266">
        <v>42188</v>
      </c>
      <c r="G86" s="33" t="s">
        <v>658</v>
      </c>
      <c r="H86" s="18" t="s">
        <v>550</v>
      </c>
      <c r="I86" s="544" t="s">
        <v>760</v>
      </c>
      <c r="J86" s="33" t="s">
        <v>773</v>
      </c>
      <c r="K86" s="544" t="s">
        <v>304</v>
      </c>
      <c r="L86" s="14">
        <v>600</v>
      </c>
      <c r="M86" s="552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81">
        <v>0</v>
      </c>
      <c r="BV86" s="281">
        <f t="shared" si="108"/>
        <v>540</v>
      </c>
      <c r="BW86" s="281">
        <f t="shared" si="109"/>
        <v>60</v>
      </c>
      <c r="BX86" s="585">
        <v>44561</v>
      </c>
      <c r="BY86" s="130">
        <v>1825</v>
      </c>
      <c r="BZ86" s="586">
        <f t="shared" si="113"/>
        <v>0.29589041095890412</v>
      </c>
      <c r="CA86" s="586">
        <f t="shared" si="114"/>
        <v>540</v>
      </c>
      <c r="CB86" s="545">
        <f t="shared" si="116"/>
        <v>0</v>
      </c>
      <c r="CC86" s="546">
        <f t="shared" si="115"/>
        <v>0</v>
      </c>
    </row>
    <row r="87" spans="1:81" s="551" customFormat="1" ht="38.25">
      <c r="A87" s="124">
        <v>110</v>
      </c>
      <c r="B87" s="18">
        <v>331</v>
      </c>
      <c r="C87" s="17"/>
      <c r="D87" s="542">
        <v>79</v>
      </c>
      <c r="E87" s="560" t="s">
        <v>774</v>
      </c>
      <c r="F87" s="266">
        <v>42188</v>
      </c>
      <c r="G87" s="33" t="s">
        <v>658</v>
      </c>
      <c r="H87" s="18" t="s">
        <v>550</v>
      </c>
      <c r="I87" s="544" t="s">
        <v>760</v>
      </c>
      <c r="J87" s="33" t="s">
        <v>775</v>
      </c>
      <c r="K87" s="544" t="s">
        <v>280</v>
      </c>
      <c r="L87" s="14">
        <v>600</v>
      </c>
      <c r="M87" s="552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81">
        <v>0</v>
      </c>
      <c r="BV87" s="281">
        <f t="shared" si="108"/>
        <v>540</v>
      </c>
      <c r="BW87" s="281">
        <f t="shared" si="109"/>
        <v>60</v>
      </c>
      <c r="BX87" s="585">
        <v>44561</v>
      </c>
      <c r="BY87" s="130">
        <v>1825</v>
      </c>
      <c r="BZ87" s="586">
        <f t="shared" si="113"/>
        <v>0.29589041095890412</v>
      </c>
      <c r="CA87" s="586">
        <f t="shared" si="114"/>
        <v>540</v>
      </c>
      <c r="CB87" s="545">
        <f t="shared" si="116"/>
        <v>0</v>
      </c>
      <c r="CC87" s="546">
        <f t="shared" si="115"/>
        <v>0</v>
      </c>
    </row>
    <row r="88" spans="1:81" s="551" customFormat="1" ht="38.25">
      <c r="A88" s="124">
        <v>111</v>
      </c>
      <c r="B88" s="18">
        <v>738</v>
      </c>
      <c r="C88" s="17"/>
      <c r="D88" s="542">
        <v>80</v>
      </c>
      <c r="E88" s="556" t="s">
        <v>776</v>
      </c>
      <c r="F88" s="266">
        <v>42195</v>
      </c>
      <c r="G88" s="33" t="s">
        <v>658</v>
      </c>
      <c r="H88" s="18" t="s">
        <v>550</v>
      </c>
      <c r="I88" s="544" t="s">
        <v>777</v>
      </c>
      <c r="J88" s="123" t="s">
        <v>778</v>
      </c>
      <c r="K88" s="544" t="s">
        <v>679</v>
      </c>
      <c r="L88" s="14">
        <v>638.45000000000005</v>
      </c>
      <c r="M88" s="552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81">
        <v>0</v>
      </c>
      <c r="BV88" s="281">
        <f t="shared" si="108"/>
        <v>574.61</v>
      </c>
      <c r="BW88" s="281">
        <f t="shared" si="109"/>
        <v>63.840000000000032</v>
      </c>
      <c r="BX88" s="585">
        <v>44561</v>
      </c>
      <c r="BY88" s="130">
        <v>1825</v>
      </c>
      <c r="BZ88" s="586">
        <f t="shared" si="113"/>
        <v>0.31485205479452055</v>
      </c>
      <c r="CA88" s="586">
        <f t="shared" si="114"/>
        <v>574.60500000000002</v>
      </c>
      <c r="CB88" s="545">
        <f t="shared" si="116"/>
        <v>4.9999999999954525E-3</v>
      </c>
      <c r="CC88" s="546">
        <f t="shared" si="115"/>
        <v>-4.9999999999954525E-3</v>
      </c>
    </row>
    <row r="89" spans="1:81" s="551" customFormat="1" ht="13.5">
      <c r="A89" s="124">
        <v>112</v>
      </c>
      <c r="B89" s="18">
        <v>918</v>
      </c>
      <c r="C89" s="17"/>
      <c r="D89" s="542">
        <v>81</v>
      </c>
      <c r="E89" s="556" t="s">
        <v>779</v>
      </c>
      <c r="F89" s="266">
        <v>42227</v>
      </c>
      <c r="G89" s="33" t="s">
        <v>535</v>
      </c>
      <c r="H89" s="18" t="s">
        <v>780</v>
      </c>
      <c r="I89" s="33" t="s">
        <v>781</v>
      </c>
      <c r="J89" s="123" t="s">
        <v>782</v>
      </c>
      <c r="K89" s="544" t="s">
        <v>679</v>
      </c>
      <c r="L89" s="14">
        <v>1435.1</v>
      </c>
      <c r="M89" s="552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81">
        <v>0</v>
      </c>
      <c r="BV89" s="281">
        <f t="shared" si="108"/>
        <v>1291.5899999999997</v>
      </c>
      <c r="BW89" s="281">
        <f t="shared" si="109"/>
        <v>143.51000000000022</v>
      </c>
      <c r="BX89" s="585">
        <v>44561</v>
      </c>
      <c r="BY89" s="130">
        <v>1825</v>
      </c>
      <c r="BZ89" s="586">
        <f t="shared" si="113"/>
        <v>0.70772054794520545</v>
      </c>
      <c r="CA89" s="586">
        <f t="shared" si="114"/>
        <v>1291.5899999999999</v>
      </c>
      <c r="CB89" s="545">
        <f t="shared" si="116"/>
        <v>-2.2737367544323206E-13</v>
      </c>
      <c r="CC89" s="546">
        <f t="shared" si="115"/>
        <v>2.2737367544323206E-13</v>
      </c>
    </row>
    <row r="90" spans="1:81" s="551" customFormat="1" ht="13.5">
      <c r="A90" s="124">
        <v>113</v>
      </c>
      <c r="B90" s="18">
        <v>918</v>
      </c>
      <c r="C90" s="17"/>
      <c r="D90" s="542">
        <v>82</v>
      </c>
      <c r="E90" s="556" t="s">
        <v>783</v>
      </c>
      <c r="F90" s="266">
        <v>42227</v>
      </c>
      <c r="G90" s="33" t="s">
        <v>535</v>
      </c>
      <c r="H90" s="18" t="s">
        <v>780</v>
      </c>
      <c r="I90" s="33" t="s">
        <v>781</v>
      </c>
      <c r="J90" s="123" t="s">
        <v>784</v>
      </c>
      <c r="K90" s="544" t="s">
        <v>679</v>
      </c>
      <c r="L90" s="14">
        <v>1435.1</v>
      </c>
      <c r="M90" s="552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81">
        <v>0</v>
      </c>
      <c r="BV90" s="281">
        <f t="shared" si="108"/>
        <v>1291.5899999999997</v>
      </c>
      <c r="BW90" s="281">
        <f t="shared" si="109"/>
        <v>143.51000000000022</v>
      </c>
      <c r="BX90" s="585">
        <v>44561</v>
      </c>
      <c r="BY90" s="130">
        <v>1825</v>
      </c>
      <c r="BZ90" s="586">
        <f t="shared" si="113"/>
        <v>0.70772054794520545</v>
      </c>
      <c r="CA90" s="586">
        <f t="shared" si="114"/>
        <v>1291.5899999999999</v>
      </c>
      <c r="CB90" s="545">
        <f t="shared" si="116"/>
        <v>-2.2737367544323206E-13</v>
      </c>
      <c r="CC90" s="546">
        <f t="shared" si="115"/>
        <v>2.2737367544323206E-13</v>
      </c>
    </row>
    <row r="91" spans="1:81" s="551" customFormat="1" ht="13.5">
      <c r="A91" s="124">
        <v>114</v>
      </c>
      <c r="B91" s="18">
        <v>918</v>
      </c>
      <c r="C91" s="17"/>
      <c r="D91" s="542">
        <v>83</v>
      </c>
      <c r="E91" s="556" t="s">
        <v>785</v>
      </c>
      <c r="F91" s="266">
        <v>42227</v>
      </c>
      <c r="G91" s="33" t="s">
        <v>535</v>
      </c>
      <c r="H91" s="18" t="s">
        <v>780</v>
      </c>
      <c r="I91" s="33" t="s">
        <v>781</v>
      </c>
      <c r="J91" s="123" t="s">
        <v>786</v>
      </c>
      <c r="K91" s="544" t="s">
        <v>679</v>
      </c>
      <c r="L91" s="14">
        <v>1435.1</v>
      </c>
      <c r="M91" s="552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81">
        <v>0</v>
      </c>
      <c r="BV91" s="281">
        <f t="shared" si="108"/>
        <v>1291.5899999999997</v>
      </c>
      <c r="BW91" s="281">
        <f t="shared" si="109"/>
        <v>143.51000000000022</v>
      </c>
      <c r="BX91" s="585">
        <v>44561</v>
      </c>
      <c r="BY91" s="130">
        <v>1825</v>
      </c>
      <c r="BZ91" s="586">
        <f t="shared" si="113"/>
        <v>0.70772054794520545</v>
      </c>
      <c r="CA91" s="586">
        <f t="shared" si="114"/>
        <v>1291.5899999999999</v>
      </c>
      <c r="CB91" s="545">
        <f t="shared" si="116"/>
        <v>-2.2737367544323206E-13</v>
      </c>
      <c r="CC91" s="546">
        <f t="shared" si="115"/>
        <v>2.2737367544323206E-13</v>
      </c>
    </row>
    <row r="92" spans="1:81" s="551" customFormat="1" ht="13.5">
      <c r="A92" s="124">
        <v>116</v>
      </c>
      <c r="B92" s="18">
        <v>12</v>
      </c>
      <c r="C92" s="17"/>
      <c r="D92" s="542">
        <v>84</v>
      </c>
      <c r="E92" s="561" t="s">
        <v>787</v>
      </c>
      <c r="F92" s="562">
        <v>42528</v>
      </c>
      <c r="G92" s="33" t="s">
        <v>493</v>
      </c>
      <c r="H92" s="18" t="s">
        <v>494</v>
      </c>
      <c r="I92" s="18" t="s">
        <v>788</v>
      </c>
      <c r="J92" s="563" t="s">
        <v>789</v>
      </c>
      <c r="K92" s="544" t="s">
        <v>304</v>
      </c>
      <c r="L92" s="14">
        <v>1150</v>
      </c>
      <c r="M92" s="552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277">
        <v>0</v>
      </c>
      <c r="BV92" s="277">
        <f t="shared" ref="BV92:BV96" si="119">BS92+BU92</f>
        <v>1035</v>
      </c>
      <c r="BW92" s="277">
        <f t="shared" ref="BW92:BW96" si="120">L92-BV92</f>
        <v>115</v>
      </c>
      <c r="BX92" s="585">
        <v>44561</v>
      </c>
      <c r="BY92" s="130">
        <v>1825</v>
      </c>
      <c r="BZ92" s="586">
        <f t="shared" si="113"/>
        <v>0.56712328767123288</v>
      </c>
      <c r="CA92" s="586">
        <f t="shared" si="114"/>
        <v>1035</v>
      </c>
      <c r="CB92" s="545">
        <f t="shared" si="116"/>
        <v>0</v>
      </c>
      <c r="CC92" s="546">
        <f t="shared" si="115"/>
        <v>0</v>
      </c>
    </row>
    <row r="93" spans="1:81" s="551" customFormat="1" ht="13.5">
      <c r="A93" s="124">
        <v>117</v>
      </c>
      <c r="B93" s="18">
        <v>454</v>
      </c>
      <c r="C93" s="17"/>
      <c r="D93" s="542">
        <v>85</v>
      </c>
      <c r="E93" s="561" t="s">
        <v>790</v>
      </c>
      <c r="F93" s="562">
        <v>42691</v>
      </c>
      <c r="G93" s="33" t="s">
        <v>493</v>
      </c>
      <c r="H93" s="18" t="s">
        <v>494</v>
      </c>
      <c r="I93" s="18" t="s">
        <v>791</v>
      </c>
      <c r="J93" s="563" t="s">
        <v>792</v>
      </c>
      <c r="K93" s="544" t="s">
        <v>646</v>
      </c>
      <c r="L93" s="14">
        <v>1100</v>
      </c>
      <c r="M93" s="552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277">
        <v>0</v>
      </c>
      <c r="BV93" s="277">
        <f t="shared" si="119"/>
        <v>990</v>
      </c>
      <c r="BW93" s="277">
        <f t="shared" si="120"/>
        <v>110</v>
      </c>
      <c r="BX93" s="585">
        <v>44561</v>
      </c>
      <c r="BY93" s="130">
        <v>1825</v>
      </c>
      <c r="BZ93" s="586">
        <f t="shared" si="113"/>
        <v>0.54246575342465753</v>
      </c>
      <c r="CA93" s="586">
        <f t="shared" si="114"/>
        <v>990</v>
      </c>
      <c r="CB93" s="545">
        <f t="shared" si="116"/>
        <v>0</v>
      </c>
      <c r="CC93" s="546">
        <f t="shared" si="115"/>
        <v>0</v>
      </c>
    </row>
    <row r="94" spans="1:81" s="551" customFormat="1" ht="13.5">
      <c r="A94" s="124">
        <v>118</v>
      </c>
      <c r="B94" s="18">
        <v>454</v>
      </c>
      <c r="C94" s="17"/>
      <c r="D94" s="542">
        <v>86</v>
      </c>
      <c r="E94" s="561" t="s">
        <v>793</v>
      </c>
      <c r="F94" s="562">
        <v>42691</v>
      </c>
      <c r="G94" s="33" t="s">
        <v>493</v>
      </c>
      <c r="H94" s="18" t="s">
        <v>494</v>
      </c>
      <c r="I94" s="18" t="s">
        <v>791</v>
      </c>
      <c r="J94" s="563" t="s">
        <v>794</v>
      </c>
      <c r="K94" s="544" t="s">
        <v>646</v>
      </c>
      <c r="L94" s="14">
        <v>1100</v>
      </c>
      <c r="M94" s="552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277">
        <v>0</v>
      </c>
      <c r="BV94" s="277">
        <f t="shared" si="119"/>
        <v>990</v>
      </c>
      <c r="BW94" s="277">
        <f t="shared" si="120"/>
        <v>110</v>
      </c>
      <c r="BX94" s="585">
        <v>44561</v>
      </c>
      <c r="BY94" s="130">
        <v>1825</v>
      </c>
      <c r="BZ94" s="586">
        <f t="shared" si="113"/>
        <v>0.54246575342465753</v>
      </c>
      <c r="CA94" s="586">
        <f t="shared" si="114"/>
        <v>990</v>
      </c>
      <c r="CB94" s="545">
        <f t="shared" si="116"/>
        <v>0</v>
      </c>
      <c r="CC94" s="546">
        <f t="shared" si="115"/>
        <v>0</v>
      </c>
    </row>
    <row r="95" spans="1:81" s="551" customFormat="1" ht="13.5">
      <c r="A95" s="124">
        <v>119</v>
      </c>
      <c r="B95" s="18">
        <v>454</v>
      </c>
      <c r="C95" s="17"/>
      <c r="D95" s="542">
        <v>87</v>
      </c>
      <c r="E95" s="561" t="s">
        <v>795</v>
      </c>
      <c r="F95" s="562">
        <v>42691</v>
      </c>
      <c r="G95" s="33" t="s">
        <v>493</v>
      </c>
      <c r="H95" s="18" t="s">
        <v>494</v>
      </c>
      <c r="I95" s="18" t="s">
        <v>791</v>
      </c>
      <c r="J95" s="563" t="s">
        <v>796</v>
      </c>
      <c r="K95" s="544" t="s">
        <v>646</v>
      </c>
      <c r="L95" s="14">
        <v>1100</v>
      </c>
      <c r="M95" s="552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277">
        <v>0</v>
      </c>
      <c r="BV95" s="277">
        <f t="shared" si="119"/>
        <v>990</v>
      </c>
      <c r="BW95" s="277">
        <f t="shared" si="120"/>
        <v>110</v>
      </c>
      <c r="BX95" s="585">
        <v>44561</v>
      </c>
      <c r="BY95" s="130">
        <v>1825</v>
      </c>
      <c r="BZ95" s="586">
        <f t="shared" si="113"/>
        <v>0.54246575342465753</v>
      </c>
      <c r="CA95" s="586">
        <f t="shared" si="114"/>
        <v>990</v>
      </c>
      <c r="CB95" s="545">
        <f t="shared" si="116"/>
        <v>0</v>
      </c>
      <c r="CC95" s="546">
        <f t="shared" si="115"/>
        <v>0</v>
      </c>
    </row>
    <row r="96" spans="1:81" s="551" customFormat="1" ht="13.5">
      <c r="A96" s="124"/>
      <c r="B96" s="18"/>
      <c r="C96" s="17"/>
      <c r="D96" s="542">
        <v>88</v>
      </c>
      <c r="E96" s="561" t="s">
        <v>1043</v>
      </c>
      <c r="F96" s="562">
        <v>42265</v>
      </c>
      <c r="G96" s="33" t="s">
        <v>658</v>
      </c>
      <c r="H96" s="18" t="s">
        <v>833</v>
      </c>
      <c r="I96" s="18" t="s">
        <v>834</v>
      </c>
      <c r="J96" s="563" t="s">
        <v>1044</v>
      </c>
      <c r="K96" s="544" t="s">
        <v>570</v>
      </c>
      <c r="L96" s="14">
        <v>2248.6999999999998</v>
      </c>
      <c r="M96" s="552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277">
        <v>0</v>
      </c>
      <c r="BV96" s="277">
        <f t="shared" si="119"/>
        <v>2023.83</v>
      </c>
      <c r="BW96" s="277">
        <f t="shared" si="120"/>
        <v>224.86999999999989</v>
      </c>
      <c r="BX96" s="585">
        <v>44561</v>
      </c>
      <c r="BY96" s="130">
        <v>1825</v>
      </c>
      <c r="BZ96" s="586">
        <f t="shared" si="113"/>
        <v>1.1089479452054793</v>
      </c>
      <c r="CA96" s="586">
        <f t="shared" si="114"/>
        <v>2023.8299999999997</v>
      </c>
      <c r="CB96" s="545">
        <f t="shared" si="116"/>
        <v>2.2737367544323206E-13</v>
      </c>
      <c r="CC96" s="546">
        <f t="shared" si="115"/>
        <v>-2.2737367544323206E-13</v>
      </c>
    </row>
    <row r="97" spans="1:81" s="551" customFormat="1" ht="13.5">
      <c r="A97" s="124">
        <v>120</v>
      </c>
      <c r="B97" s="18">
        <v>454</v>
      </c>
      <c r="C97" s="17"/>
      <c r="D97" s="542">
        <v>89</v>
      </c>
      <c r="E97" s="561" t="s">
        <v>797</v>
      </c>
      <c r="F97" s="562">
        <v>42691</v>
      </c>
      <c r="G97" s="33" t="s">
        <v>493</v>
      </c>
      <c r="H97" s="18" t="s">
        <v>494</v>
      </c>
      <c r="I97" s="18" t="s">
        <v>791</v>
      </c>
      <c r="J97" s="563" t="s">
        <v>798</v>
      </c>
      <c r="K97" s="544" t="s">
        <v>646</v>
      </c>
      <c r="L97" s="14">
        <v>1100</v>
      </c>
      <c r="M97" s="552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277">
        <v>0</v>
      </c>
      <c r="BV97" s="277">
        <f t="shared" ref="BV97:BV101" si="124">BS97+BU97</f>
        <v>990</v>
      </c>
      <c r="BW97" s="277">
        <f t="shared" ref="BW97:BW101" si="125">L97-BV97</f>
        <v>110</v>
      </c>
      <c r="BX97" s="585">
        <v>44561</v>
      </c>
      <c r="BY97" s="130">
        <v>1825</v>
      </c>
      <c r="BZ97" s="586">
        <f t="shared" si="113"/>
        <v>0.54246575342465753</v>
      </c>
      <c r="CA97" s="586">
        <f t="shared" si="114"/>
        <v>990</v>
      </c>
      <c r="CB97" s="545">
        <f t="shared" si="116"/>
        <v>0</v>
      </c>
      <c r="CC97" s="546">
        <f t="shared" si="115"/>
        <v>0</v>
      </c>
    </row>
    <row r="98" spans="1:81" s="551" customFormat="1" ht="13.5">
      <c r="A98" s="124">
        <v>121</v>
      </c>
      <c r="B98" s="18">
        <v>454</v>
      </c>
      <c r="C98" s="17"/>
      <c r="D98" s="542">
        <v>90</v>
      </c>
      <c r="E98" s="561" t="s">
        <v>799</v>
      </c>
      <c r="F98" s="562">
        <v>42691</v>
      </c>
      <c r="G98" s="33" t="s">
        <v>493</v>
      </c>
      <c r="H98" s="18" t="s">
        <v>494</v>
      </c>
      <c r="I98" s="18" t="s">
        <v>791</v>
      </c>
      <c r="J98" s="563" t="s">
        <v>800</v>
      </c>
      <c r="K98" s="544" t="s">
        <v>646</v>
      </c>
      <c r="L98" s="14">
        <v>1100</v>
      </c>
      <c r="M98" s="552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277">
        <v>0</v>
      </c>
      <c r="BV98" s="277">
        <f t="shared" si="124"/>
        <v>990</v>
      </c>
      <c r="BW98" s="277">
        <f t="shared" si="125"/>
        <v>110</v>
      </c>
      <c r="BX98" s="585">
        <v>44561</v>
      </c>
      <c r="BY98" s="130">
        <v>1825</v>
      </c>
      <c r="BZ98" s="586">
        <f t="shared" si="113"/>
        <v>0.54246575342465753</v>
      </c>
      <c r="CA98" s="586">
        <f t="shared" si="114"/>
        <v>990</v>
      </c>
      <c r="CB98" s="545">
        <f t="shared" si="116"/>
        <v>0</v>
      </c>
      <c r="CC98" s="546">
        <f t="shared" si="115"/>
        <v>0</v>
      </c>
    </row>
    <row r="99" spans="1:81" s="551" customFormat="1" ht="13.5">
      <c r="A99" s="124">
        <v>122</v>
      </c>
      <c r="B99" s="18">
        <v>454</v>
      </c>
      <c r="C99" s="17"/>
      <c r="D99" s="542">
        <v>91</v>
      </c>
      <c r="E99" s="561" t="s">
        <v>801</v>
      </c>
      <c r="F99" s="562">
        <v>42691</v>
      </c>
      <c r="G99" s="33" t="s">
        <v>493</v>
      </c>
      <c r="H99" s="18" t="s">
        <v>494</v>
      </c>
      <c r="I99" s="18" t="s">
        <v>791</v>
      </c>
      <c r="J99" s="563" t="s">
        <v>802</v>
      </c>
      <c r="K99" s="544" t="s">
        <v>646</v>
      </c>
      <c r="L99" s="14">
        <v>1100</v>
      </c>
      <c r="M99" s="552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277">
        <v>0</v>
      </c>
      <c r="BV99" s="277">
        <f t="shared" si="124"/>
        <v>990</v>
      </c>
      <c r="BW99" s="277">
        <f t="shared" si="125"/>
        <v>110</v>
      </c>
      <c r="BX99" s="585">
        <v>44561</v>
      </c>
      <c r="BY99" s="130">
        <v>1825</v>
      </c>
      <c r="BZ99" s="586">
        <f>SUM(O99/365)</f>
        <v>0.54246575342465753</v>
      </c>
      <c r="CA99" s="586">
        <f t="shared" si="114"/>
        <v>990</v>
      </c>
      <c r="CB99" s="545">
        <f t="shared" si="116"/>
        <v>0</v>
      </c>
      <c r="CC99" s="546">
        <f t="shared" si="115"/>
        <v>0</v>
      </c>
    </row>
    <row r="100" spans="1:81" s="551" customFormat="1" ht="25.5">
      <c r="A100" s="124">
        <v>123</v>
      </c>
      <c r="B100" s="18">
        <v>8935</v>
      </c>
      <c r="C100" s="17"/>
      <c r="D100" s="542">
        <v>92</v>
      </c>
      <c r="E100" s="560" t="s">
        <v>803</v>
      </c>
      <c r="F100" s="562">
        <v>42902</v>
      </c>
      <c r="G100" s="544" t="s">
        <v>535</v>
      </c>
      <c r="H100" s="18" t="s">
        <v>550</v>
      </c>
      <c r="I100" s="123" t="s">
        <v>804</v>
      </c>
      <c r="J100" s="563" t="s">
        <v>805</v>
      </c>
      <c r="K100" s="544" t="s">
        <v>304</v>
      </c>
      <c r="L100" s="14">
        <v>609</v>
      </c>
      <c r="M100" s="552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277">
        <v>50.13</v>
      </c>
      <c r="BV100" s="277">
        <f t="shared" si="124"/>
        <v>548.38</v>
      </c>
      <c r="BW100" s="277">
        <f t="shared" si="125"/>
        <v>60.620000000000005</v>
      </c>
      <c r="BX100" s="585">
        <v>44561</v>
      </c>
      <c r="BY100" s="130">
        <f t="shared" ref="BY100:BY136" si="126">SUM(BX100-F100)+1</f>
        <v>1660</v>
      </c>
      <c r="BZ100" s="586">
        <f t="shared" ref="BZ100:BZ136" si="127">SUM(O100/365)</f>
        <v>0.30032876712328771</v>
      </c>
      <c r="CA100" s="586">
        <f t="shared" si="114"/>
        <v>498.54575342465762</v>
      </c>
      <c r="CB100" s="545">
        <f t="shared" si="116"/>
        <v>-0.29575342465761878</v>
      </c>
      <c r="CC100" s="546">
        <f t="shared" si="115"/>
        <v>50.425753424657621</v>
      </c>
    </row>
    <row r="101" spans="1:81" s="551" customFormat="1" ht="13.5">
      <c r="A101" s="124">
        <v>123</v>
      </c>
      <c r="B101" s="124">
        <v>8935</v>
      </c>
      <c r="C101" s="126"/>
      <c r="D101" s="542">
        <v>93</v>
      </c>
      <c r="E101" s="48">
        <v>1600010</v>
      </c>
      <c r="F101" s="564">
        <v>42902</v>
      </c>
      <c r="G101" s="33" t="s">
        <v>604</v>
      </c>
      <c r="H101" s="18" t="s">
        <v>605</v>
      </c>
      <c r="I101" s="18" t="s">
        <v>806</v>
      </c>
      <c r="J101" s="563" t="s">
        <v>807</v>
      </c>
      <c r="K101" s="565" t="s">
        <v>715</v>
      </c>
      <c r="L101" s="14">
        <v>659</v>
      </c>
      <c r="M101" s="552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277">
        <v>53.59</v>
      </c>
      <c r="BV101" s="277">
        <f t="shared" si="124"/>
        <v>593.07000000000005</v>
      </c>
      <c r="BW101" s="277">
        <f t="shared" si="125"/>
        <v>65.92999999999995</v>
      </c>
      <c r="BX101" s="585">
        <v>44561</v>
      </c>
      <c r="BY101" s="130">
        <f t="shared" si="126"/>
        <v>1660</v>
      </c>
      <c r="BZ101" s="586">
        <f t="shared" si="127"/>
        <v>0.32498630136986301</v>
      </c>
      <c r="CA101" s="586">
        <f t="shared" si="114"/>
        <v>539.47726027397255</v>
      </c>
      <c r="CB101" s="545">
        <f t="shared" si="116"/>
        <v>2.7397260274710789E-3</v>
      </c>
      <c r="CC101" s="546">
        <f t="shared" ref="CC101:CC164" si="140">SUM(BU101-CB101)</f>
        <v>53.587260273972532</v>
      </c>
    </row>
    <row r="102" spans="1:81" s="551" customFormat="1" ht="38.25">
      <c r="A102" s="124">
        <v>124</v>
      </c>
      <c r="B102" s="18">
        <v>13099</v>
      </c>
      <c r="C102" s="17"/>
      <c r="D102" s="542">
        <v>94</v>
      </c>
      <c r="E102" s="560" t="s">
        <v>808</v>
      </c>
      <c r="F102" s="562">
        <v>42972</v>
      </c>
      <c r="G102" s="33" t="s">
        <v>658</v>
      </c>
      <c r="H102" s="18" t="s">
        <v>550</v>
      </c>
      <c r="I102" s="544" t="s">
        <v>809</v>
      </c>
      <c r="J102" s="563" t="s">
        <v>810</v>
      </c>
      <c r="K102" s="544" t="s">
        <v>504</v>
      </c>
      <c r="L102" s="14">
        <v>630</v>
      </c>
      <c r="M102" s="552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277">
        <v>73.63</v>
      </c>
      <c r="BV102" s="277">
        <f>BS102+BU102</f>
        <v>567.30999999999995</v>
      </c>
      <c r="BW102" s="277">
        <f>L102-BV102</f>
        <v>62.690000000000055</v>
      </c>
      <c r="BX102" s="585">
        <v>44561</v>
      </c>
      <c r="BY102" s="130">
        <f t="shared" si="126"/>
        <v>1590</v>
      </c>
      <c r="BZ102" s="586">
        <f t="shared" si="127"/>
        <v>0.31068493150684934</v>
      </c>
      <c r="CA102" s="586">
        <f t="shared" si="114"/>
        <v>493.98904109589046</v>
      </c>
      <c r="CB102" s="545">
        <f t="shared" si="116"/>
        <v>-0.30904109589050677</v>
      </c>
      <c r="CC102" s="546">
        <f t="shared" si="140"/>
        <v>73.939041095890502</v>
      </c>
    </row>
    <row r="103" spans="1:81" s="551" customFormat="1" ht="38.25">
      <c r="A103" s="124">
        <v>125</v>
      </c>
      <c r="B103" s="18">
        <v>13100</v>
      </c>
      <c r="C103" s="17"/>
      <c r="D103" s="542">
        <v>95</v>
      </c>
      <c r="E103" s="560" t="s">
        <v>811</v>
      </c>
      <c r="F103" s="562">
        <v>42972</v>
      </c>
      <c r="G103" s="33" t="s">
        <v>658</v>
      </c>
      <c r="H103" s="18" t="s">
        <v>550</v>
      </c>
      <c r="I103" s="544" t="s">
        <v>809</v>
      </c>
      <c r="J103" s="563" t="s">
        <v>812</v>
      </c>
      <c r="K103" s="544" t="s">
        <v>280</v>
      </c>
      <c r="L103" s="14">
        <v>630</v>
      </c>
      <c r="M103" s="552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277">
        <v>73.6290410958905</v>
      </c>
      <c r="BV103" s="277">
        <f t="shared" ref="BV103:BV117" si="146">BS103+BU103</f>
        <v>567.30904109589051</v>
      </c>
      <c r="BW103" s="277">
        <f t="shared" ref="BW103:BW117" si="147">L103-BV103</f>
        <v>62.690958904109493</v>
      </c>
      <c r="BX103" s="585">
        <v>44561</v>
      </c>
      <c r="BY103" s="130">
        <f t="shared" si="126"/>
        <v>1590</v>
      </c>
      <c r="BZ103" s="586">
        <f t="shared" si="127"/>
        <v>0.31068493150684934</v>
      </c>
      <c r="CA103" s="586">
        <f t="shared" si="114"/>
        <v>493.98904109589046</v>
      </c>
      <c r="CB103" s="545">
        <f t="shared" si="116"/>
        <v>-0.30904109589050677</v>
      </c>
      <c r="CC103" s="546">
        <f t="shared" si="140"/>
        <v>73.938082191781007</v>
      </c>
    </row>
    <row r="104" spans="1:81" s="551" customFormat="1" ht="38.25">
      <c r="A104" s="124">
        <v>126</v>
      </c>
      <c r="B104" s="18">
        <v>13100</v>
      </c>
      <c r="C104" s="17"/>
      <c r="D104" s="542">
        <v>96</v>
      </c>
      <c r="E104" s="560" t="s">
        <v>813</v>
      </c>
      <c r="F104" s="562">
        <v>42972</v>
      </c>
      <c r="G104" s="33" t="s">
        <v>658</v>
      </c>
      <c r="H104" s="18" t="s">
        <v>550</v>
      </c>
      <c r="I104" s="544" t="s">
        <v>809</v>
      </c>
      <c r="J104" s="563" t="s">
        <v>814</v>
      </c>
      <c r="K104" s="544" t="s">
        <v>515</v>
      </c>
      <c r="L104" s="14">
        <v>630</v>
      </c>
      <c r="M104" s="552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277">
        <v>73.6290410958905</v>
      </c>
      <c r="BV104" s="277">
        <f t="shared" si="146"/>
        <v>567.30904109589051</v>
      </c>
      <c r="BW104" s="277">
        <f t="shared" si="147"/>
        <v>62.690958904109493</v>
      </c>
      <c r="BX104" s="585">
        <v>44561</v>
      </c>
      <c r="BY104" s="130">
        <f t="shared" si="126"/>
        <v>1590</v>
      </c>
      <c r="BZ104" s="586">
        <f t="shared" si="127"/>
        <v>0.31068493150684934</v>
      </c>
      <c r="CA104" s="586">
        <f t="shared" si="114"/>
        <v>493.98904109589046</v>
      </c>
      <c r="CB104" s="545">
        <f>SUM(BS104-CA104)</f>
        <v>-0.30904109589050677</v>
      </c>
      <c r="CC104" s="546">
        <f t="shared" si="140"/>
        <v>73.938082191781007</v>
      </c>
    </row>
    <row r="105" spans="1:81" s="551" customFormat="1" ht="38.25">
      <c r="A105" s="124">
        <v>127</v>
      </c>
      <c r="B105" s="18">
        <v>13100</v>
      </c>
      <c r="C105" s="17"/>
      <c r="D105" s="542">
        <v>97</v>
      </c>
      <c r="E105" s="560" t="s">
        <v>815</v>
      </c>
      <c r="F105" s="562">
        <v>42972</v>
      </c>
      <c r="G105" s="33" t="s">
        <v>658</v>
      </c>
      <c r="H105" s="18" t="s">
        <v>550</v>
      </c>
      <c r="I105" s="544" t="s">
        <v>809</v>
      </c>
      <c r="J105" s="563" t="s">
        <v>816</v>
      </c>
      <c r="K105" s="544" t="s">
        <v>646</v>
      </c>
      <c r="L105" s="14">
        <v>630</v>
      </c>
      <c r="M105" s="552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277">
        <v>73.6290410958905</v>
      </c>
      <c r="BV105" s="277">
        <f t="shared" si="146"/>
        <v>567.30904109589051</v>
      </c>
      <c r="BW105" s="277">
        <f t="shared" si="147"/>
        <v>62.690958904109493</v>
      </c>
      <c r="BX105" s="585">
        <v>44561</v>
      </c>
      <c r="BY105" s="130">
        <f t="shared" si="126"/>
        <v>1590</v>
      </c>
      <c r="BZ105" s="586">
        <f t="shared" si="127"/>
        <v>0.31068493150684934</v>
      </c>
      <c r="CA105" s="586">
        <f t="shared" si="114"/>
        <v>493.98904109589046</v>
      </c>
      <c r="CB105" s="545">
        <f t="shared" si="116"/>
        <v>-0.30904109589050677</v>
      </c>
      <c r="CC105" s="546">
        <f t="shared" si="140"/>
        <v>73.938082191781007</v>
      </c>
    </row>
    <row r="106" spans="1:81" s="551" customFormat="1" ht="38.25">
      <c r="A106" s="124">
        <v>128</v>
      </c>
      <c r="B106" s="18">
        <v>13100</v>
      </c>
      <c r="C106" s="17"/>
      <c r="D106" s="542">
        <v>98</v>
      </c>
      <c r="E106" s="560" t="s">
        <v>817</v>
      </c>
      <c r="F106" s="562">
        <v>42972</v>
      </c>
      <c r="G106" s="33" t="s">
        <v>658</v>
      </c>
      <c r="H106" s="18" t="s">
        <v>550</v>
      </c>
      <c r="I106" s="544" t="s">
        <v>809</v>
      </c>
      <c r="J106" s="563" t="s">
        <v>818</v>
      </c>
      <c r="K106" s="544" t="s">
        <v>747</v>
      </c>
      <c r="L106" s="14">
        <v>630</v>
      </c>
      <c r="M106" s="552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277">
        <v>73.6290410958905</v>
      </c>
      <c r="BV106" s="277">
        <f t="shared" si="146"/>
        <v>567.30904109589051</v>
      </c>
      <c r="BW106" s="277">
        <f t="shared" si="147"/>
        <v>62.690958904109493</v>
      </c>
      <c r="BX106" s="585">
        <v>44561</v>
      </c>
      <c r="BY106" s="130">
        <f t="shared" si="126"/>
        <v>1590</v>
      </c>
      <c r="BZ106" s="586">
        <f t="shared" si="127"/>
        <v>0.31068493150684934</v>
      </c>
      <c r="CA106" s="586">
        <f t="shared" si="114"/>
        <v>493.98904109589046</v>
      </c>
      <c r="CB106" s="545">
        <f t="shared" si="116"/>
        <v>-0.30904109589050677</v>
      </c>
      <c r="CC106" s="546">
        <f t="shared" si="140"/>
        <v>73.938082191781007</v>
      </c>
    </row>
    <row r="107" spans="1:81" s="551" customFormat="1" ht="38.25">
      <c r="A107" s="124">
        <v>129</v>
      </c>
      <c r="B107" s="18">
        <v>13100</v>
      </c>
      <c r="C107" s="17"/>
      <c r="D107" s="542">
        <v>99</v>
      </c>
      <c r="E107" s="560" t="s">
        <v>819</v>
      </c>
      <c r="F107" s="562">
        <v>42972</v>
      </c>
      <c r="G107" s="33" t="s">
        <v>658</v>
      </c>
      <c r="H107" s="18" t="s">
        <v>550</v>
      </c>
      <c r="I107" s="544" t="s">
        <v>809</v>
      </c>
      <c r="J107" s="563" t="s">
        <v>820</v>
      </c>
      <c r="K107" s="544" t="s">
        <v>528</v>
      </c>
      <c r="L107" s="14">
        <v>630</v>
      </c>
      <c r="M107" s="552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277">
        <v>73.6290410958905</v>
      </c>
      <c r="BV107" s="277">
        <f t="shared" si="146"/>
        <v>567.30904109589051</v>
      </c>
      <c r="BW107" s="277">
        <f t="shared" si="147"/>
        <v>62.690958904109493</v>
      </c>
      <c r="BX107" s="585">
        <v>44561</v>
      </c>
      <c r="BY107" s="130">
        <f t="shared" si="126"/>
        <v>1590</v>
      </c>
      <c r="BZ107" s="586">
        <f t="shared" si="127"/>
        <v>0.31068493150684934</v>
      </c>
      <c r="CA107" s="586">
        <f t="shared" si="114"/>
        <v>493.98904109589046</v>
      </c>
      <c r="CB107" s="545">
        <f t="shared" si="116"/>
        <v>-0.30904109589050677</v>
      </c>
      <c r="CC107" s="546">
        <f t="shared" si="140"/>
        <v>73.938082191781007</v>
      </c>
    </row>
    <row r="108" spans="1:81" s="551" customFormat="1" ht="25.5">
      <c r="A108" s="124">
        <v>130</v>
      </c>
      <c r="B108" s="18">
        <v>4670</v>
      </c>
      <c r="C108" s="17"/>
      <c r="D108" s="542">
        <v>100</v>
      </c>
      <c r="E108" s="566" t="s">
        <v>821</v>
      </c>
      <c r="F108" s="562">
        <v>42975</v>
      </c>
      <c r="G108" s="33" t="s">
        <v>535</v>
      </c>
      <c r="H108" s="18" t="s">
        <v>494</v>
      </c>
      <c r="I108" s="544" t="s">
        <v>822</v>
      </c>
      <c r="J108" s="563" t="s">
        <v>823</v>
      </c>
      <c r="K108" s="544" t="s">
        <v>515</v>
      </c>
      <c r="L108" s="14">
        <v>1211.47</v>
      </c>
      <c r="M108" s="552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277">
        <v>143.41293205479457</v>
      </c>
      <c r="BV108" s="277">
        <f t="shared" si="146"/>
        <v>1090.9329320547945</v>
      </c>
      <c r="BW108" s="277">
        <f t="shared" si="147"/>
        <v>120.53706794520554</v>
      </c>
      <c r="BX108" s="585">
        <v>44561</v>
      </c>
      <c r="BY108" s="130">
        <f t="shared" si="126"/>
        <v>1587</v>
      </c>
      <c r="BZ108" s="586">
        <f t="shared" si="127"/>
        <v>0.59743726027397259</v>
      </c>
      <c r="CA108" s="586">
        <f t="shared" si="114"/>
        <v>948.13293205479454</v>
      </c>
      <c r="CB108" s="545">
        <f t="shared" si="116"/>
        <v>-0.61293205479455537</v>
      </c>
      <c r="CC108" s="546">
        <f t="shared" si="140"/>
        <v>144.02586410958912</v>
      </c>
    </row>
    <row r="109" spans="1:81" s="551" customFormat="1" ht="25.5">
      <c r="A109" s="124">
        <v>131</v>
      </c>
      <c r="B109" s="18">
        <v>4670</v>
      </c>
      <c r="C109" s="17"/>
      <c r="D109" s="542">
        <v>101</v>
      </c>
      <c r="E109" s="547" t="s">
        <v>824</v>
      </c>
      <c r="F109" s="562">
        <v>42975</v>
      </c>
      <c r="G109" s="33" t="s">
        <v>535</v>
      </c>
      <c r="H109" s="18" t="s">
        <v>494</v>
      </c>
      <c r="I109" s="544" t="s">
        <v>822</v>
      </c>
      <c r="J109" s="33" t="s">
        <v>825</v>
      </c>
      <c r="K109" s="544" t="s">
        <v>311</v>
      </c>
      <c r="L109" s="14">
        <v>1211.47</v>
      </c>
      <c r="M109" s="552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277">
        <v>143.41293205479457</v>
      </c>
      <c r="BV109" s="277">
        <f t="shared" si="146"/>
        <v>1090.9329320547945</v>
      </c>
      <c r="BW109" s="277">
        <f t="shared" si="147"/>
        <v>120.53706794520554</v>
      </c>
      <c r="BX109" s="585">
        <v>44561</v>
      </c>
      <c r="BY109" s="130">
        <f t="shared" si="126"/>
        <v>1587</v>
      </c>
      <c r="BZ109" s="586">
        <f t="shared" si="127"/>
        <v>0.59743726027397259</v>
      </c>
      <c r="CA109" s="586">
        <f t="shared" si="114"/>
        <v>948.13293205479454</v>
      </c>
      <c r="CB109" s="545">
        <f t="shared" si="116"/>
        <v>-0.61293205479455537</v>
      </c>
      <c r="CC109" s="546">
        <f t="shared" si="140"/>
        <v>144.02586410958912</v>
      </c>
    </row>
    <row r="110" spans="1:81" s="551" customFormat="1" ht="25.5">
      <c r="A110" s="124">
        <v>132</v>
      </c>
      <c r="B110" s="18">
        <v>4670</v>
      </c>
      <c r="C110" s="17"/>
      <c r="D110" s="542">
        <v>102</v>
      </c>
      <c r="E110" s="547" t="s">
        <v>826</v>
      </c>
      <c r="F110" s="562">
        <v>42975</v>
      </c>
      <c r="G110" s="33" t="s">
        <v>535</v>
      </c>
      <c r="H110" s="18" t="s">
        <v>494</v>
      </c>
      <c r="I110" s="544" t="s">
        <v>822</v>
      </c>
      <c r="J110" s="563" t="s">
        <v>827</v>
      </c>
      <c r="K110" s="544" t="s">
        <v>641</v>
      </c>
      <c r="L110" s="14">
        <v>1211.47</v>
      </c>
      <c r="M110" s="552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277">
        <v>143.41293205479457</v>
      </c>
      <c r="BV110" s="277">
        <f t="shared" si="146"/>
        <v>1090.9329320547945</v>
      </c>
      <c r="BW110" s="277">
        <f t="shared" si="147"/>
        <v>120.53706794520554</v>
      </c>
      <c r="BX110" s="585">
        <v>44561</v>
      </c>
      <c r="BY110" s="130">
        <f t="shared" si="126"/>
        <v>1587</v>
      </c>
      <c r="BZ110" s="586">
        <f t="shared" si="127"/>
        <v>0.59743726027397259</v>
      </c>
      <c r="CA110" s="586">
        <f t="shared" si="114"/>
        <v>948.13293205479454</v>
      </c>
      <c r="CB110" s="545">
        <f t="shared" si="116"/>
        <v>-0.61293205479455537</v>
      </c>
      <c r="CC110" s="546">
        <f t="shared" si="140"/>
        <v>144.02586410958912</v>
      </c>
    </row>
    <row r="111" spans="1:81" s="551" customFormat="1" ht="25.5">
      <c r="A111" s="124">
        <v>133</v>
      </c>
      <c r="B111" s="18">
        <v>4670</v>
      </c>
      <c r="C111" s="17"/>
      <c r="D111" s="542">
        <v>103</v>
      </c>
      <c r="E111" s="560" t="s">
        <v>828</v>
      </c>
      <c r="F111" s="562">
        <v>42975</v>
      </c>
      <c r="G111" s="33" t="s">
        <v>535</v>
      </c>
      <c r="H111" s="18" t="s">
        <v>494</v>
      </c>
      <c r="I111" s="544" t="s">
        <v>822</v>
      </c>
      <c r="J111" s="563" t="s">
        <v>829</v>
      </c>
      <c r="K111" s="544" t="s">
        <v>304</v>
      </c>
      <c r="L111" s="14">
        <v>1211.47</v>
      </c>
      <c r="M111" s="552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277">
        <v>143.41293205479457</v>
      </c>
      <c r="BV111" s="277">
        <f t="shared" si="146"/>
        <v>1090.9329320547945</v>
      </c>
      <c r="BW111" s="277">
        <f t="shared" si="147"/>
        <v>120.53706794520554</v>
      </c>
      <c r="BX111" s="585">
        <v>44561</v>
      </c>
      <c r="BY111" s="130">
        <f t="shared" si="126"/>
        <v>1587</v>
      </c>
      <c r="BZ111" s="586">
        <f t="shared" si="127"/>
        <v>0.59743726027397259</v>
      </c>
      <c r="CA111" s="586">
        <f t="shared" si="114"/>
        <v>948.13293205479454</v>
      </c>
      <c r="CB111" s="545">
        <f t="shared" si="116"/>
        <v>-0.61293205479455537</v>
      </c>
      <c r="CC111" s="546">
        <f t="shared" si="140"/>
        <v>144.02586410958912</v>
      </c>
    </row>
    <row r="112" spans="1:81" s="551" customFormat="1" ht="25.5">
      <c r="A112" s="124">
        <v>134</v>
      </c>
      <c r="B112" s="18">
        <v>4670</v>
      </c>
      <c r="C112" s="17"/>
      <c r="D112" s="542">
        <v>104</v>
      </c>
      <c r="E112" s="547" t="s">
        <v>830</v>
      </c>
      <c r="F112" s="562">
        <v>42975</v>
      </c>
      <c r="G112" s="33" t="s">
        <v>549</v>
      </c>
      <c r="H112" s="18" t="s">
        <v>550</v>
      </c>
      <c r="I112" s="544" t="s">
        <v>831</v>
      </c>
      <c r="J112" s="563" t="s">
        <v>832</v>
      </c>
      <c r="K112" s="544" t="s">
        <v>304</v>
      </c>
      <c r="L112" s="14">
        <v>2800.86</v>
      </c>
      <c r="M112" s="552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277">
        <v>331.52744547945247</v>
      </c>
      <c r="BV112" s="277">
        <f t="shared" si="146"/>
        <v>2522.1674454794525</v>
      </c>
      <c r="BW112" s="277">
        <f t="shared" si="147"/>
        <v>278.69255452054767</v>
      </c>
      <c r="BX112" s="585">
        <v>44561</v>
      </c>
      <c r="BY112" s="130">
        <f t="shared" si="126"/>
        <v>1587</v>
      </c>
      <c r="BZ112" s="586">
        <f t="shared" si="127"/>
        <v>1.3812460273972604</v>
      </c>
      <c r="CA112" s="586">
        <f t="shared" si="114"/>
        <v>2192.0374454794523</v>
      </c>
      <c r="CB112" s="545">
        <f t="shared" si="116"/>
        <v>-1.3974454794524718</v>
      </c>
      <c r="CC112" s="546">
        <f t="shared" si="140"/>
        <v>332.92489095890494</v>
      </c>
    </row>
    <row r="113" spans="1:81" s="551" customFormat="1" ht="13.5">
      <c r="A113" s="124">
        <v>136</v>
      </c>
      <c r="B113" s="18">
        <v>562</v>
      </c>
      <c r="C113" s="17"/>
      <c r="D113" s="542">
        <v>105</v>
      </c>
      <c r="E113" s="547" t="s">
        <v>835</v>
      </c>
      <c r="F113" s="562">
        <v>43074</v>
      </c>
      <c r="G113" s="33" t="s">
        <v>493</v>
      </c>
      <c r="H113" s="18" t="s">
        <v>836</v>
      </c>
      <c r="I113" s="33" t="s">
        <v>837</v>
      </c>
      <c r="J113" s="563" t="s">
        <v>838</v>
      </c>
      <c r="K113" s="544" t="s">
        <v>632</v>
      </c>
      <c r="L113" s="14">
        <v>1262.95</v>
      </c>
      <c r="M113" s="552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277">
        <v>211.13309041095874</v>
      </c>
      <c r="BV113" s="277">
        <f t="shared" si="146"/>
        <v>1137.273090410959</v>
      </c>
      <c r="BW113" s="277">
        <f t="shared" si="147"/>
        <v>125.67690958904109</v>
      </c>
      <c r="BX113" s="585">
        <v>44561</v>
      </c>
      <c r="BY113" s="130">
        <f t="shared" si="126"/>
        <v>1488</v>
      </c>
      <c r="BZ113" s="586">
        <f t="shared" si="127"/>
        <v>0.62282465753424654</v>
      </c>
      <c r="CA113" s="586">
        <f t="shared" si="114"/>
        <v>926.76309041095885</v>
      </c>
      <c r="CB113" s="545">
        <f t="shared" si="116"/>
        <v>-0.62309041095875273</v>
      </c>
      <c r="CC113" s="546">
        <f t="shared" si="140"/>
        <v>211.7561808219175</v>
      </c>
    </row>
    <row r="114" spans="1:81" s="551" customFormat="1" ht="25.5">
      <c r="A114" s="124">
        <v>137</v>
      </c>
      <c r="B114" s="18">
        <v>1018989</v>
      </c>
      <c r="C114" s="17"/>
      <c r="D114" s="542">
        <v>106</v>
      </c>
      <c r="E114" s="547" t="s">
        <v>839</v>
      </c>
      <c r="F114" s="562">
        <v>43224</v>
      </c>
      <c r="G114" s="33" t="s">
        <v>493</v>
      </c>
      <c r="H114" s="18" t="s">
        <v>550</v>
      </c>
      <c r="I114" s="544" t="s">
        <v>840</v>
      </c>
      <c r="J114" s="563" t="s">
        <v>841</v>
      </c>
      <c r="K114" s="544" t="s">
        <v>523</v>
      </c>
      <c r="L114" s="14">
        <v>1048</v>
      </c>
      <c r="M114" s="552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277">
        <v>189.15772602739719</v>
      </c>
      <c r="BV114" s="277">
        <f t="shared" si="146"/>
        <v>880.1477260273972</v>
      </c>
      <c r="BW114" s="277">
        <f>L114-BV114</f>
        <v>167.8522739726028</v>
      </c>
      <c r="BX114" s="585">
        <v>44561</v>
      </c>
      <c r="BY114" s="130">
        <f t="shared" si="126"/>
        <v>1338</v>
      </c>
      <c r="BZ114" s="586">
        <f t="shared" si="127"/>
        <v>0.51682191780821918</v>
      </c>
      <c r="CA114" s="586">
        <f t="shared" si="114"/>
        <v>691.50772602739721</v>
      </c>
      <c r="CB114" s="545">
        <f t="shared" si="116"/>
        <v>-0.51772602739720242</v>
      </c>
      <c r="CC114" s="546">
        <f t="shared" si="140"/>
        <v>189.67545205479439</v>
      </c>
    </row>
    <row r="115" spans="1:81" s="551" customFormat="1" ht="25.5">
      <c r="A115" s="124">
        <v>138</v>
      </c>
      <c r="B115" s="18">
        <v>1018989</v>
      </c>
      <c r="C115" s="17"/>
      <c r="D115" s="542">
        <v>107</v>
      </c>
      <c r="E115" s="547" t="s">
        <v>842</v>
      </c>
      <c r="F115" s="562">
        <v>43224</v>
      </c>
      <c r="G115" s="33" t="s">
        <v>493</v>
      </c>
      <c r="H115" s="18" t="s">
        <v>550</v>
      </c>
      <c r="I115" s="544" t="s">
        <v>840</v>
      </c>
      <c r="J115" s="563" t="s">
        <v>843</v>
      </c>
      <c r="K115" s="544" t="s">
        <v>523</v>
      </c>
      <c r="L115" s="14">
        <v>1048</v>
      </c>
      <c r="M115" s="552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277">
        <v>189.15772602739719</v>
      </c>
      <c r="BV115" s="277">
        <f t="shared" si="146"/>
        <v>880.1477260273972</v>
      </c>
      <c r="BW115" s="277">
        <f t="shared" si="147"/>
        <v>167.8522739726028</v>
      </c>
      <c r="BX115" s="585">
        <v>44561</v>
      </c>
      <c r="BY115" s="130">
        <f t="shared" si="126"/>
        <v>1338</v>
      </c>
      <c r="BZ115" s="586">
        <f t="shared" si="127"/>
        <v>0.51682191780821918</v>
      </c>
      <c r="CA115" s="586">
        <f t="shared" si="114"/>
        <v>691.50772602739721</v>
      </c>
      <c r="CB115" s="545">
        <f t="shared" si="116"/>
        <v>-0.51772602739720242</v>
      </c>
      <c r="CC115" s="546">
        <f t="shared" si="140"/>
        <v>189.67545205479439</v>
      </c>
    </row>
    <row r="116" spans="1:81" s="551" customFormat="1" ht="25.5">
      <c r="A116" s="124">
        <v>139</v>
      </c>
      <c r="B116" s="18">
        <v>1019846</v>
      </c>
      <c r="C116" s="17"/>
      <c r="D116" s="542">
        <v>108</v>
      </c>
      <c r="E116" s="547" t="s">
        <v>844</v>
      </c>
      <c r="F116" s="562">
        <v>43427</v>
      </c>
      <c r="G116" s="33" t="s">
        <v>535</v>
      </c>
      <c r="H116" s="18" t="s">
        <v>550</v>
      </c>
      <c r="I116" s="544" t="s">
        <v>845</v>
      </c>
      <c r="J116" s="33" t="s">
        <v>846</v>
      </c>
      <c r="K116" s="544" t="s">
        <v>679</v>
      </c>
      <c r="L116" s="14">
        <v>728</v>
      </c>
      <c r="M116" s="552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277">
        <v>131.40054794520555</v>
      </c>
      <c r="BV116" s="277">
        <f t="shared" si="146"/>
        <v>538.52054794520552</v>
      </c>
      <c r="BW116" s="277">
        <f t="shared" si="147"/>
        <v>189.47945205479448</v>
      </c>
      <c r="BX116" s="585">
        <v>44561</v>
      </c>
      <c r="BY116" s="130">
        <f t="shared" si="126"/>
        <v>1135</v>
      </c>
      <c r="BZ116" s="586">
        <f t="shared" si="127"/>
        <v>0.35901369863013705</v>
      </c>
      <c r="CA116" s="586">
        <f t="shared" si="114"/>
        <v>407.48054794520556</v>
      </c>
      <c r="CB116" s="545">
        <f t="shared" si="116"/>
        <v>-0.36054794520555333</v>
      </c>
      <c r="CC116" s="546">
        <f t="shared" si="140"/>
        <v>131.7610958904111</v>
      </c>
    </row>
    <row r="117" spans="1:81" s="551" customFormat="1" ht="25.5">
      <c r="A117" s="124">
        <v>140</v>
      </c>
      <c r="B117" s="18">
        <v>1019930</v>
      </c>
      <c r="C117" s="17"/>
      <c r="D117" s="542">
        <v>109</v>
      </c>
      <c r="E117" s="547" t="s">
        <v>847</v>
      </c>
      <c r="F117" s="562">
        <v>43425</v>
      </c>
      <c r="G117" s="33" t="s">
        <v>493</v>
      </c>
      <c r="H117" s="18" t="s">
        <v>550</v>
      </c>
      <c r="I117" s="544" t="s">
        <v>848</v>
      </c>
      <c r="J117" s="563" t="s">
        <v>849</v>
      </c>
      <c r="K117" s="544" t="s">
        <v>632</v>
      </c>
      <c r="L117" s="14">
        <v>1377</v>
      </c>
      <c r="M117" s="552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567">
        <v>248.54087671232878</v>
      </c>
      <c r="BV117" s="277">
        <f t="shared" si="146"/>
        <v>1019.9608767123287</v>
      </c>
      <c r="BW117" s="277">
        <f t="shared" si="147"/>
        <v>357.03912328767126</v>
      </c>
      <c r="BX117" s="585">
        <v>44561</v>
      </c>
      <c r="BY117" s="130">
        <f t="shared" si="126"/>
        <v>1137</v>
      </c>
      <c r="BZ117" s="586">
        <f t="shared" si="127"/>
        <v>0.67906849315068485</v>
      </c>
      <c r="CA117" s="586">
        <f t="shared" si="114"/>
        <v>772.10087671232873</v>
      </c>
      <c r="CB117" s="545">
        <f t="shared" si="116"/>
        <v>-0.68087671232876801</v>
      </c>
      <c r="CC117" s="546">
        <f t="shared" si="140"/>
        <v>249.22175342465755</v>
      </c>
    </row>
    <row r="118" spans="1:81" s="551" customFormat="1" ht="25.5">
      <c r="A118" s="124">
        <v>141</v>
      </c>
      <c r="B118" s="18">
        <v>23307</v>
      </c>
      <c r="C118" s="17"/>
      <c r="D118" s="542">
        <v>110</v>
      </c>
      <c r="E118" s="547" t="s">
        <v>850</v>
      </c>
      <c r="F118" s="562">
        <v>43439</v>
      </c>
      <c r="G118" s="33" t="s">
        <v>493</v>
      </c>
      <c r="H118" s="18" t="s">
        <v>494</v>
      </c>
      <c r="I118" s="544" t="s">
        <v>851</v>
      </c>
      <c r="J118" s="18" t="s">
        <v>852</v>
      </c>
      <c r="K118" s="544" t="s">
        <v>747</v>
      </c>
      <c r="L118" s="14">
        <v>1442.6</v>
      </c>
      <c r="M118" s="552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567">
        <v>260.37373698630137</v>
      </c>
      <c r="BV118" s="277">
        <f t="shared" ref="BV118:BV121" si="152">BS118+BU118</f>
        <v>1058.5937369863013</v>
      </c>
      <c r="BW118" s="277">
        <f t="shared" ref="BW118:BW121" si="153">L118-BV118</f>
        <v>384.00626301369857</v>
      </c>
      <c r="BX118" s="585">
        <v>44561</v>
      </c>
      <c r="BY118" s="130">
        <f t="shared" si="126"/>
        <v>1123</v>
      </c>
      <c r="BZ118" s="586">
        <f t="shared" si="127"/>
        <v>0.71141917808219179</v>
      </c>
      <c r="CA118" s="586">
        <f t="shared" si="114"/>
        <v>798.92373698630138</v>
      </c>
      <c r="CB118" s="545">
        <f t="shared" si="116"/>
        <v>-0.70373698630135095</v>
      </c>
      <c r="CC118" s="546">
        <f t="shared" si="140"/>
        <v>261.07747397260272</v>
      </c>
    </row>
    <row r="119" spans="1:81" s="551" customFormat="1" ht="25.5">
      <c r="A119" s="124">
        <v>142</v>
      </c>
      <c r="B119" s="18">
        <v>23307</v>
      </c>
      <c r="C119" s="17"/>
      <c r="D119" s="542">
        <v>111</v>
      </c>
      <c r="E119" s="560" t="s">
        <v>853</v>
      </c>
      <c r="F119" s="562">
        <v>43439</v>
      </c>
      <c r="G119" s="33" t="s">
        <v>493</v>
      </c>
      <c r="H119" s="18" t="s">
        <v>494</v>
      </c>
      <c r="I119" s="544" t="s">
        <v>851</v>
      </c>
      <c r="J119" s="563" t="s">
        <v>854</v>
      </c>
      <c r="K119" s="544" t="s">
        <v>304</v>
      </c>
      <c r="L119" s="14">
        <v>1442.6</v>
      </c>
      <c r="M119" s="552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567">
        <v>260.37373698630137</v>
      </c>
      <c r="BV119" s="277">
        <f t="shared" si="152"/>
        <v>1058.5937369863013</v>
      </c>
      <c r="BW119" s="277">
        <f t="shared" si="153"/>
        <v>384.00626301369857</v>
      </c>
      <c r="BX119" s="585">
        <v>44561</v>
      </c>
      <c r="BY119" s="130">
        <f t="shared" si="126"/>
        <v>1123</v>
      </c>
      <c r="BZ119" s="586">
        <f t="shared" si="127"/>
        <v>0.71141917808219179</v>
      </c>
      <c r="CA119" s="586">
        <f t="shared" si="114"/>
        <v>798.92373698630138</v>
      </c>
      <c r="CB119" s="545">
        <f t="shared" si="116"/>
        <v>-0.70373698630135095</v>
      </c>
      <c r="CC119" s="546">
        <f t="shared" si="140"/>
        <v>261.07747397260272</v>
      </c>
    </row>
    <row r="120" spans="1:81" s="551" customFormat="1" ht="25.5">
      <c r="A120" s="124">
        <v>143</v>
      </c>
      <c r="B120" s="18">
        <v>23306</v>
      </c>
      <c r="C120" s="17"/>
      <c r="D120" s="542">
        <v>112</v>
      </c>
      <c r="E120" s="547" t="s">
        <v>855</v>
      </c>
      <c r="F120" s="562">
        <v>43439</v>
      </c>
      <c r="G120" s="33" t="s">
        <v>493</v>
      </c>
      <c r="H120" s="18" t="s">
        <v>494</v>
      </c>
      <c r="I120" s="544" t="s">
        <v>851</v>
      </c>
      <c r="J120" s="563" t="s">
        <v>856</v>
      </c>
      <c r="K120" s="544" t="s">
        <v>512</v>
      </c>
      <c r="L120" s="14">
        <v>1442.6</v>
      </c>
      <c r="M120" s="552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567">
        <v>260.37373698630137</v>
      </c>
      <c r="BV120" s="277">
        <f t="shared" si="152"/>
        <v>1058.5937369863013</v>
      </c>
      <c r="BW120" s="277">
        <f t="shared" si="153"/>
        <v>384.00626301369857</v>
      </c>
      <c r="BX120" s="585">
        <v>44561</v>
      </c>
      <c r="BY120" s="130">
        <f t="shared" si="126"/>
        <v>1123</v>
      </c>
      <c r="BZ120" s="586">
        <f t="shared" si="127"/>
        <v>0.71141917808219179</v>
      </c>
      <c r="CA120" s="586">
        <f t="shared" si="114"/>
        <v>798.92373698630138</v>
      </c>
      <c r="CB120" s="545">
        <f t="shared" si="116"/>
        <v>-0.70373698630135095</v>
      </c>
      <c r="CC120" s="546">
        <f t="shared" si="140"/>
        <v>261.07747397260272</v>
      </c>
    </row>
    <row r="121" spans="1:81" s="551" customFormat="1" ht="25.5">
      <c r="A121" s="124">
        <v>144</v>
      </c>
      <c r="B121" s="18">
        <v>23306</v>
      </c>
      <c r="C121" s="17"/>
      <c r="D121" s="542">
        <v>113</v>
      </c>
      <c r="E121" s="547" t="s">
        <v>857</v>
      </c>
      <c r="F121" s="562">
        <v>43439</v>
      </c>
      <c r="G121" s="33" t="s">
        <v>493</v>
      </c>
      <c r="H121" s="18" t="s">
        <v>494</v>
      </c>
      <c r="I121" s="544" t="s">
        <v>851</v>
      </c>
      <c r="J121" s="563" t="s">
        <v>858</v>
      </c>
      <c r="K121" s="544" t="s">
        <v>504</v>
      </c>
      <c r="L121" s="14">
        <v>1442.6</v>
      </c>
      <c r="M121" s="552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567">
        <v>260.37373698630137</v>
      </c>
      <c r="BV121" s="277">
        <f t="shared" si="152"/>
        <v>1058.5937369863013</v>
      </c>
      <c r="BW121" s="277">
        <f t="shared" si="153"/>
        <v>384.00626301369857</v>
      </c>
      <c r="BX121" s="585">
        <v>44561</v>
      </c>
      <c r="BY121" s="130">
        <f t="shared" si="126"/>
        <v>1123</v>
      </c>
      <c r="BZ121" s="586">
        <f t="shared" si="127"/>
        <v>0.71141917808219179</v>
      </c>
      <c r="CA121" s="586">
        <f t="shared" si="114"/>
        <v>798.92373698630138</v>
      </c>
      <c r="CB121" s="545">
        <f t="shared" si="116"/>
        <v>-0.70373698630135095</v>
      </c>
      <c r="CC121" s="546">
        <f t="shared" si="140"/>
        <v>261.07747397260272</v>
      </c>
    </row>
    <row r="122" spans="1:81" s="551" customFormat="1" ht="38.25">
      <c r="A122" s="124">
        <v>145</v>
      </c>
      <c r="B122" s="18" t="s">
        <v>664</v>
      </c>
      <c r="C122" s="17"/>
      <c r="D122" s="542">
        <v>114</v>
      </c>
      <c r="E122" s="560" t="s">
        <v>859</v>
      </c>
      <c r="F122" s="562">
        <v>43614</v>
      </c>
      <c r="G122" s="33" t="s">
        <v>658</v>
      </c>
      <c r="H122" s="18" t="s">
        <v>550</v>
      </c>
      <c r="I122" s="544" t="s">
        <v>809</v>
      </c>
      <c r="J122" s="563" t="s">
        <v>860</v>
      </c>
      <c r="K122" s="544" t="s">
        <v>679</v>
      </c>
      <c r="L122" s="14">
        <v>627.54999999999995</v>
      </c>
      <c r="M122" s="552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567">
        <v>113.26392328767123</v>
      </c>
      <c r="BV122" s="277">
        <f t="shared" ref="BV122" si="154">BS122+BU122</f>
        <v>406.3439232876712</v>
      </c>
      <c r="BW122" s="277">
        <f t="shared" ref="BW122" si="155">L122-BV122</f>
        <v>221.20607671232875</v>
      </c>
      <c r="BX122" s="585">
        <v>44561</v>
      </c>
      <c r="BY122" s="130">
        <f t="shared" si="126"/>
        <v>948</v>
      </c>
      <c r="BZ122" s="586">
        <f t="shared" si="127"/>
        <v>0.30947671232876711</v>
      </c>
      <c r="CA122" s="586">
        <f t="shared" si="114"/>
        <v>293.38392328767122</v>
      </c>
      <c r="CB122" s="545">
        <f t="shared" si="116"/>
        <v>-0.303923287671239</v>
      </c>
      <c r="CC122" s="546">
        <f t="shared" si="140"/>
        <v>113.56784657534247</v>
      </c>
    </row>
    <row r="123" spans="1:81" s="551" customFormat="1" ht="25.5">
      <c r="A123" s="124">
        <v>146</v>
      </c>
      <c r="B123" s="18" t="s">
        <v>664</v>
      </c>
      <c r="C123" s="17"/>
      <c r="D123" s="542">
        <v>115</v>
      </c>
      <c r="E123" s="547" t="s">
        <v>861</v>
      </c>
      <c r="F123" s="562">
        <v>43614</v>
      </c>
      <c r="G123" s="33" t="s">
        <v>493</v>
      </c>
      <c r="H123" s="18" t="s">
        <v>494</v>
      </c>
      <c r="I123" s="544" t="s">
        <v>862</v>
      </c>
      <c r="J123" s="33" t="s">
        <v>863</v>
      </c>
      <c r="K123" s="544" t="s">
        <v>679</v>
      </c>
      <c r="L123" s="14">
        <v>1230.3</v>
      </c>
      <c r="M123" s="552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567">
        <v>222.0636767123288</v>
      </c>
      <c r="BV123" s="277">
        <f>BS123+BU123</f>
        <v>796.62367671232869</v>
      </c>
      <c r="BW123" s="277">
        <f>L123-BV123</f>
        <v>433.67632328767127</v>
      </c>
      <c r="BX123" s="585">
        <v>44561</v>
      </c>
      <c r="BY123" s="130">
        <f t="shared" si="126"/>
        <v>948</v>
      </c>
      <c r="BZ123" s="586">
        <f t="shared" si="127"/>
        <v>0.60672328767123285</v>
      </c>
      <c r="CA123" s="586">
        <f t="shared" si="114"/>
        <v>575.17367671232876</v>
      </c>
      <c r="CB123" s="545">
        <f t="shared" si="116"/>
        <v>-0.61367671232881094</v>
      </c>
      <c r="CC123" s="546">
        <f t="shared" si="140"/>
        <v>222.67735342465761</v>
      </c>
    </row>
    <row r="124" spans="1:81" s="551" customFormat="1" ht="25.5">
      <c r="A124" s="124">
        <v>147</v>
      </c>
      <c r="B124" s="18">
        <v>32</v>
      </c>
      <c r="C124" s="17"/>
      <c r="D124" s="542">
        <v>116</v>
      </c>
      <c r="E124" s="547" t="s">
        <v>864</v>
      </c>
      <c r="F124" s="562">
        <v>43798</v>
      </c>
      <c r="G124" s="33" t="s">
        <v>549</v>
      </c>
      <c r="H124" s="18" t="s">
        <v>550</v>
      </c>
      <c r="I124" s="544" t="s">
        <v>865</v>
      </c>
      <c r="J124" s="563" t="s">
        <v>866</v>
      </c>
      <c r="K124" s="544" t="s">
        <v>304</v>
      </c>
      <c r="L124" s="14">
        <v>3599.95</v>
      </c>
      <c r="M124" s="552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567">
        <v>649.7628054794518</v>
      </c>
      <c r="BV124" s="277">
        <f t="shared" ref="BV124:BV180" si="158">BS124+BU124</f>
        <v>2004.332805479452</v>
      </c>
      <c r="BW124" s="277">
        <f t="shared" ref="BW124:BW180" si="159">L124-BV124</f>
        <v>1595.6171945205479</v>
      </c>
      <c r="BX124" s="585">
        <v>44561</v>
      </c>
      <c r="BY124" s="130">
        <f t="shared" si="126"/>
        <v>764</v>
      </c>
      <c r="BZ124" s="586">
        <f t="shared" si="127"/>
        <v>1.7753178082191781</v>
      </c>
      <c r="CA124" s="586">
        <f t="shared" si="114"/>
        <v>1356.342805479452</v>
      </c>
      <c r="CB124" s="545">
        <f t="shared" si="116"/>
        <v>-1.7728054794517902</v>
      </c>
      <c r="CC124" s="546">
        <f t="shared" si="140"/>
        <v>651.53561095890359</v>
      </c>
    </row>
    <row r="125" spans="1:81" s="551" customFormat="1" ht="25.5">
      <c r="A125" s="702">
        <v>148</v>
      </c>
      <c r="B125" s="18">
        <v>289</v>
      </c>
      <c r="C125" s="17"/>
      <c r="D125" s="542">
        <v>117</v>
      </c>
      <c r="E125" s="547" t="s">
        <v>867</v>
      </c>
      <c r="F125" s="562">
        <v>43811</v>
      </c>
      <c r="G125" s="33" t="s">
        <v>493</v>
      </c>
      <c r="H125" s="18" t="s">
        <v>550</v>
      </c>
      <c r="I125" s="544" t="s">
        <v>868</v>
      </c>
      <c r="J125" s="563" t="s">
        <v>869</v>
      </c>
      <c r="K125" s="544" t="s">
        <v>567</v>
      </c>
      <c r="L125" s="14">
        <v>1285</v>
      </c>
      <c r="M125" s="552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567">
        <v>231.90767123287674</v>
      </c>
      <c r="BV125" s="277">
        <f t="shared" si="158"/>
        <v>707.20767123287669</v>
      </c>
      <c r="BW125" s="277">
        <f t="shared" si="159"/>
        <v>577.79232876712331</v>
      </c>
      <c r="BX125" s="585">
        <v>44561</v>
      </c>
      <c r="BY125" s="130">
        <f t="shared" si="126"/>
        <v>751</v>
      </c>
      <c r="BZ125" s="586">
        <f t="shared" si="127"/>
        <v>0.63369863013698635</v>
      </c>
      <c r="CA125" s="586">
        <f t="shared" si="114"/>
        <v>475.90767123287674</v>
      </c>
      <c r="CB125" s="545">
        <f t="shared" si="116"/>
        <v>-0.60767123287672575</v>
      </c>
      <c r="CC125" s="546">
        <f t="shared" si="140"/>
        <v>232.51534246575346</v>
      </c>
    </row>
    <row r="126" spans="1:81" s="551" customFormat="1" ht="25.5">
      <c r="A126" s="702"/>
      <c r="B126" s="18">
        <v>289</v>
      </c>
      <c r="C126" s="17"/>
      <c r="D126" s="542">
        <v>118</v>
      </c>
      <c r="E126" s="547" t="s">
        <v>870</v>
      </c>
      <c r="F126" s="562">
        <v>43811</v>
      </c>
      <c r="G126" s="33" t="s">
        <v>493</v>
      </c>
      <c r="H126" s="18" t="s">
        <v>550</v>
      </c>
      <c r="I126" s="544" t="s">
        <v>868</v>
      </c>
      <c r="J126" s="563" t="s">
        <v>871</v>
      </c>
      <c r="K126" s="544" t="s">
        <v>512</v>
      </c>
      <c r="L126" s="14">
        <v>1285</v>
      </c>
      <c r="M126" s="552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567">
        <v>231.93767123287677</v>
      </c>
      <c r="BV126" s="277">
        <f t="shared" si="158"/>
        <v>707.20767123287669</v>
      </c>
      <c r="BW126" s="277">
        <f t="shared" si="159"/>
        <v>577.79232876712331</v>
      </c>
      <c r="BX126" s="585">
        <v>44561</v>
      </c>
      <c r="BY126" s="130">
        <f t="shared" si="126"/>
        <v>751</v>
      </c>
      <c r="BZ126" s="586">
        <f t="shared" si="127"/>
        <v>0.63369863013698635</v>
      </c>
      <c r="CA126" s="586">
        <f t="shared" si="114"/>
        <v>475.90767123287674</v>
      </c>
      <c r="CB126" s="545">
        <f t="shared" si="116"/>
        <v>-0.63767123287675531</v>
      </c>
      <c r="CC126" s="546">
        <f t="shared" si="140"/>
        <v>232.57534246575352</v>
      </c>
    </row>
    <row r="127" spans="1:81" s="551" customFormat="1" ht="25.5">
      <c r="A127" s="124">
        <v>149</v>
      </c>
      <c r="B127" s="18">
        <v>289</v>
      </c>
      <c r="C127" s="17"/>
      <c r="D127" s="542">
        <v>119</v>
      </c>
      <c r="E127" s="547" t="s">
        <v>872</v>
      </c>
      <c r="F127" s="562">
        <v>43811</v>
      </c>
      <c r="G127" s="33" t="s">
        <v>493</v>
      </c>
      <c r="H127" s="18" t="s">
        <v>550</v>
      </c>
      <c r="I127" s="544" t="s">
        <v>873</v>
      </c>
      <c r="J127" s="563" t="s">
        <v>874</v>
      </c>
      <c r="K127" s="544" t="s">
        <v>747</v>
      </c>
      <c r="L127" s="14">
        <v>1385</v>
      </c>
      <c r="M127" s="552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567">
        <v>249.98328767123297</v>
      </c>
      <c r="BV127" s="277">
        <f t="shared" si="158"/>
        <v>762.24328767123302</v>
      </c>
      <c r="BW127" s="277">
        <f t="shared" si="159"/>
        <v>622.75671232876698</v>
      </c>
      <c r="BX127" s="585">
        <v>44561</v>
      </c>
      <c r="BY127" s="130">
        <f t="shared" si="126"/>
        <v>751</v>
      </c>
      <c r="BZ127" s="586">
        <f t="shared" si="127"/>
        <v>0.68301369863013706</v>
      </c>
      <c r="CA127" s="586">
        <f t="shared" si="114"/>
        <v>512.94328767123295</v>
      </c>
      <c r="CB127" s="545">
        <f t="shared" si="116"/>
        <v>-0.68328767123296075</v>
      </c>
      <c r="CC127" s="546">
        <f t="shared" si="140"/>
        <v>250.66657534246593</v>
      </c>
    </row>
    <row r="128" spans="1:81" s="551" customFormat="1" ht="13.5">
      <c r="A128" s="702">
        <v>150</v>
      </c>
      <c r="B128" s="18">
        <v>289</v>
      </c>
      <c r="C128" s="17"/>
      <c r="D128" s="542">
        <v>120</v>
      </c>
      <c r="E128" s="547" t="s">
        <v>875</v>
      </c>
      <c r="F128" s="562">
        <v>43811</v>
      </c>
      <c r="G128" s="33" t="s">
        <v>535</v>
      </c>
      <c r="H128" s="18" t="s">
        <v>550</v>
      </c>
      <c r="I128" s="33" t="s">
        <v>876</v>
      </c>
      <c r="J128" s="563" t="s">
        <v>877</v>
      </c>
      <c r="K128" s="544" t="s">
        <v>304</v>
      </c>
      <c r="L128" s="14">
        <v>890.5</v>
      </c>
      <c r="M128" s="552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567">
        <v>160.73216438356164</v>
      </c>
      <c r="BV128" s="277">
        <f t="shared" si="158"/>
        <v>490.09216438356168</v>
      </c>
      <c r="BW128" s="277">
        <f t="shared" si="159"/>
        <v>400.40783561643832</v>
      </c>
      <c r="BX128" s="585">
        <v>44561</v>
      </c>
      <c r="BY128" s="130">
        <f t="shared" si="126"/>
        <v>751</v>
      </c>
      <c r="BZ128" s="586">
        <f t="shared" si="127"/>
        <v>0.43915068493150689</v>
      </c>
      <c r="CA128" s="586">
        <f t="shared" si="114"/>
        <v>329.80216438356166</v>
      </c>
      <c r="CB128" s="545">
        <f t="shared" si="116"/>
        <v>-0.44216438356164645</v>
      </c>
      <c r="CC128" s="546">
        <f t="shared" si="140"/>
        <v>161.17432876712328</v>
      </c>
    </row>
    <row r="129" spans="1:81" s="551" customFormat="1" ht="13.5">
      <c r="A129" s="702"/>
      <c r="B129" s="18">
        <v>289</v>
      </c>
      <c r="C129" s="17"/>
      <c r="D129" s="542">
        <v>121</v>
      </c>
      <c r="E129" s="547" t="s">
        <v>878</v>
      </c>
      <c r="F129" s="562">
        <v>43811</v>
      </c>
      <c r="G129" s="33" t="s">
        <v>535</v>
      </c>
      <c r="H129" s="18" t="s">
        <v>550</v>
      </c>
      <c r="I129" s="33" t="s">
        <v>876</v>
      </c>
      <c r="J129" s="563" t="s">
        <v>879</v>
      </c>
      <c r="K129" s="544" t="s">
        <v>515</v>
      </c>
      <c r="L129" s="14">
        <v>890.5</v>
      </c>
      <c r="M129" s="552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567">
        <v>160.73216438356164</v>
      </c>
      <c r="BV129" s="277">
        <f t="shared" si="158"/>
        <v>490.09216438356168</v>
      </c>
      <c r="BW129" s="277">
        <f t="shared" si="159"/>
        <v>400.40783561643832</v>
      </c>
      <c r="BX129" s="585">
        <v>44561</v>
      </c>
      <c r="BY129" s="130">
        <f t="shared" si="126"/>
        <v>751</v>
      </c>
      <c r="BZ129" s="586">
        <f t="shared" si="127"/>
        <v>0.43915068493150689</v>
      </c>
      <c r="CA129" s="586">
        <f t="shared" si="114"/>
        <v>329.80216438356166</v>
      </c>
      <c r="CB129" s="545">
        <f t="shared" si="116"/>
        <v>-0.44216438356164645</v>
      </c>
      <c r="CC129" s="546">
        <f t="shared" si="140"/>
        <v>161.17432876712328</v>
      </c>
    </row>
    <row r="130" spans="1:81" s="551" customFormat="1" ht="38.25">
      <c r="A130" s="702">
        <v>151</v>
      </c>
      <c r="B130" s="18">
        <v>289</v>
      </c>
      <c r="C130" s="17"/>
      <c r="D130" s="542">
        <v>122</v>
      </c>
      <c r="E130" s="560" t="s">
        <v>880</v>
      </c>
      <c r="F130" s="562">
        <v>43811</v>
      </c>
      <c r="G130" s="33" t="s">
        <v>658</v>
      </c>
      <c r="H130" s="18" t="s">
        <v>550</v>
      </c>
      <c r="I130" s="544" t="s">
        <v>881</v>
      </c>
      <c r="J130" s="563" t="s">
        <v>882</v>
      </c>
      <c r="K130" s="544" t="s">
        <v>570</v>
      </c>
      <c r="L130" s="14">
        <v>660</v>
      </c>
      <c r="M130" s="552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567">
        <v>119.12506849315066</v>
      </c>
      <c r="BV130" s="277">
        <f t="shared" si="158"/>
        <v>363.23506849315066</v>
      </c>
      <c r="BW130" s="277">
        <f t="shared" si="159"/>
        <v>296.76493150684934</v>
      </c>
      <c r="BX130" s="585">
        <v>44561</v>
      </c>
      <c r="BY130" s="130">
        <f t="shared" si="126"/>
        <v>751</v>
      </c>
      <c r="BZ130" s="586">
        <f t="shared" si="127"/>
        <v>0.3254794520547945</v>
      </c>
      <c r="CA130" s="586">
        <f t="shared" si="114"/>
        <v>244.43506849315068</v>
      </c>
      <c r="CB130" s="545">
        <f t="shared" si="116"/>
        <v>-0.32506849315066688</v>
      </c>
      <c r="CC130" s="546">
        <f t="shared" si="140"/>
        <v>119.45013698630133</v>
      </c>
    </row>
    <row r="131" spans="1:81" s="551" customFormat="1" ht="38.25">
      <c r="A131" s="702"/>
      <c r="B131" s="18">
        <v>289</v>
      </c>
      <c r="C131" s="17"/>
      <c r="D131" s="542">
        <v>123</v>
      </c>
      <c r="E131" s="560" t="s">
        <v>883</v>
      </c>
      <c r="F131" s="562">
        <v>43811</v>
      </c>
      <c r="G131" s="33" t="s">
        <v>658</v>
      </c>
      <c r="H131" s="18" t="s">
        <v>550</v>
      </c>
      <c r="I131" s="544" t="s">
        <v>881</v>
      </c>
      <c r="J131" s="563" t="s">
        <v>884</v>
      </c>
      <c r="K131" s="544" t="s">
        <v>1102</v>
      </c>
      <c r="L131" s="14">
        <v>660</v>
      </c>
      <c r="M131" s="552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567">
        <v>119.12506849315066</v>
      </c>
      <c r="BV131" s="277">
        <f t="shared" si="158"/>
        <v>363.23506849315066</v>
      </c>
      <c r="BW131" s="277">
        <f t="shared" si="159"/>
        <v>296.76493150684934</v>
      </c>
      <c r="BX131" s="585">
        <v>44561</v>
      </c>
      <c r="BY131" s="130">
        <f t="shared" si="126"/>
        <v>751</v>
      </c>
      <c r="BZ131" s="586">
        <f t="shared" si="127"/>
        <v>0.3254794520547945</v>
      </c>
      <c r="CA131" s="586">
        <f t="shared" si="114"/>
        <v>244.43506849315068</v>
      </c>
      <c r="CB131" s="545">
        <f t="shared" si="116"/>
        <v>-0.32506849315066688</v>
      </c>
      <c r="CC131" s="546">
        <f t="shared" si="140"/>
        <v>119.45013698630133</v>
      </c>
    </row>
    <row r="132" spans="1:81" s="551" customFormat="1" ht="38.25">
      <c r="A132" s="702"/>
      <c r="B132" s="18">
        <v>289</v>
      </c>
      <c r="C132" s="17"/>
      <c r="D132" s="542">
        <v>124</v>
      </c>
      <c r="E132" s="560" t="s">
        <v>885</v>
      </c>
      <c r="F132" s="562">
        <v>43811</v>
      </c>
      <c r="G132" s="33" t="s">
        <v>658</v>
      </c>
      <c r="H132" s="18" t="s">
        <v>550</v>
      </c>
      <c r="I132" s="544" t="s">
        <v>881</v>
      </c>
      <c r="J132" s="563" t="s">
        <v>886</v>
      </c>
      <c r="K132" s="544" t="s">
        <v>710</v>
      </c>
      <c r="L132" s="14">
        <v>660</v>
      </c>
      <c r="M132" s="552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567">
        <v>119.12506849315066</v>
      </c>
      <c r="BV132" s="277">
        <f t="shared" si="158"/>
        <v>363.23506849315066</v>
      </c>
      <c r="BW132" s="277">
        <f t="shared" si="159"/>
        <v>296.76493150684934</v>
      </c>
      <c r="BX132" s="585">
        <v>44561</v>
      </c>
      <c r="BY132" s="130">
        <f t="shared" si="126"/>
        <v>751</v>
      </c>
      <c r="BZ132" s="586">
        <f t="shared" si="127"/>
        <v>0.3254794520547945</v>
      </c>
      <c r="CA132" s="586">
        <f t="shared" si="114"/>
        <v>244.43506849315068</v>
      </c>
      <c r="CB132" s="545">
        <f t="shared" si="116"/>
        <v>-0.32506849315066688</v>
      </c>
      <c r="CC132" s="546">
        <f t="shared" si="140"/>
        <v>119.45013698630133</v>
      </c>
    </row>
    <row r="133" spans="1:81" s="551" customFormat="1" ht="38.25">
      <c r="A133" s="702"/>
      <c r="B133" s="18">
        <v>289</v>
      </c>
      <c r="C133" s="17"/>
      <c r="D133" s="542">
        <v>125</v>
      </c>
      <c r="E133" s="560" t="s">
        <v>887</v>
      </c>
      <c r="F133" s="562">
        <v>43811</v>
      </c>
      <c r="G133" s="33" t="s">
        <v>658</v>
      </c>
      <c r="H133" s="18" t="s">
        <v>550</v>
      </c>
      <c r="I133" s="544" t="s">
        <v>881</v>
      </c>
      <c r="J133" s="563" t="s">
        <v>888</v>
      </c>
      <c r="K133" s="544" t="s">
        <v>889</v>
      </c>
      <c r="L133" s="14">
        <v>660</v>
      </c>
      <c r="M133" s="552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567">
        <v>119.12506849315066</v>
      </c>
      <c r="BV133" s="277">
        <f t="shared" si="158"/>
        <v>363.23506849315066</v>
      </c>
      <c r="BW133" s="277">
        <f t="shared" si="159"/>
        <v>296.76493150684934</v>
      </c>
      <c r="BX133" s="585">
        <v>44561</v>
      </c>
      <c r="BY133" s="130">
        <f t="shared" si="126"/>
        <v>751</v>
      </c>
      <c r="BZ133" s="586">
        <f t="shared" si="127"/>
        <v>0.3254794520547945</v>
      </c>
      <c r="CA133" s="586">
        <f t="shared" si="114"/>
        <v>244.43506849315068</v>
      </c>
      <c r="CB133" s="545">
        <f t="shared" si="116"/>
        <v>-0.32506849315066688</v>
      </c>
      <c r="CC133" s="546">
        <f t="shared" si="140"/>
        <v>119.45013698630133</v>
      </c>
    </row>
    <row r="134" spans="1:81" s="551" customFormat="1" ht="25.5">
      <c r="A134" s="124">
        <v>152</v>
      </c>
      <c r="B134" s="18">
        <v>289</v>
      </c>
      <c r="C134" s="17"/>
      <c r="D134" s="542">
        <v>126</v>
      </c>
      <c r="E134" s="547" t="s">
        <v>890</v>
      </c>
      <c r="F134" s="562">
        <v>43811</v>
      </c>
      <c r="G134" s="33" t="s">
        <v>618</v>
      </c>
      <c r="H134" s="18" t="s">
        <v>550</v>
      </c>
      <c r="I134" s="544" t="s">
        <v>891</v>
      </c>
      <c r="J134" s="563" t="s">
        <v>892</v>
      </c>
      <c r="K134" s="544" t="s">
        <v>889</v>
      </c>
      <c r="L134" s="14">
        <v>869.95</v>
      </c>
      <c r="M134" s="552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567">
        <v>157.02134520547949</v>
      </c>
      <c r="BV134" s="277">
        <f t="shared" si="158"/>
        <v>478.78134520547951</v>
      </c>
      <c r="BW134" s="277">
        <f t="shared" si="159"/>
        <v>391.16865479452053</v>
      </c>
      <c r="BX134" s="585">
        <v>44561</v>
      </c>
      <c r="BY134" s="130">
        <f t="shared" si="126"/>
        <v>751</v>
      </c>
      <c r="BZ134" s="586">
        <f t="shared" si="127"/>
        <v>0.42901643835616443</v>
      </c>
      <c r="CA134" s="586">
        <f t="shared" si="114"/>
        <v>322.19134520547948</v>
      </c>
      <c r="CB134" s="545">
        <f t="shared" si="116"/>
        <v>-0.43134520547948796</v>
      </c>
      <c r="CC134" s="546">
        <f t="shared" si="140"/>
        <v>157.45269041095898</v>
      </c>
    </row>
    <row r="135" spans="1:81" s="551" customFormat="1" ht="13.5">
      <c r="A135" s="702">
        <v>153</v>
      </c>
      <c r="B135" s="18">
        <v>289</v>
      </c>
      <c r="C135" s="17"/>
      <c r="D135" s="542">
        <v>127</v>
      </c>
      <c r="E135" s="547" t="s">
        <v>893</v>
      </c>
      <c r="F135" s="562">
        <v>43811</v>
      </c>
      <c r="G135" s="33" t="s">
        <v>894</v>
      </c>
      <c r="H135" s="18" t="s">
        <v>494</v>
      </c>
      <c r="I135" s="33" t="s">
        <v>895</v>
      </c>
      <c r="J135" s="563" t="s">
        <v>896</v>
      </c>
      <c r="K135" s="544" t="s">
        <v>304</v>
      </c>
      <c r="L135" s="14">
        <v>695</v>
      </c>
      <c r="M135" s="552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567">
        <v>125.44753424657537</v>
      </c>
      <c r="BV135" s="277">
        <f t="shared" si="158"/>
        <v>382.49753424657536</v>
      </c>
      <c r="BW135" s="277">
        <f t="shared" si="159"/>
        <v>312.50246575342464</v>
      </c>
      <c r="BX135" s="585">
        <v>44561</v>
      </c>
      <c r="BY135" s="130">
        <f t="shared" si="126"/>
        <v>751</v>
      </c>
      <c r="BZ135" s="586">
        <f t="shared" si="127"/>
        <v>0.34273972602739722</v>
      </c>
      <c r="CA135" s="586">
        <f t="shared" si="114"/>
        <v>257.39753424657533</v>
      </c>
      <c r="CB135" s="545">
        <f t="shared" si="116"/>
        <v>-0.34753424657537835</v>
      </c>
      <c r="CC135" s="546">
        <f t="shared" si="140"/>
        <v>125.79506849315075</v>
      </c>
    </row>
    <row r="136" spans="1:81" s="551" customFormat="1" ht="13.5">
      <c r="A136" s="702"/>
      <c r="B136" s="18">
        <v>289</v>
      </c>
      <c r="C136" s="17"/>
      <c r="D136" s="542">
        <v>128</v>
      </c>
      <c r="E136" s="547" t="s">
        <v>897</v>
      </c>
      <c r="F136" s="562">
        <v>43811</v>
      </c>
      <c r="G136" s="33" t="s">
        <v>894</v>
      </c>
      <c r="H136" s="18" t="s">
        <v>494</v>
      </c>
      <c r="I136" s="33" t="s">
        <v>895</v>
      </c>
      <c r="J136" s="563" t="s">
        <v>898</v>
      </c>
      <c r="K136" s="544" t="s">
        <v>304</v>
      </c>
      <c r="L136" s="14">
        <v>695</v>
      </c>
      <c r="M136" s="552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567">
        <v>125.44753424657537</v>
      </c>
      <c r="BV136" s="277">
        <f t="shared" si="158"/>
        <v>382.49753424657536</v>
      </c>
      <c r="BW136" s="277">
        <f t="shared" si="159"/>
        <v>312.50246575342464</v>
      </c>
      <c r="BX136" s="585">
        <v>44561</v>
      </c>
      <c r="BY136" s="130">
        <f t="shared" si="126"/>
        <v>751</v>
      </c>
      <c r="BZ136" s="586">
        <f t="shared" si="127"/>
        <v>0.34273972602739722</v>
      </c>
      <c r="CA136" s="586">
        <f t="shared" si="114"/>
        <v>257.39753424657533</v>
      </c>
      <c r="CB136" s="545">
        <f t="shared" si="116"/>
        <v>-0.34753424657537835</v>
      </c>
      <c r="CC136" s="546">
        <f t="shared" si="140"/>
        <v>125.79506849315075</v>
      </c>
    </row>
    <row r="137" spans="1:81" s="551" customFormat="1" ht="13.5">
      <c r="A137" s="702"/>
      <c r="B137" s="18">
        <v>289</v>
      </c>
      <c r="C137" s="17"/>
      <c r="D137" s="542">
        <v>129</v>
      </c>
      <c r="E137" s="547" t="s">
        <v>899</v>
      </c>
      <c r="F137" s="562">
        <v>43811</v>
      </c>
      <c r="G137" s="33" t="s">
        <v>894</v>
      </c>
      <c r="H137" s="18" t="s">
        <v>494</v>
      </c>
      <c r="I137" s="33" t="s">
        <v>895</v>
      </c>
      <c r="J137" s="563" t="s">
        <v>900</v>
      </c>
      <c r="K137" s="544" t="s">
        <v>304</v>
      </c>
      <c r="L137" s="14">
        <v>695</v>
      </c>
      <c r="M137" s="552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567">
        <v>125.44753424657537</v>
      </c>
      <c r="BV137" s="277">
        <f t="shared" si="158"/>
        <v>382.49753424657536</v>
      </c>
      <c r="BW137" s="277">
        <f t="shared" si="159"/>
        <v>312.50246575342464</v>
      </c>
      <c r="BX137" s="585">
        <v>44561</v>
      </c>
      <c r="BY137" s="130">
        <f t="shared" ref="BY137:BY200" si="167">SUM(BX137-F137)+1</f>
        <v>751</v>
      </c>
      <c r="BZ137" s="586">
        <f t="shared" ref="BZ137:BZ200" si="168">SUM(O137/365)</f>
        <v>0.34273972602739722</v>
      </c>
      <c r="CA137" s="586">
        <f t="shared" ref="CA137:CA200" si="169">SUM(BY137*BZ137)</f>
        <v>257.39753424657533</v>
      </c>
      <c r="CB137" s="545">
        <f t="shared" si="116"/>
        <v>-0.34753424657537835</v>
      </c>
      <c r="CC137" s="546">
        <f t="shared" si="140"/>
        <v>125.79506849315075</v>
      </c>
    </row>
    <row r="138" spans="1:81" s="551" customFormat="1" ht="13.5">
      <c r="A138" s="702"/>
      <c r="B138" s="18">
        <v>289</v>
      </c>
      <c r="C138" s="17"/>
      <c r="D138" s="542">
        <v>130</v>
      </c>
      <c r="E138" s="547" t="s">
        <v>901</v>
      </c>
      <c r="F138" s="562">
        <v>43811</v>
      </c>
      <c r="G138" s="33" t="s">
        <v>894</v>
      </c>
      <c r="H138" s="18" t="s">
        <v>494</v>
      </c>
      <c r="I138" s="33" t="s">
        <v>895</v>
      </c>
      <c r="J138" s="563" t="s">
        <v>902</v>
      </c>
      <c r="K138" s="544" t="s">
        <v>304</v>
      </c>
      <c r="L138" s="14">
        <v>695</v>
      </c>
      <c r="M138" s="552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567">
        <v>125.44753424657537</v>
      </c>
      <c r="BV138" s="277">
        <f t="shared" si="158"/>
        <v>382.49753424657536</v>
      </c>
      <c r="BW138" s="277">
        <f t="shared" si="159"/>
        <v>312.50246575342464</v>
      </c>
      <c r="BX138" s="585">
        <v>44561</v>
      </c>
      <c r="BY138" s="130">
        <f t="shared" si="167"/>
        <v>751</v>
      </c>
      <c r="BZ138" s="586">
        <f t="shared" si="168"/>
        <v>0.34273972602739722</v>
      </c>
      <c r="CA138" s="586">
        <f t="shared" si="169"/>
        <v>257.39753424657533</v>
      </c>
      <c r="CB138" s="545">
        <f t="shared" ref="CB138:CB201" si="170">SUM(BS138-CA138)</f>
        <v>-0.34753424657537835</v>
      </c>
      <c r="CC138" s="546">
        <f t="shared" si="140"/>
        <v>125.79506849315075</v>
      </c>
    </row>
    <row r="139" spans="1:81" s="551" customFormat="1" ht="25.5">
      <c r="A139" s="702">
        <v>154</v>
      </c>
      <c r="B139" s="18">
        <v>290</v>
      </c>
      <c r="C139" s="17"/>
      <c r="D139" s="542">
        <v>131</v>
      </c>
      <c r="E139" s="547" t="s">
        <v>903</v>
      </c>
      <c r="F139" s="562">
        <v>43811</v>
      </c>
      <c r="G139" s="33" t="s">
        <v>493</v>
      </c>
      <c r="H139" s="18" t="s">
        <v>550</v>
      </c>
      <c r="I139" s="544" t="s">
        <v>868</v>
      </c>
      <c r="J139" s="563" t="s">
        <v>904</v>
      </c>
      <c r="K139" s="544" t="s">
        <v>504</v>
      </c>
      <c r="L139" s="14">
        <v>1285</v>
      </c>
      <c r="M139" s="552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567">
        <v>231.93767123287677</v>
      </c>
      <c r="BV139" s="277">
        <f t="shared" si="158"/>
        <v>707.20767123287669</v>
      </c>
      <c r="BW139" s="277">
        <f t="shared" si="159"/>
        <v>577.79232876712331</v>
      </c>
      <c r="BX139" s="585">
        <v>44561</v>
      </c>
      <c r="BY139" s="130">
        <f t="shared" si="167"/>
        <v>751</v>
      </c>
      <c r="BZ139" s="586">
        <f t="shared" si="168"/>
        <v>0.63369863013698635</v>
      </c>
      <c r="CA139" s="586">
        <f t="shared" si="169"/>
        <v>475.90767123287674</v>
      </c>
      <c r="CB139" s="545">
        <f t="shared" si="170"/>
        <v>-0.63767123287675531</v>
      </c>
      <c r="CC139" s="546">
        <f t="shared" si="140"/>
        <v>232.57534246575352</v>
      </c>
    </row>
    <row r="140" spans="1:81" s="551" customFormat="1" ht="25.5">
      <c r="A140" s="702"/>
      <c r="B140" s="18">
        <v>290</v>
      </c>
      <c r="C140" s="17"/>
      <c r="D140" s="542">
        <v>132</v>
      </c>
      <c r="E140" s="547" t="s">
        <v>905</v>
      </c>
      <c r="F140" s="562">
        <v>43811</v>
      </c>
      <c r="G140" s="33" t="s">
        <v>493</v>
      </c>
      <c r="H140" s="18" t="s">
        <v>550</v>
      </c>
      <c r="I140" s="544" t="s">
        <v>868</v>
      </c>
      <c r="J140" s="563" t="s">
        <v>906</v>
      </c>
      <c r="K140" s="544" t="s">
        <v>520</v>
      </c>
      <c r="L140" s="14">
        <v>1285</v>
      </c>
      <c r="M140" s="552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567">
        <v>231.93767123287677</v>
      </c>
      <c r="BV140" s="277">
        <f t="shared" si="158"/>
        <v>707.20767123287669</v>
      </c>
      <c r="BW140" s="277">
        <f t="shared" si="159"/>
        <v>577.79232876712331</v>
      </c>
      <c r="BX140" s="585">
        <v>44561</v>
      </c>
      <c r="BY140" s="130">
        <f t="shared" si="167"/>
        <v>751</v>
      </c>
      <c r="BZ140" s="586">
        <f t="shared" si="168"/>
        <v>0.63369863013698635</v>
      </c>
      <c r="CA140" s="586">
        <f t="shared" si="169"/>
        <v>475.90767123287674</v>
      </c>
      <c r="CB140" s="545">
        <f t="shared" si="170"/>
        <v>-0.63767123287675531</v>
      </c>
      <c r="CC140" s="546">
        <f t="shared" si="140"/>
        <v>232.57534246575352</v>
      </c>
    </row>
    <row r="141" spans="1:81" s="551" customFormat="1" ht="25.5">
      <c r="A141" s="702"/>
      <c r="B141" s="18">
        <v>290</v>
      </c>
      <c r="C141" s="17"/>
      <c r="D141" s="542">
        <v>133</v>
      </c>
      <c r="E141" s="547" t="s">
        <v>907</v>
      </c>
      <c r="F141" s="562">
        <v>43811</v>
      </c>
      <c r="G141" s="33" t="s">
        <v>493</v>
      </c>
      <c r="H141" s="18" t="s">
        <v>550</v>
      </c>
      <c r="I141" s="544" t="s">
        <v>868</v>
      </c>
      <c r="J141" s="563" t="s">
        <v>908</v>
      </c>
      <c r="K141" s="544" t="s">
        <v>512</v>
      </c>
      <c r="L141" s="14">
        <v>1285</v>
      </c>
      <c r="M141" s="552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567">
        <v>231.93767123287677</v>
      </c>
      <c r="BV141" s="277">
        <f t="shared" si="158"/>
        <v>707.20767123287669</v>
      </c>
      <c r="BW141" s="277">
        <f t="shared" si="159"/>
        <v>577.79232876712331</v>
      </c>
      <c r="BX141" s="585">
        <v>44561</v>
      </c>
      <c r="BY141" s="130">
        <f t="shared" si="167"/>
        <v>751</v>
      </c>
      <c r="BZ141" s="586">
        <f t="shared" si="168"/>
        <v>0.63369863013698635</v>
      </c>
      <c r="CA141" s="586">
        <f t="shared" si="169"/>
        <v>475.90767123287674</v>
      </c>
      <c r="CB141" s="545">
        <f t="shared" si="170"/>
        <v>-0.63767123287675531</v>
      </c>
      <c r="CC141" s="546">
        <f t="shared" si="140"/>
        <v>232.57534246575352</v>
      </c>
    </row>
    <row r="142" spans="1:81" s="551" customFormat="1" ht="13.5">
      <c r="A142" s="702">
        <v>155</v>
      </c>
      <c r="B142" s="18">
        <v>290</v>
      </c>
      <c r="C142" s="17"/>
      <c r="D142" s="542">
        <v>134</v>
      </c>
      <c r="E142" s="547" t="s">
        <v>909</v>
      </c>
      <c r="F142" s="562">
        <v>43811</v>
      </c>
      <c r="G142" s="33" t="s">
        <v>535</v>
      </c>
      <c r="H142" s="18" t="s">
        <v>550</v>
      </c>
      <c r="I142" s="33" t="s">
        <v>876</v>
      </c>
      <c r="J142" s="563" t="s">
        <v>910</v>
      </c>
      <c r="K142" s="544" t="s">
        <v>504</v>
      </c>
      <c r="L142" s="14">
        <v>890.5</v>
      </c>
      <c r="M142" s="552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567">
        <v>160.73216438356164</v>
      </c>
      <c r="BV142" s="277">
        <f t="shared" si="158"/>
        <v>490.09216438356168</v>
      </c>
      <c r="BW142" s="277">
        <f t="shared" si="159"/>
        <v>400.40783561643832</v>
      </c>
      <c r="BX142" s="585">
        <v>44561</v>
      </c>
      <c r="BY142" s="130">
        <f t="shared" si="167"/>
        <v>751</v>
      </c>
      <c r="BZ142" s="586">
        <f t="shared" si="168"/>
        <v>0.43915068493150689</v>
      </c>
      <c r="CA142" s="586">
        <f t="shared" si="169"/>
        <v>329.80216438356166</v>
      </c>
      <c r="CB142" s="545">
        <f t="shared" si="170"/>
        <v>-0.44216438356164645</v>
      </c>
      <c r="CC142" s="546">
        <f t="shared" si="140"/>
        <v>161.17432876712328</v>
      </c>
    </row>
    <row r="143" spans="1:81" s="551" customFormat="1" ht="13.5">
      <c r="A143" s="702"/>
      <c r="B143" s="18">
        <v>290</v>
      </c>
      <c r="C143" s="17"/>
      <c r="D143" s="542">
        <v>135</v>
      </c>
      <c r="E143" s="547" t="s">
        <v>911</v>
      </c>
      <c r="F143" s="562">
        <v>43811</v>
      </c>
      <c r="G143" s="33" t="s">
        <v>535</v>
      </c>
      <c r="H143" s="18" t="s">
        <v>550</v>
      </c>
      <c r="I143" s="33" t="s">
        <v>876</v>
      </c>
      <c r="J143" s="33" t="s">
        <v>912</v>
      </c>
      <c r="K143" s="544" t="s">
        <v>497</v>
      </c>
      <c r="L143" s="14">
        <v>890.5</v>
      </c>
      <c r="M143" s="552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567">
        <v>160.73216438356164</v>
      </c>
      <c r="BV143" s="277">
        <f t="shared" si="158"/>
        <v>490.09216438356168</v>
      </c>
      <c r="BW143" s="277">
        <f t="shared" si="159"/>
        <v>400.40783561643832</v>
      </c>
      <c r="BX143" s="585">
        <v>44561</v>
      </c>
      <c r="BY143" s="130">
        <f t="shared" si="167"/>
        <v>751</v>
      </c>
      <c r="BZ143" s="586">
        <f t="shared" si="168"/>
        <v>0.43915068493150689</v>
      </c>
      <c r="CA143" s="586">
        <f t="shared" si="169"/>
        <v>329.80216438356166</v>
      </c>
      <c r="CB143" s="545">
        <f t="shared" si="170"/>
        <v>-0.44216438356164645</v>
      </c>
      <c r="CC143" s="546">
        <f t="shared" si="140"/>
        <v>161.17432876712328</v>
      </c>
    </row>
    <row r="144" spans="1:81" s="551" customFormat="1" ht="38.25">
      <c r="A144" s="702">
        <v>156</v>
      </c>
      <c r="B144" s="18">
        <v>290</v>
      </c>
      <c r="C144" s="17"/>
      <c r="D144" s="542">
        <v>136</v>
      </c>
      <c r="E144" s="560" t="s">
        <v>913</v>
      </c>
      <c r="F144" s="562">
        <v>43811</v>
      </c>
      <c r="G144" s="33" t="s">
        <v>658</v>
      </c>
      <c r="H144" s="18" t="s">
        <v>550</v>
      </c>
      <c r="I144" s="544" t="s">
        <v>881</v>
      </c>
      <c r="J144" s="563" t="s">
        <v>914</v>
      </c>
      <c r="K144" s="544" t="s">
        <v>504</v>
      </c>
      <c r="L144" s="14">
        <v>660</v>
      </c>
      <c r="M144" s="552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567">
        <v>119.12506849315066</v>
      </c>
      <c r="BV144" s="277">
        <f t="shared" si="158"/>
        <v>363.23506849315066</v>
      </c>
      <c r="BW144" s="277">
        <f t="shared" si="159"/>
        <v>296.76493150684934</v>
      </c>
      <c r="BX144" s="585">
        <v>44561</v>
      </c>
      <c r="BY144" s="130">
        <f t="shared" si="167"/>
        <v>751</v>
      </c>
      <c r="BZ144" s="586">
        <f t="shared" si="168"/>
        <v>0.3254794520547945</v>
      </c>
      <c r="CA144" s="586">
        <f t="shared" si="169"/>
        <v>244.43506849315068</v>
      </c>
      <c r="CB144" s="545">
        <f t="shared" si="170"/>
        <v>-0.32506849315066688</v>
      </c>
      <c r="CC144" s="546">
        <f t="shared" si="140"/>
        <v>119.45013698630133</v>
      </c>
    </row>
    <row r="145" spans="1:81" s="551" customFormat="1" ht="38.25">
      <c r="A145" s="702"/>
      <c r="B145" s="18">
        <v>290</v>
      </c>
      <c r="C145" s="17"/>
      <c r="D145" s="542">
        <v>137</v>
      </c>
      <c r="E145" s="560" t="s">
        <v>915</v>
      </c>
      <c r="F145" s="562">
        <v>43811</v>
      </c>
      <c r="G145" s="33" t="s">
        <v>658</v>
      </c>
      <c r="H145" s="18" t="s">
        <v>550</v>
      </c>
      <c r="I145" s="544" t="s">
        <v>881</v>
      </c>
      <c r="J145" s="563" t="s">
        <v>916</v>
      </c>
      <c r="K145" s="544" t="s">
        <v>497</v>
      </c>
      <c r="L145" s="14">
        <v>660</v>
      </c>
      <c r="M145" s="552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567">
        <v>119.12506849315066</v>
      </c>
      <c r="BV145" s="277">
        <f t="shared" si="158"/>
        <v>363.23506849315066</v>
      </c>
      <c r="BW145" s="277">
        <f t="shared" si="159"/>
        <v>296.76493150684934</v>
      </c>
      <c r="BX145" s="585">
        <v>44561</v>
      </c>
      <c r="BY145" s="130">
        <f t="shared" si="167"/>
        <v>751</v>
      </c>
      <c r="BZ145" s="586">
        <f t="shared" si="168"/>
        <v>0.3254794520547945</v>
      </c>
      <c r="CA145" s="586">
        <f t="shared" si="169"/>
        <v>244.43506849315068</v>
      </c>
      <c r="CB145" s="545">
        <f t="shared" si="170"/>
        <v>-0.32506849315066688</v>
      </c>
      <c r="CC145" s="546">
        <f t="shared" si="140"/>
        <v>119.45013698630133</v>
      </c>
    </row>
    <row r="146" spans="1:81" s="551" customFormat="1" ht="25.5">
      <c r="A146" s="124">
        <v>157</v>
      </c>
      <c r="B146" s="18">
        <v>469</v>
      </c>
      <c r="C146" s="17"/>
      <c r="D146" s="542">
        <v>138</v>
      </c>
      <c r="E146" s="547" t="s">
        <v>917</v>
      </c>
      <c r="F146" s="562">
        <v>43819</v>
      </c>
      <c r="G146" s="568" t="s">
        <v>493</v>
      </c>
      <c r="H146" s="18" t="s">
        <v>550</v>
      </c>
      <c r="I146" s="544" t="s">
        <v>868</v>
      </c>
      <c r="J146" s="563" t="s">
        <v>918</v>
      </c>
      <c r="K146" s="544" t="s">
        <v>646</v>
      </c>
      <c r="L146" s="14">
        <v>1285</v>
      </c>
      <c r="M146" s="552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567">
        <v>231.93808219178084</v>
      </c>
      <c r="BV146" s="277">
        <f t="shared" si="158"/>
        <v>702.13808219178088</v>
      </c>
      <c r="BW146" s="277">
        <f t="shared" si="159"/>
        <v>582.86191780821912</v>
      </c>
      <c r="BX146" s="585">
        <v>44561</v>
      </c>
      <c r="BY146" s="130">
        <f t="shared" si="167"/>
        <v>743</v>
      </c>
      <c r="BZ146" s="586">
        <f t="shared" si="168"/>
        <v>0.63369863013698635</v>
      </c>
      <c r="CA146" s="586">
        <f t="shared" si="169"/>
        <v>470.83808219178087</v>
      </c>
      <c r="CB146" s="545">
        <f t="shared" si="170"/>
        <v>-0.63808219178082481</v>
      </c>
      <c r="CC146" s="546">
        <f t="shared" si="140"/>
        <v>232.57616438356166</v>
      </c>
    </row>
    <row r="147" spans="1:81" s="551" customFormat="1" ht="13.5">
      <c r="A147" s="702">
        <v>158</v>
      </c>
      <c r="B147" s="18">
        <v>1848</v>
      </c>
      <c r="C147" s="17"/>
      <c r="D147" s="542">
        <v>139</v>
      </c>
      <c r="E147" s="547" t="s">
        <v>919</v>
      </c>
      <c r="F147" s="569">
        <v>43895</v>
      </c>
      <c r="G147" s="33" t="s">
        <v>535</v>
      </c>
      <c r="H147" s="33" t="s">
        <v>550</v>
      </c>
      <c r="I147" s="33" t="s">
        <v>920</v>
      </c>
      <c r="J147" s="33" t="s">
        <v>921</v>
      </c>
      <c r="K147" s="544" t="s">
        <v>498</v>
      </c>
      <c r="L147" s="14">
        <v>980</v>
      </c>
      <c r="M147" s="552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567">
        <v>176.4</v>
      </c>
      <c r="BV147" s="277">
        <f t="shared" si="158"/>
        <v>498.75</v>
      </c>
      <c r="BW147" s="277">
        <f t="shared" si="159"/>
        <v>481.25</v>
      </c>
      <c r="BX147" s="585">
        <v>44561</v>
      </c>
      <c r="BY147" s="130">
        <f t="shared" si="167"/>
        <v>667</v>
      </c>
      <c r="BZ147" s="586">
        <f t="shared" si="168"/>
        <v>0.48328767123287675</v>
      </c>
      <c r="CA147" s="586">
        <f t="shared" si="169"/>
        <v>322.35287671232879</v>
      </c>
      <c r="CB147" s="545">
        <f t="shared" si="170"/>
        <v>-2.8767123287707363E-3</v>
      </c>
      <c r="CC147" s="546">
        <f t="shared" si="140"/>
        <v>176.40287671232878</v>
      </c>
    </row>
    <row r="148" spans="1:81" s="551" customFormat="1" ht="13.5">
      <c r="A148" s="702"/>
      <c r="B148" s="18">
        <v>1848</v>
      </c>
      <c r="C148" s="17"/>
      <c r="D148" s="542">
        <v>140</v>
      </c>
      <c r="E148" s="547" t="s">
        <v>922</v>
      </c>
      <c r="F148" s="569">
        <v>43895</v>
      </c>
      <c r="G148" s="33" t="s">
        <v>535</v>
      </c>
      <c r="H148" s="33" t="s">
        <v>550</v>
      </c>
      <c r="I148" s="33" t="s">
        <v>920</v>
      </c>
      <c r="J148" s="33" t="s">
        <v>923</v>
      </c>
      <c r="K148" s="544" t="s">
        <v>710</v>
      </c>
      <c r="L148" s="14">
        <v>980</v>
      </c>
      <c r="M148" s="552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567">
        <v>176.4</v>
      </c>
      <c r="BV148" s="277">
        <f t="shared" si="158"/>
        <v>498.75</v>
      </c>
      <c r="BW148" s="277">
        <f t="shared" si="159"/>
        <v>481.25</v>
      </c>
      <c r="BX148" s="585">
        <v>44561</v>
      </c>
      <c r="BY148" s="130">
        <f t="shared" si="167"/>
        <v>667</v>
      </c>
      <c r="BZ148" s="586">
        <f t="shared" si="168"/>
        <v>0.48328767123287675</v>
      </c>
      <c r="CA148" s="586">
        <f t="shared" si="169"/>
        <v>322.35287671232879</v>
      </c>
      <c r="CB148" s="545">
        <f t="shared" si="170"/>
        <v>-2.8767123287707363E-3</v>
      </c>
      <c r="CC148" s="546">
        <f t="shared" si="140"/>
        <v>176.40287671232878</v>
      </c>
    </row>
    <row r="149" spans="1:81" s="551" customFormat="1" ht="13.5">
      <c r="A149" s="702"/>
      <c r="B149" s="18">
        <v>1848</v>
      </c>
      <c r="C149" s="17"/>
      <c r="D149" s="542">
        <v>141</v>
      </c>
      <c r="E149" s="547" t="s">
        <v>924</v>
      </c>
      <c r="F149" s="569">
        <v>43895</v>
      </c>
      <c r="G149" s="33" t="s">
        <v>535</v>
      </c>
      <c r="H149" s="33" t="s">
        <v>550</v>
      </c>
      <c r="I149" s="33" t="s">
        <v>920</v>
      </c>
      <c r="J149" s="33" t="s">
        <v>925</v>
      </c>
      <c r="K149" s="544" t="s">
        <v>710</v>
      </c>
      <c r="L149" s="14">
        <v>980</v>
      </c>
      <c r="M149" s="552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567">
        <v>176.4</v>
      </c>
      <c r="BV149" s="277">
        <f t="shared" si="158"/>
        <v>498.75</v>
      </c>
      <c r="BW149" s="277">
        <f t="shared" si="159"/>
        <v>481.25</v>
      </c>
      <c r="BX149" s="585">
        <v>44561</v>
      </c>
      <c r="BY149" s="130">
        <f t="shared" si="167"/>
        <v>667</v>
      </c>
      <c r="BZ149" s="586">
        <f t="shared" si="168"/>
        <v>0.48328767123287675</v>
      </c>
      <c r="CA149" s="586">
        <f t="shared" si="169"/>
        <v>322.35287671232879</v>
      </c>
      <c r="CB149" s="545">
        <f t="shared" si="170"/>
        <v>-2.8767123287707363E-3</v>
      </c>
      <c r="CC149" s="546">
        <f t="shared" si="140"/>
        <v>176.40287671232878</v>
      </c>
    </row>
    <row r="150" spans="1:81" s="551" customFormat="1" ht="13.5">
      <c r="A150" s="702"/>
      <c r="B150" s="18">
        <v>1848</v>
      </c>
      <c r="C150" s="17"/>
      <c r="D150" s="542">
        <v>142</v>
      </c>
      <c r="E150" s="547" t="s">
        <v>926</v>
      </c>
      <c r="F150" s="569">
        <v>43895</v>
      </c>
      <c r="G150" s="33" t="s">
        <v>535</v>
      </c>
      <c r="H150" s="33" t="s">
        <v>550</v>
      </c>
      <c r="I150" s="33" t="s">
        <v>920</v>
      </c>
      <c r="J150" s="33" t="s">
        <v>927</v>
      </c>
      <c r="K150" s="544" t="s">
        <v>710</v>
      </c>
      <c r="L150" s="14">
        <v>980</v>
      </c>
      <c r="M150" s="552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567">
        <v>176.4</v>
      </c>
      <c r="BV150" s="277">
        <f t="shared" si="158"/>
        <v>498.75</v>
      </c>
      <c r="BW150" s="277">
        <f t="shared" si="159"/>
        <v>481.25</v>
      </c>
      <c r="BX150" s="585">
        <v>44561</v>
      </c>
      <c r="BY150" s="130">
        <f t="shared" si="167"/>
        <v>667</v>
      </c>
      <c r="BZ150" s="586">
        <f t="shared" si="168"/>
        <v>0.48328767123287675</v>
      </c>
      <c r="CA150" s="586">
        <f t="shared" si="169"/>
        <v>322.35287671232879</v>
      </c>
      <c r="CB150" s="545">
        <f t="shared" si="170"/>
        <v>-2.8767123287707363E-3</v>
      </c>
      <c r="CC150" s="546">
        <f t="shared" si="140"/>
        <v>176.40287671232878</v>
      </c>
    </row>
    <row r="151" spans="1:81" s="551" customFormat="1" ht="13.5">
      <c r="A151" s="702"/>
      <c r="B151" s="18">
        <v>1848</v>
      </c>
      <c r="C151" s="17"/>
      <c r="D151" s="542">
        <v>143</v>
      </c>
      <c r="E151" s="547" t="s">
        <v>928</v>
      </c>
      <c r="F151" s="569">
        <v>43895</v>
      </c>
      <c r="G151" s="33" t="s">
        <v>535</v>
      </c>
      <c r="H151" s="33" t="s">
        <v>550</v>
      </c>
      <c r="I151" s="33" t="s">
        <v>920</v>
      </c>
      <c r="J151" s="33" t="s">
        <v>929</v>
      </c>
      <c r="K151" s="544" t="s">
        <v>710</v>
      </c>
      <c r="L151" s="14">
        <v>980</v>
      </c>
      <c r="M151" s="552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567">
        <v>176.4</v>
      </c>
      <c r="BV151" s="277">
        <f t="shared" si="158"/>
        <v>498.75</v>
      </c>
      <c r="BW151" s="277">
        <f t="shared" si="159"/>
        <v>481.25</v>
      </c>
      <c r="BX151" s="585">
        <v>44561</v>
      </c>
      <c r="BY151" s="130">
        <f t="shared" si="167"/>
        <v>667</v>
      </c>
      <c r="BZ151" s="586">
        <f t="shared" si="168"/>
        <v>0.48328767123287675</v>
      </c>
      <c r="CA151" s="586">
        <f t="shared" si="169"/>
        <v>322.35287671232879</v>
      </c>
      <c r="CB151" s="545">
        <f t="shared" si="170"/>
        <v>-2.8767123287707363E-3</v>
      </c>
      <c r="CC151" s="546">
        <f t="shared" si="140"/>
        <v>176.40287671232878</v>
      </c>
    </row>
    <row r="152" spans="1:81" s="551" customFormat="1" ht="25.5">
      <c r="A152" s="702"/>
      <c r="B152" s="18">
        <v>1848</v>
      </c>
      <c r="C152" s="17"/>
      <c r="D152" s="542">
        <v>144</v>
      </c>
      <c r="E152" s="547" t="s">
        <v>930</v>
      </c>
      <c r="F152" s="569">
        <v>43895</v>
      </c>
      <c r="G152" s="33" t="s">
        <v>535</v>
      </c>
      <c r="H152" s="33" t="s">
        <v>550</v>
      </c>
      <c r="I152" s="33" t="s">
        <v>920</v>
      </c>
      <c r="J152" s="33" t="s">
        <v>931</v>
      </c>
      <c r="K152" s="544" t="s">
        <v>280</v>
      </c>
      <c r="L152" s="14">
        <v>980</v>
      </c>
      <c r="M152" s="552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567">
        <v>176.4</v>
      </c>
      <c r="BV152" s="277">
        <f t="shared" si="158"/>
        <v>498.75</v>
      </c>
      <c r="BW152" s="277">
        <f t="shared" si="159"/>
        <v>481.25</v>
      </c>
      <c r="BX152" s="585">
        <v>44561</v>
      </c>
      <c r="BY152" s="130">
        <f t="shared" si="167"/>
        <v>667</v>
      </c>
      <c r="BZ152" s="586">
        <f t="shared" si="168"/>
        <v>0.48328767123287675</v>
      </c>
      <c r="CA152" s="586">
        <f t="shared" si="169"/>
        <v>322.35287671232879</v>
      </c>
      <c r="CB152" s="545">
        <f t="shared" si="170"/>
        <v>-2.8767123287707363E-3</v>
      </c>
      <c r="CC152" s="546">
        <f t="shared" si="140"/>
        <v>176.40287671232878</v>
      </c>
    </row>
    <row r="153" spans="1:81" s="551" customFormat="1" ht="13.5">
      <c r="A153" s="702"/>
      <c r="B153" s="18">
        <v>1848</v>
      </c>
      <c r="C153" s="17"/>
      <c r="D153" s="542">
        <v>145</v>
      </c>
      <c r="E153" s="547" t="s">
        <v>932</v>
      </c>
      <c r="F153" s="569">
        <v>43895</v>
      </c>
      <c r="G153" s="33" t="s">
        <v>535</v>
      </c>
      <c r="H153" s="33" t="s">
        <v>550</v>
      </c>
      <c r="I153" s="33" t="s">
        <v>920</v>
      </c>
      <c r="J153" s="33" t="s">
        <v>933</v>
      </c>
      <c r="K153" s="544" t="s">
        <v>710</v>
      </c>
      <c r="L153" s="14">
        <v>980</v>
      </c>
      <c r="M153" s="552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567">
        <v>176.4</v>
      </c>
      <c r="BV153" s="277">
        <f t="shared" si="158"/>
        <v>498.75</v>
      </c>
      <c r="BW153" s="277">
        <f t="shared" si="159"/>
        <v>481.25</v>
      </c>
      <c r="BX153" s="585">
        <v>44561</v>
      </c>
      <c r="BY153" s="130">
        <f t="shared" si="167"/>
        <v>667</v>
      </c>
      <c r="BZ153" s="586">
        <f t="shared" si="168"/>
        <v>0.48328767123287675</v>
      </c>
      <c r="CA153" s="586">
        <f t="shared" si="169"/>
        <v>322.35287671232879</v>
      </c>
      <c r="CB153" s="545">
        <f t="shared" si="170"/>
        <v>-2.8767123287707363E-3</v>
      </c>
      <c r="CC153" s="546">
        <f t="shared" si="140"/>
        <v>176.40287671232878</v>
      </c>
    </row>
    <row r="154" spans="1:81" s="551" customFormat="1" ht="13.5">
      <c r="A154" s="702"/>
      <c r="B154" s="18">
        <v>1848</v>
      </c>
      <c r="C154" s="17"/>
      <c r="D154" s="542">
        <v>146</v>
      </c>
      <c r="E154" s="547" t="s">
        <v>934</v>
      </c>
      <c r="F154" s="569">
        <v>43895</v>
      </c>
      <c r="G154" s="33" t="s">
        <v>535</v>
      </c>
      <c r="H154" s="33" t="s">
        <v>550</v>
      </c>
      <c r="I154" s="33" t="s">
        <v>920</v>
      </c>
      <c r="J154" s="33" t="s">
        <v>935</v>
      </c>
      <c r="K154" s="544" t="s">
        <v>710</v>
      </c>
      <c r="L154" s="14">
        <v>980</v>
      </c>
      <c r="M154" s="552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567">
        <v>176.4</v>
      </c>
      <c r="BV154" s="277">
        <f t="shared" si="158"/>
        <v>498.75</v>
      </c>
      <c r="BW154" s="277">
        <f t="shared" si="159"/>
        <v>481.25</v>
      </c>
      <c r="BX154" s="585">
        <v>44561</v>
      </c>
      <c r="BY154" s="130">
        <f t="shared" si="167"/>
        <v>667</v>
      </c>
      <c r="BZ154" s="586">
        <f t="shared" si="168"/>
        <v>0.48328767123287675</v>
      </c>
      <c r="CA154" s="586">
        <f t="shared" si="169"/>
        <v>322.35287671232879</v>
      </c>
      <c r="CB154" s="545">
        <f t="shared" si="170"/>
        <v>-2.8767123287707363E-3</v>
      </c>
      <c r="CC154" s="546">
        <f t="shared" si="140"/>
        <v>176.40287671232878</v>
      </c>
    </row>
    <row r="155" spans="1:81" s="551" customFormat="1" ht="13.5">
      <c r="A155" s="702"/>
      <c r="B155" s="18">
        <v>1848</v>
      </c>
      <c r="C155" s="17"/>
      <c r="D155" s="542">
        <v>147</v>
      </c>
      <c r="E155" s="547" t="s">
        <v>936</v>
      </c>
      <c r="F155" s="569">
        <v>43895</v>
      </c>
      <c r="G155" s="33" t="s">
        <v>535</v>
      </c>
      <c r="H155" s="33" t="s">
        <v>550</v>
      </c>
      <c r="I155" s="33" t="s">
        <v>920</v>
      </c>
      <c r="J155" s="33" t="s">
        <v>937</v>
      </c>
      <c r="K155" s="544" t="s">
        <v>710</v>
      </c>
      <c r="L155" s="14">
        <v>980</v>
      </c>
      <c r="M155" s="552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567">
        <v>176.4</v>
      </c>
      <c r="BV155" s="277">
        <f t="shared" si="158"/>
        <v>498.75</v>
      </c>
      <c r="BW155" s="277">
        <f t="shared" si="159"/>
        <v>481.25</v>
      </c>
      <c r="BX155" s="585">
        <v>44561</v>
      </c>
      <c r="BY155" s="130">
        <f t="shared" si="167"/>
        <v>667</v>
      </c>
      <c r="BZ155" s="586">
        <f t="shared" si="168"/>
        <v>0.48328767123287675</v>
      </c>
      <c r="CA155" s="586">
        <f t="shared" si="169"/>
        <v>322.35287671232879</v>
      </c>
      <c r="CB155" s="545">
        <f t="shared" si="170"/>
        <v>-2.8767123287707363E-3</v>
      </c>
      <c r="CC155" s="546">
        <f t="shared" si="140"/>
        <v>176.40287671232878</v>
      </c>
    </row>
    <row r="156" spans="1:81" s="551" customFormat="1" ht="13.5">
      <c r="A156" s="702"/>
      <c r="B156" s="18">
        <v>1848</v>
      </c>
      <c r="C156" s="17"/>
      <c r="D156" s="542">
        <v>148</v>
      </c>
      <c r="E156" s="547" t="s">
        <v>938</v>
      </c>
      <c r="F156" s="569">
        <v>43895</v>
      </c>
      <c r="G156" s="33" t="s">
        <v>535</v>
      </c>
      <c r="H156" s="33" t="s">
        <v>550</v>
      </c>
      <c r="I156" s="33" t="s">
        <v>920</v>
      </c>
      <c r="J156" s="33" t="s">
        <v>939</v>
      </c>
      <c r="K156" s="544" t="s">
        <v>710</v>
      </c>
      <c r="L156" s="14">
        <v>980</v>
      </c>
      <c r="M156" s="552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567">
        <v>176.4</v>
      </c>
      <c r="BV156" s="277">
        <f t="shared" si="158"/>
        <v>498.75</v>
      </c>
      <c r="BW156" s="277">
        <f t="shared" si="159"/>
        <v>481.25</v>
      </c>
      <c r="BX156" s="585">
        <v>44561</v>
      </c>
      <c r="BY156" s="130">
        <f t="shared" si="167"/>
        <v>667</v>
      </c>
      <c r="BZ156" s="586">
        <f t="shared" si="168"/>
        <v>0.48328767123287675</v>
      </c>
      <c r="CA156" s="586">
        <f t="shared" si="169"/>
        <v>322.35287671232879</v>
      </c>
      <c r="CB156" s="545">
        <f t="shared" si="170"/>
        <v>-2.8767123287707363E-3</v>
      </c>
      <c r="CC156" s="546">
        <f t="shared" si="140"/>
        <v>176.40287671232878</v>
      </c>
    </row>
    <row r="157" spans="1:81" s="551" customFormat="1" ht="13.5">
      <c r="A157" s="702"/>
      <c r="B157" s="18">
        <v>1848</v>
      </c>
      <c r="C157" s="17"/>
      <c r="D157" s="542">
        <v>149</v>
      </c>
      <c r="E157" s="547" t="s">
        <v>940</v>
      </c>
      <c r="F157" s="569">
        <v>43895</v>
      </c>
      <c r="G157" s="33" t="s">
        <v>535</v>
      </c>
      <c r="H157" s="33" t="s">
        <v>550</v>
      </c>
      <c r="I157" s="33" t="s">
        <v>920</v>
      </c>
      <c r="J157" s="33" t="s">
        <v>941</v>
      </c>
      <c r="K157" s="544" t="s">
        <v>710</v>
      </c>
      <c r="L157" s="14">
        <v>980</v>
      </c>
      <c r="M157" s="552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567">
        <v>176.4</v>
      </c>
      <c r="BV157" s="277">
        <f t="shared" si="158"/>
        <v>498.75</v>
      </c>
      <c r="BW157" s="277">
        <f t="shared" si="159"/>
        <v>481.25</v>
      </c>
      <c r="BX157" s="585">
        <v>44561</v>
      </c>
      <c r="BY157" s="130">
        <f t="shared" si="167"/>
        <v>667</v>
      </c>
      <c r="BZ157" s="586">
        <f t="shared" si="168"/>
        <v>0.48328767123287675</v>
      </c>
      <c r="CA157" s="586">
        <f t="shared" si="169"/>
        <v>322.35287671232879</v>
      </c>
      <c r="CB157" s="545">
        <f t="shared" si="170"/>
        <v>-2.8767123287707363E-3</v>
      </c>
      <c r="CC157" s="546">
        <f t="shared" si="140"/>
        <v>176.40287671232878</v>
      </c>
    </row>
    <row r="158" spans="1:81" s="551" customFormat="1" ht="13.5">
      <c r="A158" s="702"/>
      <c r="B158" s="18">
        <v>1848</v>
      </c>
      <c r="C158" s="17"/>
      <c r="D158" s="542">
        <v>150</v>
      </c>
      <c r="E158" s="547" t="s">
        <v>942</v>
      </c>
      <c r="F158" s="569">
        <v>43895</v>
      </c>
      <c r="G158" s="33" t="s">
        <v>535</v>
      </c>
      <c r="H158" s="33" t="s">
        <v>550</v>
      </c>
      <c r="I158" s="33" t="s">
        <v>920</v>
      </c>
      <c r="J158" s="33" t="s">
        <v>943</v>
      </c>
      <c r="K158" s="544" t="s">
        <v>710</v>
      </c>
      <c r="L158" s="14">
        <v>980</v>
      </c>
      <c r="M158" s="552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567">
        <v>176.4</v>
      </c>
      <c r="BV158" s="277">
        <f t="shared" si="158"/>
        <v>498.75</v>
      </c>
      <c r="BW158" s="277">
        <f t="shared" si="159"/>
        <v>481.25</v>
      </c>
      <c r="BX158" s="585">
        <v>44561</v>
      </c>
      <c r="BY158" s="130">
        <f t="shared" si="167"/>
        <v>667</v>
      </c>
      <c r="BZ158" s="586">
        <f t="shared" si="168"/>
        <v>0.48328767123287675</v>
      </c>
      <c r="CA158" s="586">
        <f t="shared" si="169"/>
        <v>322.35287671232879</v>
      </c>
      <c r="CB158" s="545">
        <f t="shared" si="170"/>
        <v>-2.8767123287707363E-3</v>
      </c>
      <c r="CC158" s="546">
        <f t="shared" si="140"/>
        <v>176.40287671232878</v>
      </c>
    </row>
    <row r="159" spans="1:81" s="551" customFormat="1" ht="13.5">
      <c r="A159" s="702"/>
      <c r="B159" s="18">
        <v>1848</v>
      </c>
      <c r="C159" s="17"/>
      <c r="D159" s="542">
        <v>151</v>
      </c>
      <c r="E159" s="547" t="s">
        <v>944</v>
      </c>
      <c r="F159" s="569">
        <v>43895</v>
      </c>
      <c r="G159" s="33" t="s">
        <v>535</v>
      </c>
      <c r="H159" s="33" t="s">
        <v>550</v>
      </c>
      <c r="I159" s="33" t="s">
        <v>920</v>
      </c>
      <c r="J159" s="33" t="s">
        <v>945</v>
      </c>
      <c r="K159" s="544" t="s">
        <v>304</v>
      </c>
      <c r="L159" s="14">
        <v>980</v>
      </c>
      <c r="M159" s="552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567">
        <v>176.4</v>
      </c>
      <c r="BV159" s="277">
        <f t="shared" si="158"/>
        <v>498.75</v>
      </c>
      <c r="BW159" s="277">
        <f t="shared" si="159"/>
        <v>481.25</v>
      </c>
      <c r="BX159" s="585">
        <v>44561</v>
      </c>
      <c r="BY159" s="130">
        <f t="shared" si="167"/>
        <v>667</v>
      </c>
      <c r="BZ159" s="586">
        <f t="shared" si="168"/>
        <v>0.48328767123287675</v>
      </c>
      <c r="CA159" s="586">
        <f t="shared" si="169"/>
        <v>322.35287671232879</v>
      </c>
      <c r="CB159" s="545">
        <f t="shared" si="170"/>
        <v>-2.8767123287707363E-3</v>
      </c>
      <c r="CC159" s="546">
        <f t="shared" si="140"/>
        <v>176.40287671232878</v>
      </c>
    </row>
    <row r="160" spans="1:81" s="551" customFormat="1" ht="13.5">
      <c r="A160" s="702"/>
      <c r="B160" s="18">
        <v>1848</v>
      </c>
      <c r="C160" s="17"/>
      <c r="D160" s="542">
        <v>152</v>
      </c>
      <c r="E160" s="547" t="s">
        <v>946</v>
      </c>
      <c r="F160" s="569">
        <v>43895</v>
      </c>
      <c r="G160" s="33" t="s">
        <v>535</v>
      </c>
      <c r="H160" s="33" t="s">
        <v>550</v>
      </c>
      <c r="I160" s="33" t="s">
        <v>920</v>
      </c>
      <c r="J160" s="33" t="s">
        <v>947</v>
      </c>
      <c r="K160" s="544" t="s">
        <v>710</v>
      </c>
      <c r="L160" s="14">
        <v>980</v>
      </c>
      <c r="M160" s="552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567">
        <v>176.4</v>
      </c>
      <c r="BV160" s="277">
        <f t="shared" si="158"/>
        <v>498.75</v>
      </c>
      <c r="BW160" s="277">
        <f t="shared" si="159"/>
        <v>481.25</v>
      </c>
      <c r="BX160" s="585">
        <v>44561</v>
      </c>
      <c r="BY160" s="130">
        <f t="shared" si="167"/>
        <v>667</v>
      </c>
      <c r="BZ160" s="586">
        <f t="shared" si="168"/>
        <v>0.48328767123287675</v>
      </c>
      <c r="CA160" s="586">
        <f t="shared" si="169"/>
        <v>322.35287671232879</v>
      </c>
      <c r="CB160" s="545">
        <f t="shared" si="170"/>
        <v>-2.8767123287707363E-3</v>
      </c>
      <c r="CC160" s="546">
        <f t="shared" si="140"/>
        <v>176.40287671232878</v>
      </c>
    </row>
    <row r="161" spans="1:81" s="551" customFormat="1" ht="13.5">
      <c r="A161" s="702"/>
      <c r="B161" s="18">
        <v>1848</v>
      </c>
      <c r="C161" s="17"/>
      <c r="D161" s="542">
        <v>153</v>
      </c>
      <c r="E161" s="547" t="s">
        <v>948</v>
      </c>
      <c r="F161" s="569">
        <v>43895</v>
      </c>
      <c r="G161" s="33" t="s">
        <v>535</v>
      </c>
      <c r="H161" s="33" t="s">
        <v>550</v>
      </c>
      <c r="I161" s="33" t="s">
        <v>920</v>
      </c>
      <c r="J161" s="33" t="s">
        <v>949</v>
      </c>
      <c r="K161" s="544" t="s">
        <v>710</v>
      </c>
      <c r="L161" s="14">
        <v>980</v>
      </c>
      <c r="M161" s="552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567">
        <v>176.4</v>
      </c>
      <c r="BV161" s="277">
        <f t="shared" si="158"/>
        <v>498.75</v>
      </c>
      <c r="BW161" s="277">
        <f t="shared" si="159"/>
        <v>481.25</v>
      </c>
      <c r="BX161" s="585">
        <v>44561</v>
      </c>
      <c r="BY161" s="130">
        <f t="shared" si="167"/>
        <v>667</v>
      </c>
      <c r="BZ161" s="586">
        <f t="shared" si="168"/>
        <v>0.48328767123287675</v>
      </c>
      <c r="CA161" s="586">
        <f t="shared" si="169"/>
        <v>322.35287671232879</v>
      </c>
      <c r="CB161" s="545">
        <f t="shared" si="170"/>
        <v>-2.8767123287707363E-3</v>
      </c>
      <c r="CC161" s="546">
        <f t="shared" si="140"/>
        <v>176.40287671232878</v>
      </c>
    </row>
    <row r="162" spans="1:81" s="551" customFormat="1" ht="13.5">
      <c r="A162" s="702"/>
      <c r="B162" s="18">
        <v>1848</v>
      </c>
      <c r="C162" s="17"/>
      <c r="D162" s="542">
        <v>154</v>
      </c>
      <c r="E162" s="547" t="s">
        <v>950</v>
      </c>
      <c r="F162" s="569">
        <v>43895</v>
      </c>
      <c r="G162" s="33" t="s">
        <v>535</v>
      </c>
      <c r="H162" s="33" t="s">
        <v>550</v>
      </c>
      <c r="I162" s="33" t="s">
        <v>920</v>
      </c>
      <c r="J162" s="33" t="s">
        <v>951</v>
      </c>
      <c r="K162" s="544" t="s">
        <v>989</v>
      </c>
      <c r="L162" s="14">
        <v>980</v>
      </c>
      <c r="M162" s="552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567">
        <v>176.4</v>
      </c>
      <c r="BV162" s="277">
        <f t="shared" si="158"/>
        <v>498.75</v>
      </c>
      <c r="BW162" s="277">
        <f t="shared" si="159"/>
        <v>481.25</v>
      </c>
      <c r="BX162" s="585">
        <v>44561</v>
      </c>
      <c r="BY162" s="130">
        <f t="shared" si="167"/>
        <v>667</v>
      </c>
      <c r="BZ162" s="586">
        <f t="shared" si="168"/>
        <v>0.48328767123287675</v>
      </c>
      <c r="CA162" s="586">
        <f t="shared" si="169"/>
        <v>322.35287671232879</v>
      </c>
      <c r="CB162" s="545">
        <f t="shared" si="170"/>
        <v>-2.8767123287707363E-3</v>
      </c>
      <c r="CC162" s="546">
        <f t="shared" si="140"/>
        <v>176.40287671232878</v>
      </c>
    </row>
    <row r="163" spans="1:81" s="551" customFormat="1" ht="13.5">
      <c r="A163" s="702"/>
      <c r="B163" s="18">
        <v>1848</v>
      </c>
      <c r="C163" s="17"/>
      <c r="D163" s="542">
        <v>155</v>
      </c>
      <c r="E163" s="547" t="s">
        <v>952</v>
      </c>
      <c r="F163" s="569">
        <v>43895</v>
      </c>
      <c r="G163" s="33" t="s">
        <v>535</v>
      </c>
      <c r="H163" s="33" t="s">
        <v>550</v>
      </c>
      <c r="I163" s="33" t="s">
        <v>920</v>
      </c>
      <c r="J163" s="33" t="s">
        <v>953</v>
      </c>
      <c r="K163" s="544" t="s">
        <v>710</v>
      </c>
      <c r="L163" s="14">
        <v>980</v>
      </c>
      <c r="M163" s="552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567">
        <v>176.4</v>
      </c>
      <c r="BV163" s="277">
        <f t="shared" si="158"/>
        <v>498.75</v>
      </c>
      <c r="BW163" s="277">
        <f t="shared" si="159"/>
        <v>481.25</v>
      </c>
      <c r="BX163" s="585">
        <v>44561</v>
      </c>
      <c r="BY163" s="130">
        <f t="shared" si="167"/>
        <v>667</v>
      </c>
      <c r="BZ163" s="586">
        <f t="shared" si="168"/>
        <v>0.48328767123287675</v>
      </c>
      <c r="CA163" s="586">
        <f t="shared" si="169"/>
        <v>322.35287671232879</v>
      </c>
      <c r="CB163" s="545">
        <f t="shared" si="170"/>
        <v>-2.8767123287707363E-3</v>
      </c>
      <c r="CC163" s="546">
        <f t="shared" si="140"/>
        <v>176.40287671232878</v>
      </c>
    </row>
    <row r="164" spans="1:81" s="551" customFormat="1" ht="25.5">
      <c r="A164" s="702"/>
      <c r="B164" s="18">
        <v>1848</v>
      </c>
      <c r="C164" s="17"/>
      <c r="D164" s="542">
        <v>156</v>
      </c>
      <c r="E164" s="547" t="s">
        <v>954</v>
      </c>
      <c r="F164" s="569">
        <v>43895</v>
      </c>
      <c r="G164" s="33" t="s">
        <v>535</v>
      </c>
      <c r="H164" s="33" t="s">
        <v>550</v>
      </c>
      <c r="I164" s="33" t="s">
        <v>920</v>
      </c>
      <c r="J164" s="33" t="s">
        <v>955</v>
      </c>
      <c r="K164" s="544" t="s">
        <v>280</v>
      </c>
      <c r="L164" s="14">
        <v>980</v>
      </c>
      <c r="M164" s="552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567">
        <v>176.4</v>
      </c>
      <c r="BV164" s="277">
        <f t="shared" si="158"/>
        <v>498.75</v>
      </c>
      <c r="BW164" s="277">
        <f t="shared" si="159"/>
        <v>481.25</v>
      </c>
      <c r="BX164" s="585">
        <v>44561</v>
      </c>
      <c r="BY164" s="130">
        <f t="shared" si="167"/>
        <v>667</v>
      </c>
      <c r="BZ164" s="586">
        <f t="shared" si="168"/>
        <v>0.48328767123287675</v>
      </c>
      <c r="CA164" s="586">
        <f t="shared" si="169"/>
        <v>322.35287671232879</v>
      </c>
      <c r="CB164" s="545">
        <f t="shared" si="170"/>
        <v>-2.8767123287707363E-3</v>
      </c>
      <c r="CC164" s="546">
        <f t="shared" si="140"/>
        <v>176.40287671232878</v>
      </c>
    </row>
    <row r="165" spans="1:81" s="551" customFormat="1" ht="13.5">
      <c r="A165" s="702"/>
      <c r="B165" s="18">
        <v>1848</v>
      </c>
      <c r="C165" s="17"/>
      <c r="D165" s="542">
        <v>157</v>
      </c>
      <c r="E165" s="547" t="s">
        <v>956</v>
      </c>
      <c r="F165" s="569">
        <v>43895</v>
      </c>
      <c r="G165" s="33" t="s">
        <v>535</v>
      </c>
      <c r="H165" s="33" t="s">
        <v>550</v>
      </c>
      <c r="I165" s="33" t="s">
        <v>920</v>
      </c>
      <c r="J165" s="33" t="s">
        <v>957</v>
      </c>
      <c r="K165" s="544" t="s">
        <v>625</v>
      </c>
      <c r="L165" s="14">
        <v>980</v>
      </c>
      <c r="M165" s="552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1" si="195">BP165+BR165</f>
        <v>322.35000000000002</v>
      </c>
      <c r="BT165" s="14">
        <f t="shared" ref="BT165:BT222" si="196">L165-BS165</f>
        <v>657.65</v>
      </c>
      <c r="BU165" s="567">
        <v>176.4</v>
      </c>
      <c r="BV165" s="277">
        <f t="shared" si="158"/>
        <v>498.75</v>
      </c>
      <c r="BW165" s="277">
        <f t="shared" si="159"/>
        <v>481.25</v>
      </c>
      <c r="BX165" s="585">
        <v>44561</v>
      </c>
      <c r="BY165" s="130">
        <f t="shared" si="167"/>
        <v>667</v>
      </c>
      <c r="BZ165" s="586">
        <f t="shared" si="168"/>
        <v>0.48328767123287675</v>
      </c>
      <c r="CA165" s="586">
        <f t="shared" si="169"/>
        <v>322.35287671232879</v>
      </c>
      <c r="CB165" s="545">
        <f t="shared" si="170"/>
        <v>-2.8767123287707363E-3</v>
      </c>
      <c r="CC165" s="546">
        <f t="shared" ref="CC165:CC228" si="197">SUM(BU165-CB165)</f>
        <v>176.40287671232878</v>
      </c>
    </row>
    <row r="166" spans="1:81" s="551" customFormat="1" ht="25.5">
      <c r="A166" s="702"/>
      <c r="B166" s="18">
        <v>1848</v>
      </c>
      <c r="C166" s="17"/>
      <c r="D166" s="542">
        <v>158</v>
      </c>
      <c r="E166" s="547" t="s">
        <v>958</v>
      </c>
      <c r="F166" s="569">
        <v>43895</v>
      </c>
      <c r="G166" s="33" t="s">
        <v>493</v>
      </c>
      <c r="H166" s="33" t="s">
        <v>550</v>
      </c>
      <c r="I166" s="544" t="s">
        <v>959</v>
      </c>
      <c r="J166" s="33" t="s">
        <v>960</v>
      </c>
      <c r="K166" s="544" t="s">
        <v>989</v>
      </c>
      <c r="L166" s="127">
        <v>1289.95</v>
      </c>
      <c r="M166" s="552">
        <f t="shared" si="185"/>
        <v>128.995</v>
      </c>
      <c r="N166" s="127">
        <f t="shared" si="186"/>
        <v>1160.9549999999999</v>
      </c>
      <c r="O166" s="127">
        <f t="shared" si="187"/>
        <v>232.19099999999997</v>
      </c>
      <c r="P166" s="127">
        <v>0</v>
      </c>
      <c r="Q166" s="127">
        <v>0</v>
      </c>
      <c r="R166" s="127">
        <v>0</v>
      </c>
      <c r="S166" s="127">
        <v>0</v>
      </c>
      <c r="T166" s="127">
        <f t="shared" si="160"/>
        <v>0</v>
      </c>
      <c r="U166" s="127">
        <v>0</v>
      </c>
      <c r="V166" s="127">
        <v>0</v>
      </c>
      <c r="W166" s="127">
        <f t="shared" ref="W166:W180" si="198">T166+V166</f>
        <v>0</v>
      </c>
      <c r="X166" s="127"/>
      <c r="Y166" s="127">
        <v>0</v>
      </c>
      <c r="Z166" s="127">
        <f t="shared" si="148"/>
        <v>0</v>
      </c>
      <c r="AA166" s="127">
        <v>0</v>
      </c>
      <c r="AB166" s="127">
        <v>0</v>
      </c>
      <c r="AC166" s="127">
        <f t="shared" si="150"/>
        <v>0</v>
      </c>
      <c r="AD166" s="127">
        <v>0</v>
      </c>
      <c r="AE166" s="127">
        <v>0</v>
      </c>
      <c r="AF166" s="127">
        <f t="shared" si="157"/>
        <v>0</v>
      </c>
      <c r="AG166" s="127">
        <v>0</v>
      </c>
      <c r="AH166" s="127"/>
      <c r="AI166" s="127">
        <f t="shared" si="181"/>
        <v>0</v>
      </c>
      <c r="AJ166" s="127">
        <v>0</v>
      </c>
      <c r="AK166" s="127">
        <v>0</v>
      </c>
      <c r="AL166" s="127">
        <f t="shared" si="183"/>
        <v>0</v>
      </c>
      <c r="AM166" s="127">
        <v>0</v>
      </c>
      <c r="AN166" s="127">
        <v>0</v>
      </c>
      <c r="AO166" s="127">
        <f t="shared" si="151"/>
        <v>0</v>
      </c>
      <c r="AP166" s="127">
        <v>0</v>
      </c>
      <c r="AQ166" s="127">
        <v>0</v>
      </c>
      <c r="AR166" s="127">
        <f t="shared" si="188"/>
        <v>0</v>
      </c>
      <c r="AS166" s="127">
        <v>0</v>
      </c>
      <c r="AT166" s="127">
        <v>0</v>
      </c>
      <c r="AU166" s="127">
        <f t="shared" si="189"/>
        <v>0</v>
      </c>
      <c r="AV166" s="127"/>
      <c r="AW166" s="127"/>
      <c r="AX166" s="127">
        <f t="shared" si="163"/>
        <v>0</v>
      </c>
      <c r="AY166" s="127">
        <v>0</v>
      </c>
      <c r="AZ166" s="127"/>
      <c r="BA166" s="127">
        <f t="shared" si="184"/>
        <v>0</v>
      </c>
      <c r="BB166" s="127">
        <v>0</v>
      </c>
      <c r="BC166" s="127">
        <v>0</v>
      </c>
      <c r="BD166" s="127">
        <f t="shared" si="190"/>
        <v>0</v>
      </c>
      <c r="BE166" s="127">
        <v>0</v>
      </c>
      <c r="BF166" s="127">
        <v>0</v>
      </c>
      <c r="BG166" s="127">
        <f t="shared" si="191"/>
        <v>0</v>
      </c>
      <c r="BH166" s="127">
        <v>0</v>
      </c>
      <c r="BI166" s="127">
        <v>0</v>
      </c>
      <c r="BJ166" s="127">
        <f t="shared" si="156"/>
        <v>0</v>
      </c>
      <c r="BK166" s="127">
        <v>0</v>
      </c>
      <c r="BL166" s="127">
        <v>0</v>
      </c>
      <c r="BM166" s="127">
        <f t="shared" si="192"/>
        <v>0</v>
      </c>
      <c r="BN166" s="127">
        <v>0</v>
      </c>
      <c r="BO166" s="127">
        <v>192.11</v>
      </c>
      <c r="BP166" s="127">
        <f t="shared" si="193"/>
        <v>192.11</v>
      </c>
      <c r="BQ166" s="127">
        <f t="shared" si="194"/>
        <v>1097.8400000000001</v>
      </c>
      <c r="BR166" s="127">
        <f>O166</f>
        <v>232.19099999999997</v>
      </c>
      <c r="BS166" s="127">
        <f t="shared" si="195"/>
        <v>424.30099999999999</v>
      </c>
      <c r="BT166" s="127">
        <f t="shared" si="196"/>
        <v>865.64900000000011</v>
      </c>
      <c r="BU166" s="567">
        <v>232.19</v>
      </c>
      <c r="BV166" s="277">
        <f t="shared" si="158"/>
        <v>656.49099999999999</v>
      </c>
      <c r="BW166" s="277">
        <f t="shared" si="159"/>
        <v>633.45900000000006</v>
      </c>
      <c r="BX166" s="585">
        <v>44561</v>
      </c>
      <c r="BY166" s="130">
        <f t="shared" si="167"/>
        <v>667</v>
      </c>
      <c r="BZ166" s="586">
        <f t="shared" si="168"/>
        <v>0.63613972602739721</v>
      </c>
      <c r="CA166" s="586">
        <f t="shared" si="169"/>
        <v>424.30519726027393</v>
      </c>
      <c r="CB166" s="545">
        <f t="shared" si="170"/>
        <v>-4.1972602739406284E-3</v>
      </c>
      <c r="CC166" s="546">
        <f t="shared" si="197"/>
        <v>232.19419726027394</v>
      </c>
    </row>
    <row r="167" spans="1:81" s="551" customFormat="1" ht="25.5">
      <c r="A167" s="702"/>
      <c r="B167" s="18">
        <v>1848</v>
      </c>
      <c r="C167" s="17"/>
      <c r="D167" s="542">
        <v>159</v>
      </c>
      <c r="E167" s="547" t="s">
        <v>961</v>
      </c>
      <c r="F167" s="569">
        <v>43895</v>
      </c>
      <c r="G167" s="33" t="s">
        <v>493</v>
      </c>
      <c r="H167" s="33" t="s">
        <v>550</v>
      </c>
      <c r="I167" s="544" t="s">
        <v>959</v>
      </c>
      <c r="J167" s="33" t="s">
        <v>962</v>
      </c>
      <c r="K167" s="544" t="s">
        <v>570</v>
      </c>
      <c r="L167" s="127">
        <v>1289.95</v>
      </c>
      <c r="M167" s="552">
        <f>L167*10%</f>
        <v>128.995</v>
      </c>
      <c r="N167" s="127">
        <f>L167-M167</f>
        <v>1160.9549999999999</v>
      </c>
      <c r="O167" s="127">
        <f t="shared" si="187"/>
        <v>232.19099999999997</v>
      </c>
      <c r="P167" s="127">
        <v>0</v>
      </c>
      <c r="Q167" s="127">
        <v>0</v>
      </c>
      <c r="R167" s="127">
        <v>0</v>
      </c>
      <c r="S167" s="127">
        <v>0</v>
      </c>
      <c r="T167" s="127">
        <f>S167</f>
        <v>0</v>
      </c>
      <c r="U167" s="127">
        <v>0</v>
      </c>
      <c r="V167" s="127">
        <v>0</v>
      </c>
      <c r="W167" s="127">
        <f>T167+V167</f>
        <v>0</v>
      </c>
      <c r="X167" s="127"/>
      <c r="Y167" s="127">
        <v>0</v>
      </c>
      <c r="Z167" s="127">
        <f>W167+Y167</f>
        <v>0</v>
      </c>
      <c r="AA167" s="127">
        <v>0</v>
      </c>
      <c r="AB167" s="127">
        <v>0</v>
      </c>
      <c r="AC167" s="127">
        <f>Z167+AB167</f>
        <v>0</v>
      </c>
      <c r="AD167" s="127">
        <v>0</v>
      </c>
      <c r="AE167" s="127">
        <v>0</v>
      </c>
      <c r="AF167" s="127">
        <f t="shared" si="157"/>
        <v>0</v>
      </c>
      <c r="AG167" s="127">
        <v>0</v>
      </c>
      <c r="AH167" s="127"/>
      <c r="AI167" s="127">
        <f>AF167+AH167</f>
        <v>0</v>
      </c>
      <c r="AJ167" s="127">
        <v>0</v>
      </c>
      <c r="AK167" s="127">
        <v>0</v>
      </c>
      <c r="AL167" s="127">
        <f>AI167+AK167</f>
        <v>0</v>
      </c>
      <c r="AM167" s="127">
        <v>0</v>
      </c>
      <c r="AN167" s="127">
        <v>0</v>
      </c>
      <c r="AO167" s="127">
        <f>AL167+AN167</f>
        <v>0</v>
      </c>
      <c r="AP167" s="127">
        <v>0</v>
      </c>
      <c r="AQ167" s="127">
        <v>0</v>
      </c>
      <c r="AR167" s="127">
        <f>AO167+AQ167</f>
        <v>0</v>
      </c>
      <c r="AS167" s="127">
        <v>0</v>
      </c>
      <c r="AT167" s="127">
        <v>0</v>
      </c>
      <c r="AU167" s="127">
        <f>AR167+AT167</f>
        <v>0</v>
      </c>
      <c r="AV167" s="127"/>
      <c r="AW167" s="127"/>
      <c r="AX167" s="127">
        <f>AU167+AW167</f>
        <v>0</v>
      </c>
      <c r="AY167" s="127">
        <v>0</v>
      </c>
      <c r="AZ167" s="127"/>
      <c r="BA167" s="127">
        <f>AX167+AZ167</f>
        <v>0</v>
      </c>
      <c r="BB167" s="127">
        <v>0</v>
      </c>
      <c r="BC167" s="127">
        <v>0</v>
      </c>
      <c r="BD167" s="127">
        <f>BA167+BC167</f>
        <v>0</v>
      </c>
      <c r="BE167" s="127">
        <v>0</v>
      </c>
      <c r="BF167" s="127">
        <v>0</v>
      </c>
      <c r="BG167" s="127">
        <f t="shared" si="191"/>
        <v>0</v>
      </c>
      <c r="BH167" s="127">
        <v>0</v>
      </c>
      <c r="BI167" s="127">
        <v>0</v>
      </c>
      <c r="BJ167" s="127">
        <f>BG167+BI167</f>
        <v>0</v>
      </c>
      <c r="BK167" s="127">
        <v>0</v>
      </c>
      <c r="BL167" s="127">
        <v>0</v>
      </c>
      <c r="BM167" s="127">
        <f t="shared" si="192"/>
        <v>0</v>
      </c>
      <c r="BN167" s="127">
        <v>0</v>
      </c>
      <c r="BO167" s="127">
        <v>192.11</v>
      </c>
      <c r="BP167" s="127">
        <f t="shared" si="193"/>
        <v>192.11</v>
      </c>
      <c r="BQ167" s="127">
        <f t="shared" si="194"/>
        <v>1097.8400000000001</v>
      </c>
      <c r="BR167" s="127">
        <f t="shared" si="182"/>
        <v>232.19099999999997</v>
      </c>
      <c r="BS167" s="127">
        <f t="shared" si="195"/>
        <v>424.30099999999999</v>
      </c>
      <c r="BT167" s="127">
        <f t="shared" si="196"/>
        <v>865.64900000000011</v>
      </c>
      <c r="BU167" s="567">
        <v>232.19</v>
      </c>
      <c r="BV167" s="277">
        <f t="shared" si="158"/>
        <v>656.49099999999999</v>
      </c>
      <c r="BW167" s="277">
        <f t="shared" si="159"/>
        <v>633.45900000000006</v>
      </c>
      <c r="BX167" s="585">
        <v>44561</v>
      </c>
      <c r="BY167" s="130">
        <f t="shared" si="167"/>
        <v>667</v>
      </c>
      <c r="BZ167" s="586">
        <f t="shared" si="168"/>
        <v>0.63613972602739721</v>
      </c>
      <c r="CA167" s="586">
        <f t="shared" si="169"/>
        <v>424.30519726027393</v>
      </c>
      <c r="CB167" s="545">
        <f t="shared" si="170"/>
        <v>-4.1972602739406284E-3</v>
      </c>
      <c r="CC167" s="546">
        <f t="shared" si="197"/>
        <v>232.19419726027394</v>
      </c>
    </row>
    <row r="168" spans="1:81" s="551" customFormat="1" ht="25.5">
      <c r="A168" s="702"/>
      <c r="B168" s="18">
        <v>1848</v>
      </c>
      <c r="C168" s="17"/>
      <c r="D168" s="542">
        <v>160</v>
      </c>
      <c r="E168" s="547" t="s">
        <v>963</v>
      </c>
      <c r="F168" s="569">
        <v>43895</v>
      </c>
      <c r="G168" s="33" t="s">
        <v>493</v>
      </c>
      <c r="H168" s="33" t="s">
        <v>550</v>
      </c>
      <c r="I168" s="544" t="s">
        <v>959</v>
      </c>
      <c r="J168" s="33" t="s">
        <v>964</v>
      </c>
      <c r="K168" s="544" t="s">
        <v>710</v>
      </c>
      <c r="L168" s="127">
        <v>1289.95</v>
      </c>
      <c r="M168" s="552">
        <f t="shared" si="185"/>
        <v>128.995</v>
      </c>
      <c r="N168" s="127">
        <f t="shared" si="186"/>
        <v>1160.9549999999999</v>
      </c>
      <c r="O168" s="127">
        <f t="shared" si="187"/>
        <v>232.19099999999997</v>
      </c>
      <c r="P168" s="127">
        <v>0</v>
      </c>
      <c r="Q168" s="127">
        <v>0</v>
      </c>
      <c r="R168" s="127">
        <v>0</v>
      </c>
      <c r="S168" s="127">
        <v>0</v>
      </c>
      <c r="T168" s="127">
        <f t="shared" si="160"/>
        <v>0</v>
      </c>
      <c r="U168" s="127">
        <v>0</v>
      </c>
      <c r="V168" s="127">
        <v>0</v>
      </c>
      <c r="W168" s="127">
        <f t="shared" si="198"/>
        <v>0</v>
      </c>
      <c r="X168" s="127"/>
      <c r="Y168" s="127">
        <v>0</v>
      </c>
      <c r="Z168" s="127">
        <f t="shared" ref="Z168:Z180" si="199">W168+Y168</f>
        <v>0</v>
      </c>
      <c r="AA168" s="127">
        <v>0</v>
      </c>
      <c r="AB168" s="127">
        <v>0</v>
      </c>
      <c r="AC168" s="127">
        <f t="shared" si="150"/>
        <v>0</v>
      </c>
      <c r="AD168" s="127">
        <v>0</v>
      </c>
      <c r="AE168" s="127">
        <v>0</v>
      </c>
      <c r="AF168" s="127">
        <f t="shared" si="157"/>
        <v>0</v>
      </c>
      <c r="AG168" s="127">
        <v>0</v>
      </c>
      <c r="AH168" s="127"/>
      <c r="AI168" s="127">
        <f t="shared" si="181"/>
        <v>0</v>
      </c>
      <c r="AJ168" s="127">
        <v>0</v>
      </c>
      <c r="AK168" s="127">
        <v>0</v>
      </c>
      <c r="AL168" s="127">
        <f t="shared" si="183"/>
        <v>0</v>
      </c>
      <c r="AM168" s="127">
        <v>0</v>
      </c>
      <c r="AN168" s="127">
        <v>0</v>
      </c>
      <c r="AO168" s="127">
        <f t="shared" si="151"/>
        <v>0</v>
      </c>
      <c r="AP168" s="127">
        <v>0</v>
      </c>
      <c r="AQ168" s="127">
        <v>0</v>
      </c>
      <c r="AR168" s="127">
        <f t="shared" si="188"/>
        <v>0</v>
      </c>
      <c r="AS168" s="127">
        <v>0</v>
      </c>
      <c r="AT168" s="127">
        <v>0</v>
      </c>
      <c r="AU168" s="127">
        <f t="shared" si="189"/>
        <v>0</v>
      </c>
      <c r="AV168" s="127"/>
      <c r="AW168" s="127"/>
      <c r="AX168" s="127">
        <f t="shared" si="163"/>
        <v>0</v>
      </c>
      <c r="AY168" s="127">
        <v>0</v>
      </c>
      <c r="AZ168" s="127"/>
      <c r="BA168" s="127">
        <f t="shared" si="184"/>
        <v>0</v>
      </c>
      <c r="BB168" s="127">
        <v>0</v>
      </c>
      <c r="BC168" s="127">
        <v>0</v>
      </c>
      <c r="BD168" s="127">
        <f t="shared" si="190"/>
        <v>0</v>
      </c>
      <c r="BE168" s="127">
        <v>0</v>
      </c>
      <c r="BF168" s="127">
        <v>0</v>
      </c>
      <c r="BG168" s="127">
        <f t="shared" si="191"/>
        <v>0</v>
      </c>
      <c r="BH168" s="127">
        <v>0</v>
      </c>
      <c r="BI168" s="127">
        <v>0</v>
      </c>
      <c r="BJ168" s="127">
        <f t="shared" si="156"/>
        <v>0</v>
      </c>
      <c r="BK168" s="127">
        <v>0</v>
      </c>
      <c r="BL168" s="127">
        <v>0</v>
      </c>
      <c r="BM168" s="127">
        <f t="shared" si="192"/>
        <v>0</v>
      </c>
      <c r="BN168" s="127">
        <v>0</v>
      </c>
      <c r="BO168" s="127">
        <v>192.11</v>
      </c>
      <c r="BP168" s="127">
        <f t="shared" si="193"/>
        <v>192.11</v>
      </c>
      <c r="BQ168" s="127">
        <f t="shared" si="194"/>
        <v>1097.8400000000001</v>
      </c>
      <c r="BR168" s="127">
        <f t="shared" si="182"/>
        <v>232.19099999999997</v>
      </c>
      <c r="BS168" s="127">
        <f t="shared" si="195"/>
        <v>424.30099999999999</v>
      </c>
      <c r="BT168" s="127">
        <f t="shared" si="196"/>
        <v>865.64900000000011</v>
      </c>
      <c r="BU168" s="567">
        <v>232.19</v>
      </c>
      <c r="BV168" s="277">
        <f t="shared" si="158"/>
        <v>656.49099999999999</v>
      </c>
      <c r="BW168" s="277">
        <f t="shared" si="159"/>
        <v>633.45900000000006</v>
      </c>
      <c r="BX168" s="585">
        <v>44561</v>
      </c>
      <c r="BY168" s="130">
        <f t="shared" si="167"/>
        <v>667</v>
      </c>
      <c r="BZ168" s="586">
        <f t="shared" si="168"/>
        <v>0.63613972602739721</v>
      </c>
      <c r="CA168" s="586">
        <f t="shared" si="169"/>
        <v>424.30519726027393</v>
      </c>
      <c r="CB168" s="545">
        <f t="shared" si="170"/>
        <v>-4.1972602739406284E-3</v>
      </c>
      <c r="CC168" s="546">
        <f t="shared" si="197"/>
        <v>232.19419726027394</v>
      </c>
    </row>
    <row r="169" spans="1:81" s="551" customFormat="1" ht="25.5">
      <c r="A169" s="702"/>
      <c r="B169" s="18">
        <v>1848</v>
      </c>
      <c r="C169" s="17"/>
      <c r="D169" s="542">
        <v>161</v>
      </c>
      <c r="E169" s="547" t="s">
        <v>965</v>
      </c>
      <c r="F169" s="569">
        <v>43895</v>
      </c>
      <c r="G169" s="33" t="s">
        <v>493</v>
      </c>
      <c r="H169" s="33" t="s">
        <v>550</v>
      </c>
      <c r="I169" s="544" t="s">
        <v>959</v>
      </c>
      <c r="J169" s="33" t="s">
        <v>966</v>
      </c>
      <c r="K169" s="544" t="s">
        <v>747</v>
      </c>
      <c r="L169" s="127">
        <v>1289.95</v>
      </c>
      <c r="M169" s="552">
        <f t="shared" si="185"/>
        <v>128.995</v>
      </c>
      <c r="N169" s="127">
        <f t="shared" si="186"/>
        <v>1160.9549999999999</v>
      </c>
      <c r="O169" s="127">
        <f t="shared" si="187"/>
        <v>232.19099999999997</v>
      </c>
      <c r="P169" s="127">
        <v>0</v>
      </c>
      <c r="Q169" s="127">
        <v>0</v>
      </c>
      <c r="R169" s="127">
        <v>0</v>
      </c>
      <c r="S169" s="127">
        <v>0</v>
      </c>
      <c r="T169" s="127">
        <f t="shared" si="160"/>
        <v>0</v>
      </c>
      <c r="U169" s="127">
        <v>0</v>
      </c>
      <c r="V169" s="127">
        <v>0</v>
      </c>
      <c r="W169" s="127">
        <f t="shared" si="198"/>
        <v>0</v>
      </c>
      <c r="X169" s="127"/>
      <c r="Y169" s="127">
        <v>0</v>
      </c>
      <c r="Z169" s="127">
        <f t="shared" si="199"/>
        <v>0</v>
      </c>
      <c r="AA169" s="127">
        <v>0</v>
      </c>
      <c r="AB169" s="127">
        <v>0</v>
      </c>
      <c r="AC169" s="127">
        <f t="shared" si="150"/>
        <v>0</v>
      </c>
      <c r="AD169" s="127">
        <v>0</v>
      </c>
      <c r="AE169" s="127">
        <v>0</v>
      </c>
      <c r="AF169" s="127">
        <f t="shared" si="157"/>
        <v>0</v>
      </c>
      <c r="AG169" s="127">
        <v>0</v>
      </c>
      <c r="AH169" s="127"/>
      <c r="AI169" s="127">
        <f t="shared" si="181"/>
        <v>0</v>
      </c>
      <c r="AJ169" s="127">
        <v>0</v>
      </c>
      <c r="AK169" s="127">
        <v>0</v>
      </c>
      <c r="AL169" s="127">
        <f t="shared" si="183"/>
        <v>0</v>
      </c>
      <c r="AM169" s="127">
        <v>0</v>
      </c>
      <c r="AN169" s="127">
        <v>0</v>
      </c>
      <c r="AO169" s="127">
        <f t="shared" si="151"/>
        <v>0</v>
      </c>
      <c r="AP169" s="127">
        <v>0</v>
      </c>
      <c r="AQ169" s="127">
        <v>0</v>
      </c>
      <c r="AR169" s="127">
        <f t="shared" si="188"/>
        <v>0</v>
      </c>
      <c r="AS169" s="127">
        <v>0</v>
      </c>
      <c r="AT169" s="127">
        <v>0</v>
      </c>
      <c r="AU169" s="127">
        <f t="shared" si="189"/>
        <v>0</v>
      </c>
      <c r="AV169" s="127"/>
      <c r="AW169" s="127"/>
      <c r="AX169" s="127">
        <f t="shared" si="163"/>
        <v>0</v>
      </c>
      <c r="AY169" s="127">
        <v>0</v>
      </c>
      <c r="AZ169" s="127"/>
      <c r="BA169" s="127">
        <f t="shared" si="184"/>
        <v>0</v>
      </c>
      <c r="BB169" s="127">
        <v>0</v>
      </c>
      <c r="BC169" s="127">
        <v>0</v>
      </c>
      <c r="BD169" s="127">
        <f t="shared" si="190"/>
        <v>0</v>
      </c>
      <c r="BE169" s="127">
        <v>0</v>
      </c>
      <c r="BF169" s="127">
        <v>0</v>
      </c>
      <c r="BG169" s="127">
        <f t="shared" si="191"/>
        <v>0</v>
      </c>
      <c r="BH169" s="127">
        <v>0</v>
      </c>
      <c r="BI169" s="127">
        <v>0</v>
      </c>
      <c r="BJ169" s="127">
        <f t="shared" si="156"/>
        <v>0</v>
      </c>
      <c r="BK169" s="127">
        <v>0</v>
      </c>
      <c r="BL169" s="127">
        <v>0</v>
      </c>
      <c r="BM169" s="127">
        <f t="shared" si="192"/>
        <v>0</v>
      </c>
      <c r="BN169" s="127">
        <v>0</v>
      </c>
      <c r="BO169" s="127">
        <v>192.11</v>
      </c>
      <c r="BP169" s="127">
        <f t="shared" si="193"/>
        <v>192.11</v>
      </c>
      <c r="BQ169" s="127">
        <f t="shared" si="194"/>
        <v>1097.8400000000001</v>
      </c>
      <c r="BR169" s="127">
        <f t="shared" si="182"/>
        <v>232.19099999999997</v>
      </c>
      <c r="BS169" s="127">
        <f t="shared" si="195"/>
        <v>424.30099999999999</v>
      </c>
      <c r="BT169" s="127">
        <f t="shared" si="196"/>
        <v>865.64900000000011</v>
      </c>
      <c r="BU169" s="567">
        <v>232.19</v>
      </c>
      <c r="BV169" s="277">
        <f t="shared" si="158"/>
        <v>656.49099999999999</v>
      </c>
      <c r="BW169" s="277">
        <f t="shared" si="159"/>
        <v>633.45900000000006</v>
      </c>
      <c r="BX169" s="585">
        <v>44561</v>
      </c>
      <c r="BY169" s="130">
        <f t="shared" si="167"/>
        <v>667</v>
      </c>
      <c r="BZ169" s="586">
        <f t="shared" si="168"/>
        <v>0.63613972602739721</v>
      </c>
      <c r="CA169" s="586">
        <f t="shared" si="169"/>
        <v>424.30519726027393</v>
      </c>
      <c r="CB169" s="545">
        <f t="shared" si="170"/>
        <v>-4.1972602739406284E-3</v>
      </c>
      <c r="CC169" s="546">
        <f t="shared" si="197"/>
        <v>232.19419726027394</v>
      </c>
    </row>
    <row r="170" spans="1:81" s="551" customFormat="1" ht="25.5">
      <c r="A170" s="124">
        <v>159</v>
      </c>
      <c r="B170" s="570" t="s">
        <v>967</v>
      </c>
      <c r="C170" s="571"/>
      <c r="D170" s="542">
        <v>162</v>
      </c>
      <c r="E170" s="547" t="s">
        <v>968</v>
      </c>
      <c r="F170" s="569">
        <v>43955</v>
      </c>
      <c r="G170" s="33" t="s">
        <v>969</v>
      </c>
      <c r="H170" s="33" t="s">
        <v>970</v>
      </c>
      <c r="I170" s="544" t="s">
        <v>971</v>
      </c>
      <c r="J170" s="572" t="s">
        <v>972</v>
      </c>
      <c r="K170" s="544" t="s">
        <v>570</v>
      </c>
      <c r="L170" s="14">
        <v>717.55</v>
      </c>
      <c r="M170" s="552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567">
        <v>129.16</v>
      </c>
      <c r="BV170" s="277">
        <f t="shared" si="158"/>
        <v>343.94899999999996</v>
      </c>
      <c r="BW170" s="277">
        <f t="shared" si="159"/>
        <v>373.601</v>
      </c>
      <c r="BX170" s="585">
        <v>44561</v>
      </c>
      <c r="BY170" s="130">
        <f t="shared" si="167"/>
        <v>607</v>
      </c>
      <c r="BZ170" s="586">
        <f t="shared" si="168"/>
        <v>0.35386027397260272</v>
      </c>
      <c r="CA170" s="586">
        <f t="shared" si="169"/>
        <v>214.79318630136984</v>
      </c>
      <c r="CB170" s="545">
        <f t="shared" si="170"/>
        <v>-4.1863013698559826E-3</v>
      </c>
      <c r="CC170" s="546">
        <f t="shared" si="197"/>
        <v>129.16418630136985</v>
      </c>
    </row>
    <row r="171" spans="1:81" s="551" customFormat="1" ht="13.5">
      <c r="A171" s="702">
        <v>160</v>
      </c>
      <c r="B171" s="18">
        <v>6115</v>
      </c>
      <c r="C171" s="17"/>
      <c r="D171" s="542">
        <v>163</v>
      </c>
      <c r="E171" s="547" t="s">
        <v>973</v>
      </c>
      <c r="F171" s="569">
        <v>44182</v>
      </c>
      <c r="G171" s="33" t="s">
        <v>535</v>
      </c>
      <c r="H171" s="33" t="s">
        <v>550</v>
      </c>
      <c r="I171" s="33" t="s">
        <v>974</v>
      </c>
      <c r="J171" s="33" t="s">
        <v>975</v>
      </c>
      <c r="K171" s="544" t="s">
        <v>523</v>
      </c>
      <c r="L171" s="127">
        <v>1349.45</v>
      </c>
      <c r="M171" s="552">
        <f t="shared" si="185"/>
        <v>134.94500000000002</v>
      </c>
      <c r="N171" s="127">
        <f t="shared" si="186"/>
        <v>1214.5050000000001</v>
      </c>
      <c r="O171" s="127">
        <f t="shared" si="187"/>
        <v>242.90100000000001</v>
      </c>
      <c r="P171" s="127">
        <v>0</v>
      </c>
      <c r="Q171" s="127">
        <f t="shared" si="200"/>
        <v>0</v>
      </c>
      <c r="R171" s="127">
        <v>0</v>
      </c>
      <c r="S171" s="127">
        <v>0</v>
      </c>
      <c r="T171" s="127">
        <f t="shared" si="201"/>
        <v>0</v>
      </c>
      <c r="U171" s="127">
        <v>0</v>
      </c>
      <c r="V171" s="127">
        <v>0</v>
      </c>
      <c r="W171" s="127">
        <f t="shared" si="198"/>
        <v>0</v>
      </c>
      <c r="X171" s="127">
        <v>0</v>
      </c>
      <c r="Y171" s="127">
        <v>0</v>
      </c>
      <c r="Z171" s="127">
        <f t="shared" si="199"/>
        <v>0</v>
      </c>
      <c r="AA171" s="127">
        <v>0</v>
      </c>
      <c r="AB171" s="127">
        <v>0</v>
      </c>
      <c r="AC171" s="127">
        <f t="shared" si="150"/>
        <v>0</v>
      </c>
      <c r="AD171" s="127">
        <v>0</v>
      </c>
      <c r="AE171" s="127">
        <v>0</v>
      </c>
      <c r="AF171" s="127">
        <f t="shared" si="157"/>
        <v>0</v>
      </c>
      <c r="AG171" s="127">
        <v>0</v>
      </c>
      <c r="AH171" s="127">
        <v>0</v>
      </c>
      <c r="AI171" s="127">
        <f t="shared" si="181"/>
        <v>0</v>
      </c>
      <c r="AJ171" s="127">
        <v>0</v>
      </c>
      <c r="AK171" s="127">
        <v>0</v>
      </c>
      <c r="AL171" s="127">
        <f t="shared" si="183"/>
        <v>0</v>
      </c>
      <c r="AM171" s="127">
        <v>0</v>
      </c>
      <c r="AN171" s="127">
        <v>0</v>
      </c>
      <c r="AO171" s="127">
        <f t="shared" si="151"/>
        <v>0</v>
      </c>
      <c r="AP171" s="127">
        <v>0</v>
      </c>
      <c r="AQ171" s="127">
        <v>0</v>
      </c>
      <c r="AR171" s="127">
        <f t="shared" si="188"/>
        <v>0</v>
      </c>
      <c r="AS171" s="127">
        <v>0</v>
      </c>
      <c r="AT171" s="127">
        <v>0</v>
      </c>
      <c r="AU171" s="127">
        <f t="shared" si="189"/>
        <v>0</v>
      </c>
      <c r="AV171" s="127">
        <v>0</v>
      </c>
      <c r="AW171" s="127">
        <v>0</v>
      </c>
      <c r="AX171" s="127">
        <v>0</v>
      </c>
      <c r="AY171" s="127">
        <v>0</v>
      </c>
      <c r="AZ171" s="127">
        <v>0</v>
      </c>
      <c r="BA171" s="127">
        <f t="shared" si="184"/>
        <v>0</v>
      </c>
      <c r="BB171" s="127">
        <v>0</v>
      </c>
      <c r="BC171" s="127">
        <v>0</v>
      </c>
      <c r="BD171" s="127">
        <f t="shared" si="190"/>
        <v>0</v>
      </c>
      <c r="BE171" s="127">
        <v>0</v>
      </c>
      <c r="BF171" s="127">
        <v>0</v>
      </c>
      <c r="BG171" s="127">
        <f t="shared" si="191"/>
        <v>0</v>
      </c>
      <c r="BH171" s="127">
        <v>0</v>
      </c>
      <c r="BI171" s="127">
        <v>0</v>
      </c>
      <c r="BJ171" s="127">
        <f t="shared" si="156"/>
        <v>0</v>
      </c>
      <c r="BK171" s="127">
        <v>0</v>
      </c>
      <c r="BL171" s="127">
        <v>0</v>
      </c>
      <c r="BM171" s="127">
        <f t="shared" si="192"/>
        <v>0</v>
      </c>
      <c r="BN171" s="127">
        <v>0</v>
      </c>
      <c r="BO171" s="127">
        <v>9.98</v>
      </c>
      <c r="BP171" s="127">
        <f t="shared" si="193"/>
        <v>9.98</v>
      </c>
      <c r="BQ171" s="127">
        <f t="shared" si="194"/>
        <v>1339.47</v>
      </c>
      <c r="BR171" s="127">
        <f t="shared" si="182"/>
        <v>242.90100000000001</v>
      </c>
      <c r="BS171" s="127">
        <f t="shared" si="195"/>
        <v>252.881</v>
      </c>
      <c r="BT171" s="127">
        <f t="shared" si="196"/>
        <v>1096.569</v>
      </c>
      <c r="BU171" s="567">
        <v>242.9</v>
      </c>
      <c r="BV171" s="277">
        <f t="shared" si="158"/>
        <v>495.78100000000001</v>
      </c>
      <c r="BW171" s="277">
        <f t="shared" si="159"/>
        <v>853.6690000000001</v>
      </c>
      <c r="BX171" s="585">
        <v>44561</v>
      </c>
      <c r="BY171" s="130">
        <f t="shared" si="167"/>
        <v>380</v>
      </c>
      <c r="BZ171" s="586">
        <f t="shared" si="168"/>
        <v>0.66548219178082191</v>
      </c>
      <c r="CA171" s="586">
        <f t="shared" si="169"/>
        <v>252.88323287671233</v>
      </c>
      <c r="CB171" s="545">
        <f t="shared" si="170"/>
        <v>-2.2328767123269699E-3</v>
      </c>
      <c r="CC171" s="546">
        <f t="shared" si="197"/>
        <v>242.90223287671233</v>
      </c>
    </row>
    <row r="172" spans="1:81" s="551" customFormat="1" ht="13.5">
      <c r="A172" s="702"/>
      <c r="B172" s="18">
        <v>6115</v>
      </c>
      <c r="C172" s="17"/>
      <c r="D172" s="542">
        <v>164</v>
      </c>
      <c r="E172" s="547" t="s">
        <v>976</v>
      </c>
      <c r="F172" s="569">
        <v>44182</v>
      </c>
      <c r="G172" s="33" t="s">
        <v>535</v>
      </c>
      <c r="H172" s="33" t="s">
        <v>550</v>
      </c>
      <c r="I172" s="33" t="s">
        <v>974</v>
      </c>
      <c r="J172" s="33" t="s">
        <v>977</v>
      </c>
      <c r="K172" s="544" t="s">
        <v>504</v>
      </c>
      <c r="L172" s="127">
        <v>1349.45</v>
      </c>
      <c r="M172" s="552">
        <f t="shared" si="185"/>
        <v>134.94500000000002</v>
      </c>
      <c r="N172" s="127">
        <f t="shared" si="186"/>
        <v>1214.5050000000001</v>
      </c>
      <c r="O172" s="127">
        <f t="shared" si="187"/>
        <v>242.90100000000001</v>
      </c>
      <c r="P172" s="127">
        <v>0</v>
      </c>
      <c r="Q172" s="127">
        <v>0</v>
      </c>
      <c r="R172" s="127">
        <v>0</v>
      </c>
      <c r="S172" s="127">
        <v>0</v>
      </c>
      <c r="T172" s="127">
        <f t="shared" si="160"/>
        <v>0</v>
      </c>
      <c r="U172" s="127">
        <v>0</v>
      </c>
      <c r="V172" s="127">
        <v>0</v>
      </c>
      <c r="W172" s="127">
        <f t="shared" si="198"/>
        <v>0</v>
      </c>
      <c r="X172" s="127"/>
      <c r="Y172" s="127">
        <v>0</v>
      </c>
      <c r="Z172" s="127">
        <f t="shared" si="199"/>
        <v>0</v>
      </c>
      <c r="AA172" s="127">
        <v>0</v>
      </c>
      <c r="AB172" s="127">
        <v>0</v>
      </c>
      <c r="AC172" s="127">
        <f t="shared" si="150"/>
        <v>0</v>
      </c>
      <c r="AD172" s="127">
        <v>0</v>
      </c>
      <c r="AE172" s="127">
        <v>0</v>
      </c>
      <c r="AF172" s="127">
        <f t="shared" si="157"/>
        <v>0</v>
      </c>
      <c r="AG172" s="127">
        <v>0</v>
      </c>
      <c r="AH172" s="127"/>
      <c r="AI172" s="127">
        <f t="shared" si="181"/>
        <v>0</v>
      </c>
      <c r="AJ172" s="127">
        <v>0</v>
      </c>
      <c r="AK172" s="127">
        <v>0</v>
      </c>
      <c r="AL172" s="127">
        <f t="shared" si="183"/>
        <v>0</v>
      </c>
      <c r="AM172" s="127">
        <v>0</v>
      </c>
      <c r="AN172" s="127">
        <v>0</v>
      </c>
      <c r="AO172" s="127">
        <f t="shared" si="151"/>
        <v>0</v>
      </c>
      <c r="AP172" s="127">
        <v>0</v>
      </c>
      <c r="AQ172" s="127">
        <v>0</v>
      </c>
      <c r="AR172" s="127">
        <f t="shared" si="188"/>
        <v>0</v>
      </c>
      <c r="AS172" s="127">
        <v>0</v>
      </c>
      <c r="AT172" s="127">
        <v>0</v>
      </c>
      <c r="AU172" s="127">
        <f t="shared" si="189"/>
        <v>0</v>
      </c>
      <c r="AV172" s="127"/>
      <c r="AW172" s="127"/>
      <c r="AX172" s="127">
        <f t="shared" si="163"/>
        <v>0</v>
      </c>
      <c r="AY172" s="127">
        <v>0</v>
      </c>
      <c r="AZ172" s="127"/>
      <c r="BA172" s="127">
        <f t="shared" si="184"/>
        <v>0</v>
      </c>
      <c r="BB172" s="127">
        <v>0</v>
      </c>
      <c r="BC172" s="127">
        <v>0</v>
      </c>
      <c r="BD172" s="127">
        <f t="shared" si="190"/>
        <v>0</v>
      </c>
      <c r="BE172" s="127">
        <v>0</v>
      </c>
      <c r="BF172" s="127">
        <v>0</v>
      </c>
      <c r="BG172" s="127">
        <f t="shared" si="191"/>
        <v>0</v>
      </c>
      <c r="BH172" s="127">
        <v>0</v>
      </c>
      <c r="BI172" s="127">
        <v>0</v>
      </c>
      <c r="BJ172" s="127">
        <f t="shared" si="156"/>
        <v>0</v>
      </c>
      <c r="BK172" s="127">
        <v>0</v>
      </c>
      <c r="BL172" s="127">
        <v>0</v>
      </c>
      <c r="BM172" s="127">
        <f t="shared" si="192"/>
        <v>0</v>
      </c>
      <c r="BN172" s="127">
        <v>0</v>
      </c>
      <c r="BO172" s="127">
        <v>9.98</v>
      </c>
      <c r="BP172" s="127">
        <f t="shared" si="193"/>
        <v>9.98</v>
      </c>
      <c r="BQ172" s="127">
        <f t="shared" si="194"/>
        <v>1339.47</v>
      </c>
      <c r="BR172" s="127">
        <f t="shared" si="182"/>
        <v>242.90100000000001</v>
      </c>
      <c r="BS172" s="127">
        <f t="shared" si="195"/>
        <v>252.881</v>
      </c>
      <c r="BT172" s="127">
        <f t="shared" si="196"/>
        <v>1096.569</v>
      </c>
      <c r="BU172" s="567">
        <v>242.9</v>
      </c>
      <c r="BV172" s="277">
        <f t="shared" si="158"/>
        <v>495.78100000000001</v>
      </c>
      <c r="BW172" s="277">
        <f t="shared" si="159"/>
        <v>853.6690000000001</v>
      </c>
      <c r="BX172" s="585">
        <v>44561</v>
      </c>
      <c r="BY172" s="130">
        <f t="shared" si="167"/>
        <v>380</v>
      </c>
      <c r="BZ172" s="586">
        <f t="shared" si="168"/>
        <v>0.66548219178082191</v>
      </c>
      <c r="CA172" s="586">
        <f t="shared" si="169"/>
        <v>252.88323287671233</v>
      </c>
      <c r="CB172" s="545">
        <f t="shared" si="170"/>
        <v>-2.2328767123269699E-3</v>
      </c>
      <c r="CC172" s="546">
        <f t="shared" si="197"/>
        <v>242.90223287671233</v>
      </c>
    </row>
    <row r="173" spans="1:81" s="551" customFormat="1" ht="13.5">
      <c r="A173" s="702"/>
      <c r="B173" s="18">
        <v>6115</v>
      </c>
      <c r="C173" s="17"/>
      <c r="D173" s="542">
        <v>165</v>
      </c>
      <c r="E173" s="547" t="s">
        <v>978</v>
      </c>
      <c r="F173" s="569">
        <v>44182</v>
      </c>
      <c r="G173" s="33" t="s">
        <v>535</v>
      </c>
      <c r="H173" s="33" t="s">
        <v>550</v>
      </c>
      <c r="I173" s="33" t="s">
        <v>974</v>
      </c>
      <c r="J173" s="33" t="s">
        <v>979</v>
      </c>
      <c r="K173" s="544" t="s">
        <v>504</v>
      </c>
      <c r="L173" s="127">
        <v>1349.45</v>
      </c>
      <c r="M173" s="552">
        <f t="shared" si="185"/>
        <v>134.94500000000002</v>
      </c>
      <c r="N173" s="127">
        <f t="shared" si="186"/>
        <v>1214.5050000000001</v>
      </c>
      <c r="O173" s="127">
        <f t="shared" si="187"/>
        <v>242.90100000000001</v>
      </c>
      <c r="P173" s="127">
        <v>0</v>
      </c>
      <c r="Q173" s="127">
        <v>0</v>
      </c>
      <c r="R173" s="127">
        <v>0</v>
      </c>
      <c r="S173" s="127">
        <v>0</v>
      </c>
      <c r="T173" s="127">
        <f t="shared" si="160"/>
        <v>0</v>
      </c>
      <c r="U173" s="127">
        <v>0</v>
      </c>
      <c r="V173" s="127">
        <v>0</v>
      </c>
      <c r="W173" s="127">
        <f t="shared" si="198"/>
        <v>0</v>
      </c>
      <c r="X173" s="127"/>
      <c r="Y173" s="127">
        <v>0</v>
      </c>
      <c r="Z173" s="127">
        <f t="shared" si="199"/>
        <v>0</v>
      </c>
      <c r="AA173" s="127">
        <v>0</v>
      </c>
      <c r="AB173" s="127">
        <v>0</v>
      </c>
      <c r="AC173" s="127">
        <f t="shared" si="150"/>
        <v>0</v>
      </c>
      <c r="AD173" s="127">
        <v>0</v>
      </c>
      <c r="AE173" s="127">
        <v>0</v>
      </c>
      <c r="AF173" s="127">
        <f t="shared" si="157"/>
        <v>0</v>
      </c>
      <c r="AG173" s="127">
        <v>0</v>
      </c>
      <c r="AH173" s="127"/>
      <c r="AI173" s="127">
        <f t="shared" si="181"/>
        <v>0</v>
      </c>
      <c r="AJ173" s="127">
        <v>0</v>
      </c>
      <c r="AK173" s="127">
        <v>0</v>
      </c>
      <c r="AL173" s="127">
        <f t="shared" si="183"/>
        <v>0</v>
      </c>
      <c r="AM173" s="127">
        <v>0</v>
      </c>
      <c r="AN173" s="127">
        <v>0</v>
      </c>
      <c r="AO173" s="127">
        <f t="shared" si="151"/>
        <v>0</v>
      </c>
      <c r="AP173" s="127">
        <v>0</v>
      </c>
      <c r="AQ173" s="127">
        <v>0</v>
      </c>
      <c r="AR173" s="127">
        <f t="shared" si="188"/>
        <v>0</v>
      </c>
      <c r="AS173" s="127">
        <v>0</v>
      </c>
      <c r="AT173" s="127">
        <v>0</v>
      </c>
      <c r="AU173" s="127">
        <f t="shared" si="189"/>
        <v>0</v>
      </c>
      <c r="AV173" s="127"/>
      <c r="AW173" s="127"/>
      <c r="AX173" s="127">
        <f t="shared" si="163"/>
        <v>0</v>
      </c>
      <c r="AY173" s="127">
        <v>0</v>
      </c>
      <c r="AZ173" s="127"/>
      <c r="BA173" s="127">
        <f t="shared" si="184"/>
        <v>0</v>
      </c>
      <c r="BB173" s="127">
        <v>0</v>
      </c>
      <c r="BC173" s="127">
        <v>0</v>
      </c>
      <c r="BD173" s="127">
        <f t="shared" si="190"/>
        <v>0</v>
      </c>
      <c r="BE173" s="127">
        <v>0</v>
      </c>
      <c r="BF173" s="127">
        <v>0</v>
      </c>
      <c r="BG173" s="127">
        <f t="shared" si="191"/>
        <v>0</v>
      </c>
      <c r="BH173" s="127">
        <v>0</v>
      </c>
      <c r="BI173" s="127">
        <v>0</v>
      </c>
      <c r="BJ173" s="127">
        <f t="shared" si="156"/>
        <v>0</v>
      </c>
      <c r="BK173" s="127">
        <v>0</v>
      </c>
      <c r="BL173" s="127">
        <v>0</v>
      </c>
      <c r="BM173" s="127">
        <f t="shared" si="192"/>
        <v>0</v>
      </c>
      <c r="BN173" s="127">
        <v>0</v>
      </c>
      <c r="BO173" s="127">
        <v>9.98</v>
      </c>
      <c r="BP173" s="127">
        <f t="shared" si="193"/>
        <v>9.98</v>
      </c>
      <c r="BQ173" s="127">
        <f t="shared" si="194"/>
        <v>1339.47</v>
      </c>
      <c r="BR173" s="127">
        <f t="shared" si="182"/>
        <v>242.90100000000001</v>
      </c>
      <c r="BS173" s="127">
        <f t="shared" si="195"/>
        <v>252.881</v>
      </c>
      <c r="BT173" s="127">
        <f t="shared" si="196"/>
        <v>1096.569</v>
      </c>
      <c r="BU173" s="567">
        <v>242.9</v>
      </c>
      <c r="BV173" s="277">
        <f t="shared" si="158"/>
        <v>495.78100000000001</v>
      </c>
      <c r="BW173" s="277">
        <f t="shared" si="159"/>
        <v>853.6690000000001</v>
      </c>
      <c r="BX173" s="585">
        <v>44561</v>
      </c>
      <c r="BY173" s="130">
        <f t="shared" si="167"/>
        <v>380</v>
      </c>
      <c r="BZ173" s="586">
        <f t="shared" si="168"/>
        <v>0.66548219178082191</v>
      </c>
      <c r="CA173" s="586">
        <f t="shared" si="169"/>
        <v>252.88323287671233</v>
      </c>
      <c r="CB173" s="545">
        <f t="shared" si="170"/>
        <v>-2.2328767123269699E-3</v>
      </c>
      <c r="CC173" s="546">
        <f t="shared" si="197"/>
        <v>242.90223287671233</v>
      </c>
    </row>
    <row r="174" spans="1:81" s="551" customFormat="1" ht="13.5">
      <c r="A174" s="702"/>
      <c r="B174" s="18">
        <v>6115</v>
      </c>
      <c r="C174" s="17"/>
      <c r="D174" s="542">
        <v>166</v>
      </c>
      <c r="E174" s="547" t="s">
        <v>980</v>
      </c>
      <c r="F174" s="569">
        <v>44182</v>
      </c>
      <c r="G174" s="33" t="s">
        <v>535</v>
      </c>
      <c r="H174" s="33" t="s">
        <v>550</v>
      </c>
      <c r="I174" s="33" t="s">
        <v>974</v>
      </c>
      <c r="J174" s="33" t="s">
        <v>981</v>
      </c>
      <c r="K174" s="544" t="s">
        <v>523</v>
      </c>
      <c r="L174" s="127">
        <v>1349.45</v>
      </c>
      <c r="M174" s="552">
        <f t="shared" si="185"/>
        <v>134.94500000000002</v>
      </c>
      <c r="N174" s="127">
        <f t="shared" si="186"/>
        <v>1214.5050000000001</v>
      </c>
      <c r="O174" s="127">
        <f t="shared" si="187"/>
        <v>242.90100000000001</v>
      </c>
      <c r="P174" s="127">
        <v>0</v>
      </c>
      <c r="Q174" s="127">
        <v>0</v>
      </c>
      <c r="R174" s="127">
        <v>0</v>
      </c>
      <c r="S174" s="127">
        <v>0</v>
      </c>
      <c r="T174" s="127">
        <f t="shared" si="160"/>
        <v>0</v>
      </c>
      <c r="U174" s="127">
        <v>0</v>
      </c>
      <c r="V174" s="127">
        <v>0</v>
      </c>
      <c r="W174" s="127">
        <f t="shared" si="198"/>
        <v>0</v>
      </c>
      <c r="X174" s="127"/>
      <c r="Y174" s="127">
        <v>0</v>
      </c>
      <c r="Z174" s="127">
        <f t="shared" si="199"/>
        <v>0</v>
      </c>
      <c r="AA174" s="127">
        <v>0</v>
      </c>
      <c r="AB174" s="127">
        <v>0</v>
      </c>
      <c r="AC174" s="127">
        <f t="shared" si="150"/>
        <v>0</v>
      </c>
      <c r="AD174" s="127">
        <v>0</v>
      </c>
      <c r="AE174" s="127">
        <v>0</v>
      </c>
      <c r="AF174" s="127">
        <f t="shared" si="157"/>
        <v>0</v>
      </c>
      <c r="AG174" s="127">
        <v>0</v>
      </c>
      <c r="AH174" s="127"/>
      <c r="AI174" s="127">
        <f t="shared" si="181"/>
        <v>0</v>
      </c>
      <c r="AJ174" s="127">
        <v>0</v>
      </c>
      <c r="AK174" s="127">
        <v>0</v>
      </c>
      <c r="AL174" s="127">
        <f t="shared" si="183"/>
        <v>0</v>
      </c>
      <c r="AM174" s="127">
        <v>0</v>
      </c>
      <c r="AN174" s="127">
        <v>0</v>
      </c>
      <c r="AO174" s="127">
        <f t="shared" si="151"/>
        <v>0</v>
      </c>
      <c r="AP174" s="127">
        <v>0</v>
      </c>
      <c r="AQ174" s="127">
        <v>0</v>
      </c>
      <c r="AR174" s="127">
        <f t="shared" si="188"/>
        <v>0</v>
      </c>
      <c r="AS174" s="127">
        <v>0</v>
      </c>
      <c r="AT174" s="127">
        <v>0</v>
      </c>
      <c r="AU174" s="127">
        <f t="shared" si="189"/>
        <v>0</v>
      </c>
      <c r="AV174" s="127"/>
      <c r="AW174" s="127"/>
      <c r="AX174" s="127">
        <f t="shared" si="163"/>
        <v>0</v>
      </c>
      <c r="AY174" s="127">
        <v>0</v>
      </c>
      <c r="AZ174" s="127"/>
      <c r="BA174" s="127">
        <f t="shared" si="184"/>
        <v>0</v>
      </c>
      <c r="BB174" s="127">
        <v>0</v>
      </c>
      <c r="BC174" s="127">
        <v>0</v>
      </c>
      <c r="BD174" s="127">
        <f t="shared" si="190"/>
        <v>0</v>
      </c>
      <c r="BE174" s="127">
        <v>0</v>
      </c>
      <c r="BF174" s="127">
        <v>0</v>
      </c>
      <c r="BG174" s="127">
        <f t="shared" si="191"/>
        <v>0</v>
      </c>
      <c r="BH174" s="127">
        <v>0</v>
      </c>
      <c r="BI174" s="127">
        <v>0</v>
      </c>
      <c r="BJ174" s="127">
        <f t="shared" si="156"/>
        <v>0</v>
      </c>
      <c r="BK174" s="127">
        <v>0</v>
      </c>
      <c r="BL174" s="127">
        <v>0</v>
      </c>
      <c r="BM174" s="127">
        <f t="shared" si="192"/>
        <v>0</v>
      </c>
      <c r="BN174" s="127">
        <v>0</v>
      </c>
      <c r="BO174" s="127">
        <v>9.98</v>
      </c>
      <c r="BP174" s="127">
        <f t="shared" si="193"/>
        <v>9.98</v>
      </c>
      <c r="BQ174" s="127">
        <f t="shared" si="194"/>
        <v>1339.47</v>
      </c>
      <c r="BR174" s="127">
        <f t="shared" si="182"/>
        <v>242.90100000000001</v>
      </c>
      <c r="BS174" s="127">
        <f t="shared" si="195"/>
        <v>252.881</v>
      </c>
      <c r="BT174" s="127">
        <f t="shared" si="196"/>
        <v>1096.569</v>
      </c>
      <c r="BU174" s="567">
        <v>242.9</v>
      </c>
      <c r="BV174" s="277">
        <f t="shared" si="158"/>
        <v>495.78100000000001</v>
      </c>
      <c r="BW174" s="277">
        <f t="shared" si="159"/>
        <v>853.6690000000001</v>
      </c>
      <c r="BX174" s="585">
        <v>44561</v>
      </c>
      <c r="BY174" s="130">
        <f t="shared" si="167"/>
        <v>380</v>
      </c>
      <c r="BZ174" s="586">
        <f t="shared" si="168"/>
        <v>0.66548219178082191</v>
      </c>
      <c r="CA174" s="586">
        <f t="shared" si="169"/>
        <v>252.88323287671233</v>
      </c>
      <c r="CB174" s="545">
        <f t="shared" si="170"/>
        <v>-2.2328767123269699E-3</v>
      </c>
      <c r="CC174" s="546">
        <f t="shared" si="197"/>
        <v>242.90223287671233</v>
      </c>
    </row>
    <row r="175" spans="1:81" s="551" customFormat="1" ht="13.5">
      <c r="A175" s="702"/>
      <c r="B175" s="18">
        <v>6115</v>
      </c>
      <c r="C175" s="17"/>
      <c r="D175" s="542">
        <v>167</v>
      </c>
      <c r="E175" s="547" t="s">
        <v>982</v>
      </c>
      <c r="F175" s="569">
        <v>44182</v>
      </c>
      <c r="G175" s="33" t="s">
        <v>535</v>
      </c>
      <c r="H175" s="33" t="s">
        <v>550</v>
      </c>
      <c r="I175" s="33" t="s">
        <v>974</v>
      </c>
      <c r="J175" s="33" t="s">
        <v>983</v>
      </c>
      <c r="K175" s="544" t="s">
        <v>498</v>
      </c>
      <c r="L175" s="127">
        <v>1349.45</v>
      </c>
      <c r="M175" s="552">
        <f t="shared" si="185"/>
        <v>134.94500000000002</v>
      </c>
      <c r="N175" s="127">
        <f t="shared" si="186"/>
        <v>1214.5050000000001</v>
      </c>
      <c r="O175" s="127">
        <f t="shared" si="187"/>
        <v>242.90100000000001</v>
      </c>
      <c r="P175" s="127">
        <v>0</v>
      </c>
      <c r="Q175" s="127">
        <v>0</v>
      </c>
      <c r="R175" s="127">
        <v>0</v>
      </c>
      <c r="S175" s="127">
        <v>0</v>
      </c>
      <c r="T175" s="127">
        <f t="shared" si="160"/>
        <v>0</v>
      </c>
      <c r="U175" s="127">
        <v>0</v>
      </c>
      <c r="V175" s="127">
        <v>0</v>
      </c>
      <c r="W175" s="127">
        <f t="shared" si="198"/>
        <v>0</v>
      </c>
      <c r="X175" s="127"/>
      <c r="Y175" s="127">
        <v>0</v>
      </c>
      <c r="Z175" s="127">
        <f t="shared" si="199"/>
        <v>0</v>
      </c>
      <c r="AA175" s="127">
        <v>0</v>
      </c>
      <c r="AB175" s="127">
        <v>0</v>
      </c>
      <c r="AC175" s="127">
        <f t="shared" si="150"/>
        <v>0</v>
      </c>
      <c r="AD175" s="127">
        <v>0</v>
      </c>
      <c r="AE175" s="127">
        <v>0</v>
      </c>
      <c r="AF175" s="127">
        <f t="shared" si="157"/>
        <v>0</v>
      </c>
      <c r="AG175" s="127">
        <v>0</v>
      </c>
      <c r="AH175" s="127"/>
      <c r="AI175" s="127">
        <f t="shared" si="181"/>
        <v>0</v>
      </c>
      <c r="AJ175" s="127">
        <v>0</v>
      </c>
      <c r="AK175" s="127">
        <v>0</v>
      </c>
      <c r="AL175" s="127">
        <f t="shared" si="183"/>
        <v>0</v>
      </c>
      <c r="AM175" s="127">
        <v>0</v>
      </c>
      <c r="AN175" s="127">
        <v>0</v>
      </c>
      <c r="AO175" s="127">
        <f t="shared" si="151"/>
        <v>0</v>
      </c>
      <c r="AP175" s="127">
        <v>0</v>
      </c>
      <c r="AQ175" s="127">
        <v>0</v>
      </c>
      <c r="AR175" s="127">
        <f t="shared" si="188"/>
        <v>0</v>
      </c>
      <c r="AS175" s="127">
        <v>0</v>
      </c>
      <c r="AT175" s="127">
        <v>0</v>
      </c>
      <c r="AU175" s="127">
        <f t="shared" si="189"/>
        <v>0</v>
      </c>
      <c r="AV175" s="127"/>
      <c r="AW175" s="127"/>
      <c r="AX175" s="127">
        <f t="shared" si="163"/>
        <v>0</v>
      </c>
      <c r="AY175" s="127">
        <v>0</v>
      </c>
      <c r="AZ175" s="127"/>
      <c r="BA175" s="127">
        <f t="shared" si="184"/>
        <v>0</v>
      </c>
      <c r="BB175" s="127">
        <v>0</v>
      </c>
      <c r="BC175" s="127">
        <v>0</v>
      </c>
      <c r="BD175" s="127">
        <f t="shared" si="190"/>
        <v>0</v>
      </c>
      <c r="BE175" s="127">
        <v>0</v>
      </c>
      <c r="BF175" s="127">
        <v>0</v>
      </c>
      <c r="BG175" s="127">
        <f t="shared" si="191"/>
        <v>0</v>
      </c>
      <c r="BH175" s="127">
        <v>0</v>
      </c>
      <c r="BI175" s="127">
        <v>0</v>
      </c>
      <c r="BJ175" s="127">
        <f t="shared" si="156"/>
        <v>0</v>
      </c>
      <c r="BK175" s="127">
        <v>0</v>
      </c>
      <c r="BL175" s="127">
        <v>0</v>
      </c>
      <c r="BM175" s="127">
        <f t="shared" si="192"/>
        <v>0</v>
      </c>
      <c r="BN175" s="127">
        <v>0</v>
      </c>
      <c r="BO175" s="127">
        <v>9.98</v>
      </c>
      <c r="BP175" s="127">
        <f t="shared" si="193"/>
        <v>9.98</v>
      </c>
      <c r="BQ175" s="127">
        <f t="shared" si="194"/>
        <v>1339.47</v>
      </c>
      <c r="BR175" s="127">
        <f t="shared" si="182"/>
        <v>242.90100000000001</v>
      </c>
      <c r="BS175" s="127">
        <f t="shared" si="195"/>
        <v>252.881</v>
      </c>
      <c r="BT175" s="127">
        <f t="shared" si="196"/>
        <v>1096.569</v>
      </c>
      <c r="BU175" s="567">
        <v>242.9</v>
      </c>
      <c r="BV175" s="277">
        <f t="shared" si="158"/>
        <v>495.78100000000001</v>
      </c>
      <c r="BW175" s="277">
        <f t="shared" si="159"/>
        <v>853.6690000000001</v>
      </c>
      <c r="BX175" s="585">
        <v>44561</v>
      </c>
      <c r="BY175" s="130">
        <f t="shared" si="167"/>
        <v>380</v>
      </c>
      <c r="BZ175" s="586">
        <f t="shared" si="168"/>
        <v>0.66548219178082191</v>
      </c>
      <c r="CA175" s="586">
        <f t="shared" si="169"/>
        <v>252.88323287671233</v>
      </c>
      <c r="CB175" s="545">
        <f t="shared" si="170"/>
        <v>-2.2328767123269699E-3</v>
      </c>
      <c r="CC175" s="546">
        <f t="shared" si="197"/>
        <v>242.90223287671233</v>
      </c>
    </row>
    <row r="176" spans="1:81" s="551" customFormat="1" ht="13.5">
      <c r="A176" s="702"/>
      <c r="B176" s="18">
        <v>6115</v>
      </c>
      <c r="C176" s="17"/>
      <c r="D176" s="542">
        <v>168</v>
      </c>
      <c r="E176" s="547" t="s">
        <v>984</v>
      </c>
      <c r="F176" s="569">
        <v>44182</v>
      </c>
      <c r="G176" s="33" t="s">
        <v>535</v>
      </c>
      <c r="H176" s="33" t="s">
        <v>550</v>
      </c>
      <c r="I176" s="33" t="s">
        <v>974</v>
      </c>
      <c r="J176" s="33" t="s">
        <v>985</v>
      </c>
      <c r="K176" s="544" t="s">
        <v>528</v>
      </c>
      <c r="L176" s="127">
        <v>1349.45</v>
      </c>
      <c r="M176" s="552">
        <f t="shared" si="185"/>
        <v>134.94500000000002</v>
      </c>
      <c r="N176" s="127">
        <f t="shared" si="186"/>
        <v>1214.5050000000001</v>
      </c>
      <c r="O176" s="127">
        <f t="shared" si="187"/>
        <v>242.90100000000001</v>
      </c>
      <c r="P176" s="127">
        <v>0</v>
      </c>
      <c r="Q176" s="127">
        <v>0</v>
      </c>
      <c r="R176" s="127">
        <v>0</v>
      </c>
      <c r="S176" s="127">
        <v>0</v>
      </c>
      <c r="T176" s="127">
        <f t="shared" si="160"/>
        <v>0</v>
      </c>
      <c r="U176" s="127">
        <v>0</v>
      </c>
      <c r="V176" s="127">
        <v>0</v>
      </c>
      <c r="W176" s="127">
        <f t="shared" si="198"/>
        <v>0</v>
      </c>
      <c r="X176" s="127"/>
      <c r="Y176" s="127">
        <v>0</v>
      </c>
      <c r="Z176" s="127">
        <f t="shared" si="199"/>
        <v>0</v>
      </c>
      <c r="AA176" s="127">
        <v>0</v>
      </c>
      <c r="AB176" s="127">
        <v>0</v>
      </c>
      <c r="AC176" s="127">
        <f t="shared" si="150"/>
        <v>0</v>
      </c>
      <c r="AD176" s="127">
        <v>0</v>
      </c>
      <c r="AE176" s="127">
        <v>0</v>
      </c>
      <c r="AF176" s="127">
        <f t="shared" si="157"/>
        <v>0</v>
      </c>
      <c r="AG176" s="127">
        <v>0</v>
      </c>
      <c r="AH176" s="127"/>
      <c r="AI176" s="127">
        <f t="shared" si="181"/>
        <v>0</v>
      </c>
      <c r="AJ176" s="127">
        <v>0</v>
      </c>
      <c r="AK176" s="127">
        <v>0</v>
      </c>
      <c r="AL176" s="127">
        <f t="shared" si="183"/>
        <v>0</v>
      </c>
      <c r="AM176" s="127">
        <v>0</v>
      </c>
      <c r="AN176" s="127">
        <v>0</v>
      </c>
      <c r="AO176" s="127">
        <f t="shared" si="151"/>
        <v>0</v>
      </c>
      <c r="AP176" s="127">
        <v>0</v>
      </c>
      <c r="AQ176" s="127">
        <v>0</v>
      </c>
      <c r="AR176" s="127">
        <f t="shared" si="188"/>
        <v>0</v>
      </c>
      <c r="AS176" s="127">
        <v>0</v>
      </c>
      <c r="AT176" s="127">
        <v>0</v>
      </c>
      <c r="AU176" s="127">
        <f t="shared" si="189"/>
        <v>0</v>
      </c>
      <c r="AV176" s="127"/>
      <c r="AW176" s="127"/>
      <c r="AX176" s="127">
        <f t="shared" si="163"/>
        <v>0</v>
      </c>
      <c r="AY176" s="127">
        <v>0</v>
      </c>
      <c r="AZ176" s="127"/>
      <c r="BA176" s="127">
        <f t="shared" si="184"/>
        <v>0</v>
      </c>
      <c r="BB176" s="127">
        <v>0</v>
      </c>
      <c r="BC176" s="127">
        <v>0</v>
      </c>
      <c r="BD176" s="127">
        <f t="shared" si="190"/>
        <v>0</v>
      </c>
      <c r="BE176" s="127">
        <v>0</v>
      </c>
      <c r="BF176" s="127">
        <v>0</v>
      </c>
      <c r="BG176" s="127">
        <f t="shared" si="191"/>
        <v>0</v>
      </c>
      <c r="BH176" s="127">
        <v>0</v>
      </c>
      <c r="BI176" s="127">
        <v>0</v>
      </c>
      <c r="BJ176" s="127">
        <f t="shared" si="156"/>
        <v>0</v>
      </c>
      <c r="BK176" s="127">
        <v>0</v>
      </c>
      <c r="BL176" s="127">
        <v>0</v>
      </c>
      <c r="BM176" s="127">
        <f t="shared" si="192"/>
        <v>0</v>
      </c>
      <c r="BN176" s="127">
        <v>0</v>
      </c>
      <c r="BO176" s="127">
        <v>9.98</v>
      </c>
      <c r="BP176" s="127">
        <f t="shared" si="193"/>
        <v>9.98</v>
      </c>
      <c r="BQ176" s="127">
        <f t="shared" si="194"/>
        <v>1339.47</v>
      </c>
      <c r="BR176" s="127">
        <f t="shared" si="182"/>
        <v>242.90100000000001</v>
      </c>
      <c r="BS176" s="127">
        <f t="shared" si="195"/>
        <v>252.881</v>
      </c>
      <c r="BT176" s="127">
        <f t="shared" si="196"/>
        <v>1096.569</v>
      </c>
      <c r="BU176" s="567">
        <v>242.9</v>
      </c>
      <c r="BV176" s="277">
        <f t="shared" si="158"/>
        <v>495.78100000000001</v>
      </c>
      <c r="BW176" s="277">
        <f t="shared" si="159"/>
        <v>853.6690000000001</v>
      </c>
      <c r="BX176" s="585">
        <v>44561</v>
      </c>
      <c r="BY176" s="130">
        <f t="shared" si="167"/>
        <v>380</v>
      </c>
      <c r="BZ176" s="586">
        <f t="shared" si="168"/>
        <v>0.66548219178082191</v>
      </c>
      <c r="CA176" s="586">
        <f t="shared" si="169"/>
        <v>252.88323287671233</v>
      </c>
      <c r="CB176" s="545">
        <f t="shared" si="170"/>
        <v>-2.2328767123269699E-3</v>
      </c>
      <c r="CC176" s="546">
        <f t="shared" si="197"/>
        <v>242.90223287671233</v>
      </c>
    </row>
    <row r="177" spans="1:81" s="551" customFormat="1" ht="25.5">
      <c r="A177" s="702"/>
      <c r="B177" s="18">
        <v>6115</v>
      </c>
      <c r="C177" s="17"/>
      <c r="D177" s="542">
        <v>169</v>
      </c>
      <c r="E177" s="547" t="s">
        <v>986</v>
      </c>
      <c r="F177" s="569">
        <v>44182</v>
      </c>
      <c r="G177" s="33" t="s">
        <v>493</v>
      </c>
      <c r="H177" s="33" t="s">
        <v>550</v>
      </c>
      <c r="I177" s="544" t="s">
        <v>987</v>
      </c>
      <c r="J177" s="33" t="s">
        <v>988</v>
      </c>
      <c r="K177" s="544" t="s">
        <v>989</v>
      </c>
      <c r="L177" s="127">
        <v>1223.95</v>
      </c>
      <c r="M177" s="552">
        <f t="shared" si="185"/>
        <v>122.39500000000001</v>
      </c>
      <c r="N177" s="127">
        <f t="shared" si="186"/>
        <v>1101.5550000000001</v>
      </c>
      <c r="O177" s="127">
        <f t="shared" si="187"/>
        <v>220.31100000000001</v>
      </c>
      <c r="P177" s="127">
        <v>0</v>
      </c>
      <c r="Q177" s="127">
        <v>0</v>
      </c>
      <c r="R177" s="127">
        <v>0</v>
      </c>
      <c r="S177" s="127">
        <v>0</v>
      </c>
      <c r="T177" s="127">
        <f t="shared" si="160"/>
        <v>0</v>
      </c>
      <c r="U177" s="127">
        <v>0</v>
      </c>
      <c r="V177" s="127">
        <v>0</v>
      </c>
      <c r="W177" s="127">
        <f t="shared" si="198"/>
        <v>0</v>
      </c>
      <c r="X177" s="127"/>
      <c r="Y177" s="127">
        <v>0</v>
      </c>
      <c r="Z177" s="127">
        <f t="shared" si="199"/>
        <v>0</v>
      </c>
      <c r="AA177" s="127">
        <v>0</v>
      </c>
      <c r="AB177" s="127">
        <v>0</v>
      </c>
      <c r="AC177" s="127">
        <f t="shared" si="150"/>
        <v>0</v>
      </c>
      <c r="AD177" s="127">
        <v>0</v>
      </c>
      <c r="AE177" s="127">
        <v>0</v>
      </c>
      <c r="AF177" s="127">
        <f t="shared" si="157"/>
        <v>0</v>
      </c>
      <c r="AG177" s="127">
        <v>0</v>
      </c>
      <c r="AH177" s="127"/>
      <c r="AI177" s="127">
        <f t="shared" si="181"/>
        <v>0</v>
      </c>
      <c r="AJ177" s="127">
        <v>0</v>
      </c>
      <c r="AK177" s="127">
        <v>0</v>
      </c>
      <c r="AL177" s="127">
        <f t="shared" si="183"/>
        <v>0</v>
      </c>
      <c r="AM177" s="127">
        <v>0</v>
      </c>
      <c r="AN177" s="127">
        <v>0</v>
      </c>
      <c r="AO177" s="127">
        <f t="shared" si="151"/>
        <v>0</v>
      </c>
      <c r="AP177" s="127">
        <v>0</v>
      </c>
      <c r="AQ177" s="127">
        <v>0</v>
      </c>
      <c r="AR177" s="127">
        <f t="shared" si="188"/>
        <v>0</v>
      </c>
      <c r="AS177" s="127">
        <v>0</v>
      </c>
      <c r="AT177" s="127">
        <v>0</v>
      </c>
      <c r="AU177" s="127">
        <f t="shared" si="189"/>
        <v>0</v>
      </c>
      <c r="AV177" s="127"/>
      <c r="AW177" s="127"/>
      <c r="AX177" s="127">
        <f t="shared" si="163"/>
        <v>0</v>
      </c>
      <c r="AY177" s="127">
        <v>0</v>
      </c>
      <c r="AZ177" s="127"/>
      <c r="BA177" s="127">
        <f t="shared" si="184"/>
        <v>0</v>
      </c>
      <c r="BB177" s="127">
        <v>0</v>
      </c>
      <c r="BC177" s="127">
        <v>0</v>
      </c>
      <c r="BD177" s="127">
        <f t="shared" si="190"/>
        <v>0</v>
      </c>
      <c r="BE177" s="127">
        <v>0</v>
      </c>
      <c r="BF177" s="127">
        <v>0</v>
      </c>
      <c r="BG177" s="127">
        <f t="shared" si="191"/>
        <v>0</v>
      </c>
      <c r="BH177" s="127">
        <v>0</v>
      </c>
      <c r="BI177" s="127">
        <v>0</v>
      </c>
      <c r="BJ177" s="127">
        <f t="shared" si="156"/>
        <v>0</v>
      </c>
      <c r="BK177" s="127">
        <v>0</v>
      </c>
      <c r="BL177" s="127">
        <v>0</v>
      </c>
      <c r="BM177" s="127">
        <f t="shared" si="192"/>
        <v>0</v>
      </c>
      <c r="BN177" s="127">
        <v>0</v>
      </c>
      <c r="BO177" s="127">
        <v>9.0500000000000007</v>
      </c>
      <c r="BP177" s="127">
        <f t="shared" si="193"/>
        <v>9.0500000000000007</v>
      </c>
      <c r="BQ177" s="127">
        <f t="shared" si="194"/>
        <v>1214.9000000000001</v>
      </c>
      <c r="BR177" s="127">
        <f t="shared" si="182"/>
        <v>220.31100000000001</v>
      </c>
      <c r="BS177" s="127">
        <f t="shared" si="195"/>
        <v>229.36100000000002</v>
      </c>
      <c r="BT177" s="127">
        <f t="shared" si="196"/>
        <v>994.58900000000006</v>
      </c>
      <c r="BU177" s="567">
        <v>220.31</v>
      </c>
      <c r="BV177" s="277">
        <f t="shared" si="158"/>
        <v>449.67100000000005</v>
      </c>
      <c r="BW177" s="277">
        <f t="shared" si="159"/>
        <v>774.279</v>
      </c>
      <c r="BX177" s="585">
        <v>44561</v>
      </c>
      <c r="BY177" s="130">
        <f t="shared" si="167"/>
        <v>380</v>
      </c>
      <c r="BZ177" s="586">
        <f t="shared" si="168"/>
        <v>0.60359178082191778</v>
      </c>
      <c r="CA177" s="586">
        <f t="shared" si="169"/>
        <v>229.36487671232877</v>
      </c>
      <c r="CB177" s="545">
        <f t="shared" si="170"/>
        <v>-3.8767123287470895E-3</v>
      </c>
      <c r="CC177" s="546">
        <f t="shared" si="197"/>
        <v>220.31387671232875</v>
      </c>
    </row>
    <row r="178" spans="1:81" s="551" customFormat="1" ht="25.5">
      <c r="A178" s="702"/>
      <c r="B178" s="18">
        <v>6115</v>
      </c>
      <c r="C178" s="17"/>
      <c r="D178" s="542">
        <v>170</v>
      </c>
      <c r="E178" s="547" t="s">
        <v>990</v>
      </c>
      <c r="F178" s="569">
        <v>44182</v>
      </c>
      <c r="G178" s="33" t="s">
        <v>493</v>
      </c>
      <c r="H178" s="33" t="s">
        <v>550</v>
      </c>
      <c r="I178" s="544" t="s">
        <v>987</v>
      </c>
      <c r="J178" s="33" t="s">
        <v>991</v>
      </c>
      <c r="K178" s="544" t="s">
        <v>1102</v>
      </c>
      <c r="L178" s="127">
        <v>1223.95</v>
      </c>
      <c r="M178" s="552">
        <f t="shared" si="185"/>
        <v>122.39500000000001</v>
      </c>
      <c r="N178" s="127">
        <f t="shared" si="186"/>
        <v>1101.5550000000001</v>
      </c>
      <c r="O178" s="127">
        <f t="shared" si="187"/>
        <v>220.31100000000001</v>
      </c>
      <c r="P178" s="127">
        <v>0</v>
      </c>
      <c r="Q178" s="127">
        <v>0</v>
      </c>
      <c r="R178" s="127">
        <v>0</v>
      </c>
      <c r="S178" s="127">
        <v>0</v>
      </c>
      <c r="T178" s="127">
        <f t="shared" si="160"/>
        <v>0</v>
      </c>
      <c r="U178" s="127">
        <v>0</v>
      </c>
      <c r="V178" s="127">
        <v>0</v>
      </c>
      <c r="W178" s="127">
        <f t="shared" si="198"/>
        <v>0</v>
      </c>
      <c r="X178" s="127"/>
      <c r="Y178" s="127">
        <v>0</v>
      </c>
      <c r="Z178" s="127">
        <f t="shared" si="199"/>
        <v>0</v>
      </c>
      <c r="AA178" s="127">
        <v>0</v>
      </c>
      <c r="AB178" s="127">
        <v>0</v>
      </c>
      <c r="AC178" s="127">
        <f t="shared" si="150"/>
        <v>0</v>
      </c>
      <c r="AD178" s="127">
        <v>0</v>
      </c>
      <c r="AE178" s="127">
        <v>0</v>
      </c>
      <c r="AF178" s="127">
        <f t="shared" si="157"/>
        <v>0</v>
      </c>
      <c r="AG178" s="127">
        <v>0</v>
      </c>
      <c r="AH178" s="127"/>
      <c r="AI178" s="127">
        <f t="shared" si="181"/>
        <v>0</v>
      </c>
      <c r="AJ178" s="127">
        <v>0</v>
      </c>
      <c r="AK178" s="127">
        <v>0</v>
      </c>
      <c r="AL178" s="127">
        <f t="shared" si="183"/>
        <v>0</v>
      </c>
      <c r="AM178" s="127">
        <v>0</v>
      </c>
      <c r="AN178" s="127">
        <v>0</v>
      </c>
      <c r="AO178" s="127">
        <f t="shared" si="151"/>
        <v>0</v>
      </c>
      <c r="AP178" s="127">
        <v>0</v>
      </c>
      <c r="AQ178" s="127">
        <v>0</v>
      </c>
      <c r="AR178" s="127">
        <f t="shared" si="188"/>
        <v>0</v>
      </c>
      <c r="AS178" s="127">
        <v>0</v>
      </c>
      <c r="AT178" s="127">
        <v>0</v>
      </c>
      <c r="AU178" s="127">
        <f t="shared" si="189"/>
        <v>0</v>
      </c>
      <c r="AV178" s="127"/>
      <c r="AW178" s="127"/>
      <c r="AX178" s="127">
        <f t="shared" si="163"/>
        <v>0</v>
      </c>
      <c r="AY178" s="127">
        <v>0</v>
      </c>
      <c r="AZ178" s="127"/>
      <c r="BA178" s="127">
        <f t="shared" si="184"/>
        <v>0</v>
      </c>
      <c r="BB178" s="127">
        <v>0</v>
      </c>
      <c r="BC178" s="127">
        <v>0</v>
      </c>
      <c r="BD178" s="127">
        <f t="shared" si="190"/>
        <v>0</v>
      </c>
      <c r="BE178" s="127">
        <v>0</v>
      </c>
      <c r="BF178" s="127">
        <v>0</v>
      </c>
      <c r="BG178" s="127">
        <f t="shared" si="191"/>
        <v>0</v>
      </c>
      <c r="BH178" s="127">
        <v>0</v>
      </c>
      <c r="BI178" s="127">
        <v>0</v>
      </c>
      <c r="BJ178" s="127">
        <f t="shared" si="156"/>
        <v>0</v>
      </c>
      <c r="BK178" s="127">
        <v>0</v>
      </c>
      <c r="BL178" s="127">
        <v>0</v>
      </c>
      <c r="BM178" s="127">
        <f t="shared" si="192"/>
        <v>0</v>
      </c>
      <c r="BN178" s="127">
        <v>0</v>
      </c>
      <c r="BO178" s="127">
        <v>9.0500000000000007</v>
      </c>
      <c r="BP178" s="127">
        <f t="shared" si="193"/>
        <v>9.0500000000000007</v>
      </c>
      <c r="BQ178" s="127">
        <f t="shared" si="194"/>
        <v>1214.9000000000001</v>
      </c>
      <c r="BR178" s="127">
        <f t="shared" si="182"/>
        <v>220.31100000000001</v>
      </c>
      <c r="BS178" s="127">
        <f t="shared" si="195"/>
        <v>229.36100000000002</v>
      </c>
      <c r="BT178" s="127">
        <f t="shared" si="196"/>
        <v>994.58900000000006</v>
      </c>
      <c r="BU178" s="567">
        <v>220.31</v>
      </c>
      <c r="BV178" s="277">
        <f t="shared" si="158"/>
        <v>449.67100000000005</v>
      </c>
      <c r="BW178" s="277">
        <f t="shared" si="159"/>
        <v>774.279</v>
      </c>
      <c r="BX178" s="585">
        <v>44561</v>
      </c>
      <c r="BY178" s="130">
        <f t="shared" si="167"/>
        <v>380</v>
      </c>
      <c r="BZ178" s="586">
        <f t="shared" si="168"/>
        <v>0.60359178082191778</v>
      </c>
      <c r="CA178" s="586">
        <f t="shared" si="169"/>
        <v>229.36487671232877</v>
      </c>
      <c r="CB178" s="545">
        <f t="shared" si="170"/>
        <v>-3.8767123287470895E-3</v>
      </c>
      <c r="CC178" s="546">
        <f t="shared" si="197"/>
        <v>220.31387671232875</v>
      </c>
    </row>
    <row r="179" spans="1:81" s="551" customFormat="1" ht="25.5">
      <c r="A179" s="702"/>
      <c r="B179" s="18">
        <v>6115</v>
      </c>
      <c r="C179" s="17"/>
      <c r="D179" s="542">
        <v>171</v>
      </c>
      <c r="E179" s="547" t="s">
        <v>992</v>
      </c>
      <c r="F179" s="569">
        <v>44182</v>
      </c>
      <c r="G179" s="33" t="s">
        <v>493</v>
      </c>
      <c r="H179" s="33" t="s">
        <v>550</v>
      </c>
      <c r="I179" s="544" t="s">
        <v>987</v>
      </c>
      <c r="J179" s="33" t="s">
        <v>993</v>
      </c>
      <c r="K179" s="544" t="s">
        <v>304</v>
      </c>
      <c r="L179" s="127">
        <v>1223.95</v>
      </c>
      <c r="M179" s="573">
        <f t="shared" si="185"/>
        <v>122.39500000000001</v>
      </c>
      <c r="N179" s="127">
        <f t="shared" si="186"/>
        <v>1101.5550000000001</v>
      </c>
      <c r="O179" s="127">
        <f t="shared" si="187"/>
        <v>220.31100000000001</v>
      </c>
      <c r="P179" s="127">
        <v>0</v>
      </c>
      <c r="Q179" s="127">
        <v>0</v>
      </c>
      <c r="R179" s="127">
        <v>0</v>
      </c>
      <c r="S179" s="127">
        <v>0</v>
      </c>
      <c r="T179" s="127">
        <f t="shared" si="160"/>
        <v>0</v>
      </c>
      <c r="U179" s="127">
        <v>0</v>
      </c>
      <c r="V179" s="127">
        <v>0</v>
      </c>
      <c r="W179" s="127">
        <f t="shared" si="198"/>
        <v>0</v>
      </c>
      <c r="X179" s="127"/>
      <c r="Y179" s="127">
        <v>0</v>
      </c>
      <c r="Z179" s="127">
        <f t="shared" si="199"/>
        <v>0</v>
      </c>
      <c r="AA179" s="127">
        <v>0</v>
      </c>
      <c r="AB179" s="127">
        <v>0</v>
      </c>
      <c r="AC179" s="127">
        <f t="shared" si="150"/>
        <v>0</v>
      </c>
      <c r="AD179" s="127">
        <v>0</v>
      </c>
      <c r="AE179" s="127">
        <v>0</v>
      </c>
      <c r="AF179" s="127">
        <f t="shared" si="157"/>
        <v>0</v>
      </c>
      <c r="AG179" s="127">
        <v>0</v>
      </c>
      <c r="AH179" s="127"/>
      <c r="AI179" s="127">
        <f t="shared" si="181"/>
        <v>0</v>
      </c>
      <c r="AJ179" s="127">
        <v>0</v>
      </c>
      <c r="AK179" s="127">
        <v>0</v>
      </c>
      <c r="AL179" s="127">
        <f t="shared" si="183"/>
        <v>0</v>
      </c>
      <c r="AM179" s="127">
        <v>0</v>
      </c>
      <c r="AN179" s="127">
        <v>0</v>
      </c>
      <c r="AO179" s="127">
        <f t="shared" si="151"/>
        <v>0</v>
      </c>
      <c r="AP179" s="127">
        <v>0</v>
      </c>
      <c r="AQ179" s="127">
        <v>0</v>
      </c>
      <c r="AR179" s="127">
        <f t="shared" si="188"/>
        <v>0</v>
      </c>
      <c r="AS179" s="127">
        <v>0</v>
      </c>
      <c r="AT179" s="127">
        <v>0</v>
      </c>
      <c r="AU179" s="127">
        <f t="shared" si="189"/>
        <v>0</v>
      </c>
      <c r="AV179" s="127"/>
      <c r="AW179" s="127"/>
      <c r="AX179" s="127">
        <f t="shared" si="163"/>
        <v>0</v>
      </c>
      <c r="AY179" s="127">
        <v>0</v>
      </c>
      <c r="AZ179" s="127"/>
      <c r="BA179" s="127">
        <f t="shared" si="184"/>
        <v>0</v>
      </c>
      <c r="BB179" s="127">
        <v>0</v>
      </c>
      <c r="BC179" s="127">
        <v>0</v>
      </c>
      <c r="BD179" s="127">
        <f t="shared" si="190"/>
        <v>0</v>
      </c>
      <c r="BE179" s="127">
        <v>0</v>
      </c>
      <c r="BF179" s="127">
        <v>0</v>
      </c>
      <c r="BG179" s="127">
        <f t="shared" si="191"/>
        <v>0</v>
      </c>
      <c r="BH179" s="127">
        <v>0</v>
      </c>
      <c r="BI179" s="127">
        <v>0</v>
      </c>
      <c r="BJ179" s="127">
        <f t="shared" si="156"/>
        <v>0</v>
      </c>
      <c r="BK179" s="127">
        <v>0</v>
      </c>
      <c r="BL179" s="127">
        <v>0</v>
      </c>
      <c r="BM179" s="127">
        <f t="shared" si="192"/>
        <v>0</v>
      </c>
      <c r="BN179" s="127">
        <v>0</v>
      </c>
      <c r="BO179" s="127">
        <v>9.0500000000000007</v>
      </c>
      <c r="BP179" s="127">
        <f t="shared" si="193"/>
        <v>9.0500000000000007</v>
      </c>
      <c r="BQ179" s="127">
        <f t="shared" si="194"/>
        <v>1214.9000000000001</v>
      </c>
      <c r="BR179" s="127">
        <f t="shared" si="182"/>
        <v>220.31100000000001</v>
      </c>
      <c r="BS179" s="127">
        <f t="shared" si="195"/>
        <v>229.36100000000002</v>
      </c>
      <c r="BT179" s="127">
        <f t="shared" si="196"/>
        <v>994.58900000000006</v>
      </c>
      <c r="BU179" s="567">
        <v>220.31</v>
      </c>
      <c r="BV179" s="277">
        <f t="shared" si="158"/>
        <v>449.67100000000005</v>
      </c>
      <c r="BW179" s="277">
        <f t="shared" si="159"/>
        <v>774.279</v>
      </c>
      <c r="BX179" s="585">
        <v>44561</v>
      </c>
      <c r="BY179" s="130">
        <f t="shared" si="167"/>
        <v>380</v>
      </c>
      <c r="BZ179" s="586">
        <f t="shared" si="168"/>
        <v>0.60359178082191778</v>
      </c>
      <c r="CA179" s="586">
        <f t="shared" si="169"/>
        <v>229.36487671232877</v>
      </c>
      <c r="CB179" s="545">
        <f t="shared" si="170"/>
        <v>-3.8767123287470895E-3</v>
      </c>
      <c r="CC179" s="546">
        <f t="shared" si="197"/>
        <v>220.31387671232875</v>
      </c>
    </row>
    <row r="180" spans="1:81" s="551" customFormat="1" ht="25.5">
      <c r="A180" s="702"/>
      <c r="B180" s="18">
        <v>6115</v>
      </c>
      <c r="C180" s="17"/>
      <c r="D180" s="542">
        <v>172</v>
      </c>
      <c r="E180" s="574" t="s">
        <v>994</v>
      </c>
      <c r="F180" s="575">
        <v>44182</v>
      </c>
      <c r="G180" s="38" t="s">
        <v>493</v>
      </c>
      <c r="H180" s="38" t="s">
        <v>550</v>
      </c>
      <c r="I180" s="576" t="s">
        <v>995</v>
      </c>
      <c r="J180" s="38" t="s">
        <v>996</v>
      </c>
      <c r="K180" s="576" t="s">
        <v>528</v>
      </c>
      <c r="L180" s="176">
        <v>1223.95</v>
      </c>
      <c r="M180" s="577">
        <f t="shared" si="185"/>
        <v>122.39500000000001</v>
      </c>
      <c r="N180" s="176">
        <f t="shared" si="186"/>
        <v>1101.5550000000001</v>
      </c>
      <c r="O180" s="176">
        <f t="shared" si="187"/>
        <v>220.31100000000001</v>
      </c>
      <c r="P180" s="176">
        <v>0</v>
      </c>
      <c r="Q180" s="176">
        <v>0</v>
      </c>
      <c r="R180" s="176">
        <v>0</v>
      </c>
      <c r="S180" s="176">
        <v>0</v>
      </c>
      <c r="T180" s="176">
        <f t="shared" si="160"/>
        <v>0</v>
      </c>
      <c r="U180" s="176">
        <v>0</v>
      </c>
      <c r="V180" s="176">
        <v>0</v>
      </c>
      <c r="W180" s="176">
        <f t="shared" si="198"/>
        <v>0</v>
      </c>
      <c r="X180" s="176"/>
      <c r="Y180" s="176">
        <v>0</v>
      </c>
      <c r="Z180" s="176">
        <f t="shared" si="199"/>
        <v>0</v>
      </c>
      <c r="AA180" s="176">
        <v>0</v>
      </c>
      <c r="AB180" s="176">
        <v>0</v>
      </c>
      <c r="AC180" s="176">
        <f t="shared" si="150"/>
        <v>0</v>
      </c>
      <c r="AD180" s="176">
        <v>0</v>
      </c>
      <c r="AE180" s="176">
        <v>0</v>
      </c>
      <c r="AF180" s="176">
        <f t="shared" si="157"/>
        <v>0</v>
      </c>
      <c r="AG180" s="176">
        <v>0</v>
      </c>
      <c r="AH180" s="176"/>
      <c r="AI180" s="176">
        <f t="shared" si="181"/>
        <v>0</v>
      </c>
      <c r="AJ180" s="176">
        <v>0</v>
      </c>
      <c r="AK180" s="176">
        <v>0</v>
      </c>
      <c r="AL180" s="176">
        <f t="shared" si="183"/>
        <v>0</v>
      </c>
      <c r="AM180" s="176">
        <v>0</v>
      </c>
      <c r="AN180" s="176">
        <v>0</v>
      </c>
      <c r="AO180" s="176">
        <f t="shared" si="151"/>
        <v>0</v>
      </c>
      <c r="AP180" s="176">
        <v>0</v>
      </c>
      <c r="AQ180" s="176">
        <v>0</v>
      </c>
      <c r="AR180" s="176">
        <f t="shared" si="188"/>
        <v>0</v>
      </c>
      <c r="AS180" s="176">
        <v>0</v>
      </c>
      <c r="AT180" s="176">
        <v>0</v>
      </c>
      <c r="AU180" s="176">
        <f t="shared" si="189"/>
        <v>0</v>
      </c>
      <c r="AV180" s="176"/>
      <c r="AW180" s="176"/>
      <c r="AX180" s="176">
        <f t="shared" si="163"/>
        <v>0</v>
      </c>
      <c r="AY180" s="176">
        <v>0</v>
      </c>
      <c r="AZ180" s="176"/>
      <c r="BA180" s="176">
        <f t="shared" si="184"/>
        <v>0</v>
      </c>
      <c r="BB180" s="176">
        <v>0</v>
      </c>
      <c r="BC180" s="176">
        <v>0</v>
      </c>
      <c r="BD180" s="176">
        <f t="shared" si="190"/>
        <v>0</v>
      </c>
      <c r="BE180" s="176">
        <v>0</v>
      </c>
      <c r="BF180" s="176">
        <v>0</v>
      </c>
      <c r="BG180" s="176">
        <f t="shared" si="191"/>
        <v>0</v>
      </c>
      <c r="BH180" s="176">
        <v>0</v>
      </c>
      <c r="BI180" s="176">
        <v>0</v>
      </c>
      <c r="BJ180" s="176">
        <f t="shared" si="156"/>
        <v>0</v>
      </c>
      <c r="BK180" s="176">
        <v>0</v>
      </c>
      <c r="BL180" s="176">
        <v>0</v>
      </c>
      <c r="BM180" s="176">
        <f t="shared" si="192"/>
        <v>0</v>
      </c>
      <c r="BN180" s="176">
        <v>0</v>
      </c>
      <c r="BO180" s="176">
        <v>9.0500000000000007</v>
      </c>
      <c r="BP180" s="176">
        <f t="shared" si="193"/>
        <v>9.0500000000000007</v>
      </c>
      <c r="BQ180" s="176">
        <f t="shared" si="194"/>
        <v>1214.9000000000001</v>
      </c>
      <c r="BR180" s="176">
        <f t="shared" si="182"/>
        <v>220.31100000000001</v>
      </c>
      <c r="BS180" s="176">
        <f t="shared" si="195"/>
        <v>229.36100000000002</v>
      </c>
      <c r="BT180" s="176">
        <f t="shared" si="196"/>
        <v>994.58900000000006</v>
      </c>
      <c r="BU180" s="567">
        <v>220.31</v>
      </c>
      <c r="BV180" s="277">
        <f t="shared" si="158"/>
        <v>449.67100000000005</v>
      </c>
      <c r="BW180" s="277">
        <f t="shared" si="159"/>
        <v>774.279</v>
      </c>
      <c r="BX180" s="585">
        <v>44561</v>
      </c>
      <c r="BY180" s="130">
        <f t="shared" si="167"/>
        <v>380</v>
      </c>
      <c r="BZ180" s="586">
        <f t="shared" si="168"/>
        <v>0.60359178082191778</v>
      </c>
      <c r="CA180" s="586">
        <f t="shared" si="169"/>
        <v>229.36487671232877</v>
      </c>
      <c r="CB180" s="545">
        <f t="shared" si="170"/>
        <v>-3.8767123287470895E-3</v>
      </c>
      <c r="CC180" s="546">
        <f t="shared" si="197"/>
        <v>220.31387671232875</v>
      </c>
    </row>
    <row r="181" spans="1:81" s="551" customFormat="1" ht="13.5">
      <c r="A181" s="124">
        <v>161</v>
      </c>
      <c r="B181" s="18">
        <v>370</v>
      </c>
      <c r="C181" s="17"/>
      <c r="D181" s="542">
        <v>173</v>
      </c>
      <c r="E181" s="578" t="s">
        <v>997</v>
      </c>
      <c r="F181" s="575">
        <v>44539</v>
      </c>
      <c r="G181" s="38" t="s">
        <v>998</v>
      </c>
      <c r="H181" s="38" t="s">
        <v>999</v>
      </c>
      <c r="I181" s="576" t="s">
        <v>1000</v>
      </c>
      <c r="J181" s="579">
        <v>838021360001</v>
      </c>
      <c r="K181" s="580" t="s">
        <v>1001</v>
      </c>
      <c r="L181" s="205">
        <v>1638.5</v>
      </c>
      <c r="M181" s="577">
        <f t="shared" si="185"/>
        <v>163.85000000000002</v>
      </c>
      <c r="N181" s="205">
        <f t="shared" si="186"/>
        <v>1474.65</v>
      </c>
      <c r="O181" s="205">
        <f t="shared" si="187"/>
        <v>294.93</v>
      </c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05"/>
      <c r="AT181" s="205"/>
      <c r="AU181" s="205"/>
      <c r="AV181" s="205"/>
      <c r="AW181" s="205"/>
      <c r="AX181" s="205"/>
      <c r="AY181" s="205"/>
      <c r="AZ181" s="205"/>
      <c r="BA181" s="205"/>
      <c r="BB181" s="205"/>
      <c r="BC181" s="205"/>
      <c r="BD181" s="205"/>
      <c r="BE181" s="205"/>
      <c r="BF181" s="205"/>
      <c r="BG181" s="205"/>
      <c r="BH181" s="205"/>
      <c r="BI181" s="205"/>
      <c r="BJ181" s="205"/>
      <c r="BK181" s="205"/>
      <c r="BL181" s="205"/>
      <c r="BM181" s="205"/>
      <c r="BN181" s="205"/>
      <c r="BO181" s="127">
        <v>0</v>
      </c>
      <c r="BP181" s="127">
        <v>0</v>
      </c>
      <c r="BQ181" s="127">
        <v>0</v>
      </c>
      <c r="BR181" s="205">
        <v>18.579999999999998</v>
      </c>
      <c r="BS181" s="205">
        <f t="shared" si="195"/>
        <v>18.579999999999998</v>
      </c>
      <c r="BT181" s="205">
        <f t="shared" si="196"/>
        <v>1619.92</v>
      </c>
      <c r="BU181" s="277">
        <v>294.93</v>
      </c>
      <c r="BV181" s="277">
        <f t="shared" ref="BV181:BV223" si="202">BS181+BU181</f>
        <v>313.51</v>
      </c>
      <c r="BW181" s="277">
        <f t="shared" ref="BW181:BW224" si="203">L181-BV181</f>
        <v>1324.99</v>
      </c>
      <c r="BX181" s="585">
        <v>44561</v>
      </c>
      <c r="BY181" s="130">
        <f t="shared" si="167"/>
        <v>23</v>
      </c>
      <c r="BZ181" s="586">
        <f t="shared" si="168"/>
        <v>0.80802739726027395</v>
      </c>
      <c r="CA181" s="586">
        <f t="shared" si="169"/>
        <v>18.584630136986302</v>
      </c>
      <c r="CB181" s="545">
        <f t="shared" si="170"/>
        <v>-4.6301369863037678E-3</v>
      </c>
      <c r="CC181" s="546">
        <f t="shared" si="197"/>
        <v>294.9346301369863</v>
      </c>
    </row>
    <row r="182" spans="1:81" s="551" customFormat="1" ht="13.5">
      <c r="A182" s="124">
        <v>162</v>
      </c>
      <c r="B182" s="18">
        <v>371</v>
      </c>
      <c r="C182" s="17"/>
      <c r="D182" s="542">
        <v>174</v>
      </c>
      <c r="E182" s="578" t="s">
        <v>1002</v>
      </c>
      <c r="F182" s="575">
        <v>44539</v>
      </c>
      <c r="G182" s="38" t="s">
        <v>998</v>
      </c>
      <c r="H182" s="38" t="s">
        <v>999</v>
      </c>
      <c r="I182" s="576" t="s">
        <v>1000</v>
      </c>
      <c r="J182" s="579">
        <v>838021360006</v>
      </c>
      <c r="K182" s="580" t="s">
        <v>1001</v>
      </c>
      <c r="L182" s="205">
        <v>1638.5</v>
      </c>
      <c r="M182" s="577">
        <f t="shared" si="185"/>
        <v>163.85000000000002</v>
      </c>
      <c r="N182" s="205">
        <f t="shared" si="186"/>
        <v>1474.65</v>
      </c>
      <c r="O182" s="205">
        <f t="shared" si="187"/>
        <v>294.93</v>
      </c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205"/>
      <c r="AS182" s="205"/>
      <c r="AT182" s="205"/>
      <c r="AU182" s="205"/>
      <c r="AV182" s="205"/>
      <c r="AW182" s="205"/>
      <c r="AX182" s="205"/>
      <c r="AY182" s="205"/>
      <c r="AZ182" s="205"/>
      <c r="BA182" s="205"/>
      <c r="BB182" s="205"/>
      <c r="BC182" s="205"/>
      <c r="BD182" s="205"/>
      <c r="BE182" s="205"/>
      <c r="BF182" s="205"/>
      <c r="BG182" s="205"/>
      <c r="BH182" s="205"/>
      <c r="BI182" s="205"/>
      <c r="BJ182" s="205"/>
      <c r="BK182" s="205"/>
      <c r="BL182" s="205"/>
      <c r="BM182" s="205"/>
      <c r="BN182" s="205"/>
      <c r="BO182" s="127">
        <v>0</v>
      </c>
      <c r="BP182" s="127">
        <v>0</v>
      </c>
      <c r="BQ182" s="127">
        <v>0</v>
      </c>
      <c r="BR182" s="205">
        <v>18.579999999999998</v>
      </c>
      <c r="BS182" s="205">
        <f t="shared" si="195"/>
        <v>18.579999999999998</v>
      </c>
      <c r="BT182" s="205">
        <f t="shared" si="196"/>
        <v>1619.92</v>
      </c>
      <c r="BU182" s="277">
        <v>294.93</v>
      </c>
      <c r="BV182" s="277">
        <f t="shared" si="202"/>
        <v>313.51</v>
      </c>
      <c r="BW182" s="277">
        <f t="shared" si="203"/>
        <v>1324.99</v>
      </c>
      <c r="BX182" s="585">
        <v>44561</v>
      </c>
      <c r="BY182" s="130">
        <f t="shared" si="167"/>
        <v>23</v>
      </c>
      <c r="BZ182" s="586">
        <f t="shared" si="168"/>
        <v>0.80802739726027395</v>
      </c>
      <c r="CA182" s="586">
        <f t="shared" si="169"/>
        <v>18.584630136986302</v>
      </c>
      <c r="CB182" s="545">
        <f t="shared" si="170"/>
        <v>-4.6301369863037678E-3</v>
      </c>
      <c r="CC182" s="546">
        <f t="shared" si="197"/>
        <v>294.9346301369863</v>
      </c>
    </row>
    <row r="183" spans="1:81" s="551" customFormat="1" ht="25.5">
      <c r="A183" s="124"/>
      <c r="B183" s="18"/>
      <c r="C183" s="17"/>
      <c r="D183" s="542">
        <v>175</v>
      </c>
      <c r="E183" s="581" t="s">
        <v>1103</v>
      </c>
      <c r="F183" s="575">
        <v>44540</v>
      </c>
      <c r="G183" s="38" t="s">
        <v>493</v>
      </c>
      <c r="H183" s="38" t="s">
        <v>494</v>
      </c>
      <c r="I183" s="576" t="s">
        <v>1003</v>
      </c>
      <c r="J183" s="38" t="s">
        <v>1004</v>
      </c>
      <c r="K183" s="580" t="s">
        <v>747</v>
      </c>
      <c r="L183" s="205">
        <v>1830.6</v>
      </c>
      <c r="M183" s="577">
        <f t="shared" si="185"/>
        <v>183.06</v>
      </c>
      <c r="N183" s="205">
        <f t="shared" si="186"/>
        <v>1647.54</v>
      </c>
      <c r="O183" s="205">
        <f t="shared" si="187"/>
        <v>329.50799999999998</v>
      </c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  <c r="AA183" s="205"/>
      <c r="AB183" s="205"/>
      <c r="AC183" s="205"/>
      <c r="AD183" s="205"/>
      <c r="AE183" s="205"/>
      <c r="AF183" s="205"/>
      <c r="AG183" s="205"/>
      <c r="AH183" s="205"/>
      <c r="AI183" s="205"/>
      <c r="AJ183" s="205"/>
      <c r="AK183" s="205"/>
      <c r="AL183" s="205"/>
      <c r="AM183" s="205"/>
      <c r="AN183" s="205"/>
      <c r="AO183" s="205"/>
      <c r="AP183" s="205"/>
      <c r="AQ183" s="205"/>
      <c r="AR183" s="205"/>
      <c r="AS183" s="205"/>
      <c r="AT183" s="205"/>
      <c r="AU183" s="205"/>
      <c r="AV183" s="205"/>
      <c r="AW183" s="205"/>
      <c r="AX183" s="205"/>
      <c r="AY183" s="205"/>
      <c r="AZ183" s="205"/>
      <c r="BA183" s="205"/>
      <c r="BB183" s="205"/>
      <c r="BC183" s="205"/>
      <c r="BD183" s="205"/>
      <c r="BE183" s="205"/>
      <c r="BF183" s="205"/>
      <c r="BG183" s="205"/>
      <c r="BH183" s="205"/>
      <c r="BI183" s="205"/>
      <c r="BJ183" s="205"/>
      <c r="BK183" s="205"/>
      <c r="BL183" s="205"/>
      <c r="BM183" s="205"/>
      <c r="BN183" s="205"/>
      <c r="BO183" s="127">
        <v>0</v>
      </c>
      <c r="BP183" s="127">
        <v>0</v>
      </c>
      <c r="BQ183" s="127">
        <v>0</v>
      </c>
      <c r="BR183" s="205">
        <v>19.86</v>
      </c>
      <c r="BS183" s="205">
        <f t="shared" si="195"/>
        <v>19.86</v>
      </c>
      <c r="BT183" s="205">
        <f t="shared" si="196"/>
        <v>1810.74</v>
      </c>
      <c r="BU183" s="277">
        <f>SUM(N183/5)</f>
        <v>329.50799999999998</v>
      </c>
      <c r="BV183" s="277">
        <f t="shared" si="202"/>
        <v>349.36799999999999</v>
      </c>
      <c r="BW183" s="277">
        <f t="shared" si="203"/>
        <v>1481.232</v>
      </c>
      <c r="BX183" s="585">
        <v>44561</v>
      </c>
      <c r="BY183" s="130">
        <f t="shared" si="167"/>
        <v>22</v>
      </c>
      <c r="BZ183" s="586">
        <f t="shared" si="168"/>
        <v>0.90276164383561641</v>
      </c>
      <c r="CA183" s="586">
        <f t="shared" si="169"/>
        <v>19.86075616438356</v>
      </c>
      <c r="CB183" s="545">
        <f t="shared" si="170"/>
        <v>-7.561643835600762E-4</v>
      </c>
      <c r="CC183" s="546">
        <f t="shared" si="197"/>
        <v>329.50875616438356</v>
      </c>
    </row>
    <row r="184" spans="1:81" s="551" customFormat="1" ht="25.5">
      <c r="A184" s="124"/>
      <c r="B184" s="18"/>
      <c r="C184" s="17"/>
      <c r="D184" s="542">
        <v>176</v>
      </c>
      <c r="E184" s="581" t="s">
        <v>1104</v>
      </c>
      <c r="F184" s="575">
        <v>44540</v>
      </c>
      <c r="G184" s="38" t="s">
        <v>535</v>
      </c>
      <c r="H184" s="38" t="s">
        <v>550</v>
      </c>
      <c r="I184" s="576" t="s">
        <v>1005</v>
      </c>
      <c r="J184" s="38" t="s">
        <v>1006</v>
      </c>
      <c r="K184" s="580" t="s">
        <v>311</v>
      </c>
      <c r="L184" s="176">
        <v>1610.25</v>
      </c>
      <c r="M184" s="577">
        <f t="shared" si="185"/>
        <v>161.02500000000001</v>
      </c>
      <c r="N184" s="176">
        <f t="shared" si="186"/>
        <v>1449.2249999999999</v>
      </c>
      <c r="O184" s="176">
        <f t="shared" si="187"/>
        <v>289.84499999999997</v>
      </c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  <c r="AH184" s="176"/>
      <c r="AI184" s="176"/>
      <c r="AJ184" s="176"/>
      <c r="AK184" s="176"/>
      <c r="AL184" s="176"/>
      <c r="AM184" s="176"/>
      <c r="AN184" s="176"/>
      <c r="AO184" s="176"/>
      <c r="AP184" s="176"/>
      <c r="AQ184" s="176"/>
      <c r="AR184" s="176"/>
      <c r="AS184" s="176"/>
      <c r="AT184" s="176"/>
      <c r="AU184" s="176"/>
      <c r="AV184" s="176"/>
      <c r="AW184" s="176"/>
      <c r="AX184" s="176"/>
      <c r="AY184" s="176"/>
      <c r="AZ184" s="176"/>
      <c r="BA184" s="176"/>
      <c r="BB184" s="176"/>
      <c r="BC184" s="176"/>
      <c r="BD184" s="176"/>
      <c r="BE184" s="176"/>
      <c r="BF184" s="176"/>
      <c r="BG184" s="176"/>
      <c r="BH184" s="176"/>
      <c r="BI184" s="176"/>
      <c r="BJ184" s="176"/>
      <c r="BK184" s="176"/>
      <c r="BL184" s="176"/>
      <c r="BM184" s="176"/>
      <c r="BN184" s="176"/>
      <c r="BO184" s="176">
        <v>0</v>
      </c>
      <c r="BP184" s="176">
        <v>0</v>
      </c>
      <c r="BQ184" s="176">
        <v>0</v>
      </c>
      <c r="BR184" s="176">
        <v>17.47</v>
      </c>
      <c r="BS184" s="176">
        <f t="shared" si="195"/>
        <v>17.47</v>
      </c>
      <c r="BT184" s="176">
        <f t="shared" si="196"/>
        <v>1592.78</v>
      </c>
      <c r="BU184" s="277">
        <f t="shared" ref="BU184:BU222" si="204">SUM(N184/5)</f>
        <v>289.84499999999997</v>
      </c>
      <c r="BV184" s="277">
        <f t="shared" si="202"/>
        <v>307.31499999999994</v>
      </c>
      <c r="BW184" s="277">
        <f t="shared" si="203"/>
        <v>1302.9349999999999</v>
      </c>
      <c r="BX184" s="585">
        <v>44561</v>
      </c>
      <c r="BY184" s="130">
        <f t="shared" si="167"/>
        <v>22</v>
      </c>
      <c r="BZ184" s="586">
        <f t="shared" si="168"/>
        <v>0.79409589041095885</v>
      </c>
      <c r="CA184" s="586">
        <f t="shared" si="169"/>
        <v>17.470109589041094</v>
      </c>
      <c r="CB184" s="545">
        <f t="shared" si="170"/>
        <v>-1.0958904109514833E-4</v>
      </c>
      <c r="CC184" s="546">
        <f t="shared" si="197"/>
        <v>289.84510958904104</v>
      </c>
    </row>
    <row r="185" spans="1:81" s="551" customFormat="1" ht="25.5">
      <c r="A185" s="124"/>
      <c r="B185" s="18"/>
      <c r="C185" s="17"/>
      <c r="D185" s="542">
        <v>177</v>
      </c>
      <c r="E185" s="581" t="s">
        <v>1105</v>
      </c>
      <c r="F185" s="575">
        <v>44540</v>
      </c>
      <c r="G185" s="38" t="s">
        <v>535</v>
      </c>
      <c r="H185" s="38" t="s">
        <v>550</v>
      </c>
      <c r="I185" s="576" t="s">
        <v>1005</v>
      </c>
      <c r="J185" s="38" t="s">
        <v>1007</v>
      </c>
      <c r="K185" s="580" t="s">
        <v>280</v>
      </c>
      <c r="L185" s="176">
        <v>1610.25</v>
      </c>
      <c r="M185" s="577">
        <f t="shared" si="185"/>
        <v>161.02500000000001</v>
      </c>
      <c r="N185" s="176">
        <f t="shared" si="186"/>
        <v>1449.2249999999999</v>
      </c>
      <c r="O185" s="176">
        <f t="shared" si="187"/>
        <v>289.84499999999997</v>
      </c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76"/>
      <c r="AI185" s="176"/>
      <c r="AJ185" s="176"/>
      <c r="AK185" s="176"/>
      <c r="AL185" s="176"/>
      <c r="AM185" s="176"/>
      <c r="AN185" s="176"/>
      <c r="AO185" s="176"/>
      <c r="AP185" s="176"/>
      <c r="AQ185" s="176"/>
      <c r="AR185" s="176"/>
      <c r="AS185" s="176"/>
      <c r="AT185" s="176"/>
      <c r="AU185" s="176"/>
      <c r="AV185" s="176"/>
      <c r="AW185" s="176"/>
      <c r="AX185" s="176"/>
      <c r="AY185" s="176"/>
      <c r="AZ185" s="176"/>
      <c r="BA185" s="176"/>
      <c r="BB185" s="176"/>
      <c r="BC185" s="176"/>
      <c r="BD185" s="176"/>
      <c r="BE185" s="176"/>
      <c r="BF185" s="176"/>
      <c r="BG185" s="176"/>
      <c r="BH185" s="176"/>
      <c r="BI185" s="176"/>
      <c r="BJ185" s="176"/>
      <c r="BK185" s="176"/>
      <c r="BL185" s="176"/>
      <c r="BM185" s="176"/>
      <c r="BN185" s="176"/>
      <c r="BO185" s="176">
        <v>0</v>
      </c>
      <c r="BP185" s="176">
        <v>0</v>
      </c>
      <c r="BQ185" s="176">
        <v>0</v>
      </c>
      <c r="BR185" s="176">
        <v>17.47</v>
      </c>
      <c r="BS185" s="176">
        <f t="shared" si="195"/>
        <v>17.47</v>
      </c>
      <c r="BT185" s="176">
        <f t="shared" si="196"/>
        <v>1592.78</v>
      </c>
      <c r="BU185" s="277">
        <f t="shared" si="204"/>
        <v>289.84499999999997</v>
      </c>
      <c r="BV185" s="277">
        <f t="shared" si="202"/>
        <v>307.31499999999994</v>
      </c>
      <c r="BW185" s="277">
        <f t="shared" si="203"/>
        <v>1302.9349999999999</v>
      </c>
      <c r="BX185" s="585">
        <v>44561</v>
      </c>
      <c r="BY185" s="130">
        <f t="shared" si="167"/>
        <v>22</v>
      </c>
      <c r="BZ185" s="586">
        <f t="shared" si="168"/>
        <v>0.79409589041095885</v>
      </c>
      <c r="CA185" s="586">
        <f t="shared" si="169"/>
        <v>17.470109589041094</v>
      </c>
      <c r="CB185" s="545">
        <f t="shared" si="170"/>
        <v>-1.0958904109514833E-4</v>
      </c>
      <c r="CC185" s="546">
        <f t="shared" si="197"/>
        <v>289.84510958904104</v>
      </c>
    </row>
    <row r="186" spans="1:81" s="551" customFormat="1" ht="25.5">
      <c r="A186" s="124"/>
      <c r="B186" s="18"/>
      <c r="C186" s="17"/>
      <c r="D186" s="542">
        <v>178</v>
      </c>
      <c r="E186" s="581" t="s">
        <v>1106</v>
      </c>
      <c r="F186" s="575">
        <v>44540</v>
      </c>
      <c r="G186" s="38" t="s">
        <v>535</v>
      </c>
      <c r="H186" s="38" t="s">
        <v>550</v>
      </c>
      <c r="I186" s="576" t="s">
        <v>1005</v>
      </c>
      <c r="J186" s="38" t="s">
        <v>1008</v>
      </c>
      <c r="K186" s="580" t="s">
        <v>311</v>
      </c>
      <c r="L186" s="176">
        <v>1610.25</v>
      </c>
      <c r="M186" s="577">
        <f t="shared" si="185"/>
        <v>161.02500000000001</v>
      </c>
      <c r="N186" s="176">
        <f t="shared" si="186"/>
        <v>1449.2249999999999</v>
      </c>
      <c r="O186" s="176">
        <f t="shared" si="187"/>
        <v>289.84499999999997</v>
      </c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6"/>
      <c r="AT186" s="176"/>
      <c r="AU186" s="176"/>
      <c r="AV186" s="176"/>
      <c r="AW186" s="176"/>
      <c r="AX186" s="176"/>
      <c r="AY186" s="176"/>
      <c r="AZ186" s="176"/>
      <c r="BA186" s="176"/>
      <c r="BB186" s="176"/>
      <c r="BC186" s="176"/>
      <c r="BD186" s="176"/>
      <c r="BE186" s="176"/>
      <c r="BF186" s="176"/>
      <c r="BG186" s="176"/>
      <c r="BH186" s="176"/>
      <c r="BI186" s="176"/>
      <c r="BJ186" s="176"/>
      <c r="BK186" s="176"/>
      <c r="BL186" s="176"/>
      <c r="BM186" s="176"/>
      <c r="BN186" s="176"/>
      <c r="BO186" s="176">
        <v>0</v>
      </c>
      <c r="BP186" s="176">
        <v>0</v>
      </c>
      <c r="BQ186" s="176">
        <v>0</v>
      </c>
      <c r="BR186" s="176">
        <v>17.47</v>
      </c>
      <c r="BS186" s="176">
        <f t="shared" si="195"/>
        <v>17.47</v>
      </c>
      <c r="BT186" s="176">
        <f t="shared" si="196"/>
        <v>1592.78</v>
      </c>
      <c r="BU186" s="277">
        <f t="shared" si="204"/>
        <v>289.84499999999997</v>
      </c>
      <c r="BV186" s="277">
        <f t="shared" si="202"/>
        <v>307.31499999999994</v>
      </c>
      <c r="BW186" s="277">
        <f t="shared" si="203"/>
        <v>1302.9349999999999</v>
      </c>
      <c r="BX186" s="585">
        <v>44561</v>
      </c>
      <c r="BY186" s="130">
        <f t="shared" si="167"/>
        <v>22</v>
      </c>
      <c r="BZ186" s="586">
        <f t="shared" si="168"/>
        <v>0.79409589041095885</v>
      </c>
      <c r="CA186" s="586">
        <f t="shared" si="169"/>
        <v>17.470109589041094</v>
      </c>
      <c r="CB186" s="545">
        <f t="shared" si="170"/>
        <v>-1.0958904109514833E-4</v>
      </c>
      <c r="CC186" s="546">
        <f t="shared" si="197"/>
        <v>289.84510958904104</v>
      </c>
    </row>
    <row r="187" spans="1:81" s="551" customFormat="1" ht="25.5">
      <c r="A187" s="124"/>
      <c r="B187" s="18"/>
      <c r="C187" s="17"/>
      <c r="D187" s="542">
        <v>179</v>
      </c>
      <c r="E187" s="581" t="s">
        <v>1107</v>
      </c>
      <c r="F187" s="575">
        <v>44540</v>
      </c>
      <c r="G187" s="38" t="s">
        <v>535</v>
      </c>
      <c r="H187" s="38" t="s">
        <v>550</v>
      </c>
      <c r="I187" s="576" t="s">
        <v>1005</v>
      </c>
      <c r="J187" s="38" t="s">
        <v>1009</v>
      </c>
      <c r="K187" s="580" t="s">
        <v>715</v>
      </c>
      <c r="L187" s="176">
        <v>1610.25</v>
      </c>
      <c r="M187" s="577">
        <f t="shared" si="185"/>
        <v>161.02500000000001</v>
      </c>
      <c r="N187" s="176">
        <f t="shared" si="186"/>
        <v>1449.2249999999999</v>
      </c>
      <c r="O187" s="176">
        <f t="shared" si="187"/>
        <v>289.84499999999997</v>
      </c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6"/>
      <c r="AT187" s="176"/>
      <c r="AU187" s="176"/>
      <c r="AV187" s="176"/>
      <c r="AW187" s="176"/>
      <c r="AX187" s="176"/>
      <c r="AY187" s="176"/>
      <c r="AZ187" s="176"/>
      <c r="BA187" s="176"/>
      <c r="BB187" s="176"/>
      <c r="BC187" s="176"/>
      <c r="BD187" s="176"/>
      <c r="BE187" s="176"/>
      <c r="BF187" s="176"/>
      <c r="BG187" s="176"/>
      <c r="BH187" s="176"/>
      <c r="BI187" s="176"/>
      <c r="BJ187" s="176"/>
      <c r="BK187" s="176"/>
      <c r="BL187" s="176"/>
      <c r="BM187" s="176"/>
      <c r="BN187" s="176"/>
      <c r="BO187" s="176">
        <v>0</v>
      </c>
      <c r="BP187" s="176">
        <v>0</v>
      </c>
      <c r="BQ187" s="176">
        <v>0</v>
      </c>
      <c r="BR187" s="176">
        <v>17.47</v>
      </c>
      <c r="BS187" s="176">
        <f t="shared" si="195"/>
        <v>17.47</v>
      </c>
      <c r="BT187" s="176">
        <f t="shared" si="196"/>
        <v>1592.78</v>
      </c>
      <c r="BU187" s="277">
        <f t="shared" si="204"/>
        <v>289.84499999999997</v>
      </c>
      <c r="BV187" s="277">
        <f t="shared" si="202"/>
        <v>307.31499999999994</v>
      </c>
      <c r="BW187" s="277">
        <f>L187-BV187</f>
        <v>1302.9349999999999</v>
      </c>
      <c r="BX187" s="585">
        <v>44561</v>
      </c>
      <c r="BY187" s="130">
        <f t="shared" si="167"/>
        <v>22</v>
      </c>
      <c r="BZ187" s="586">
        <f t="shared" si="168"/>
        <v>0.79409589041095885</v>
      </c>
      <c r="CA187" s="586">
        <f t="shared" si="169"/>
        <v>17.470109589041094</v>
      </c>
      <c r="CB187" s="545">
        <f t="shared" si="170"/>
        <v>-1.0958904109514833E-4</v>
      </c>
      <c r="CC187" s="546">
        <f t="shared" si="197"/>
        <v>289.84510958904104</v>
      </c>
    </row>
    <row r="188" spans="1:81" s="551" customFormat="1" ht="25.5">
      <c r="A188" s="124"/>
      <c r="B188" s="18"/>
      <c r="C188" s="17"/>
      <c r="D188" s="542">
        <v>180</v>
      </c>
      <c r="E188" s="581" t="s">
        <v>1108</v>
      </c>
      <c r="F188" s="575">
        <v>44547</v>
      </c>
      <c r="G188" s="38" t="s">
        <v>535</v>
      </c>
      <c r="H188" s="38" t="s">
        <v>550</v>
      </c>
      <c r="I188" s="576" t="s">
        <v>1005</v>
      </c>
      <c r="J188" s="38" t="s">
        <v>1010</v>
      </c>
      <c r="K188" s="580" t="s">
        <v>304</v>
      </c>
      <c r="L188" s="176">
        <v>1610.25</v>
      </c>
      <c r="M188" s="577">
        <f t="shared" si="185"/>
        <v>161.02500000000001</v>
      </c>
      <c r="N188" s="176">
        <f t="shared" si="186"/>
        <v>1449.2249999999999</v>
      </c>
      <c r="O188" s="176">
        <f t="shared" si="187"/>
        <v>289.84499999999997</v>
      </c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6"/>
      <c r="AT188" s="176"/>
      <c r="AU188" s="176"/>
      <c r="AV188" s="176"/>
      <c r="AW188" s="176"/>
      <c r="AX188" s="176"/>
      <c r="AY188" s="176"/>
      <c r="AZ188" s="176"/>
      <c r="BA188" s="176"/>
      <c r="BB188" s="176"/>
      <c r="BC188" s="176"/>
      <c r="BD188" s="176"/>
      <c r="BE188" s="176"/>
      <c r="BF188" s="176"/>
      <c r="BG188" s="176"/>
      <c r="BH188" s="176"/>
      <c r="BI188" s="176"/>
      <c r="BJ188" s="176"/>
      <c r="BK188" s="176"/>
      <c r="BL188" s="176"/>
      <c r="BM188" s="176"/>
      <c r="BN188" s="176"/>
      <c r="BO188" s="176">
        <v>0</v>
      </c>
      <c r="BP188" s="176">
        <v>0</v>
      </c>
      <c r="BQ188" s="176">
        <v>0</v>
      </c>
      <c r="BR188" s="176">
        <v>11.91</v>
      </c>
      <c r="BS188" s="176">
        <f t="shared" si="195"/>
        <v>11.91</v>
      </c>
      <c r="BT188" s="176">
        <f t="shared" si="196"/>
        <v>1598.34</v>
      </c>
      <c r="BU188" s="277">
        <f t="shared" si="204"/>
        <v>289.84499999999997</v>
      </c>
      <c r="BV188" s="277">
        <f t="shared" si="202"/>
        <v>301.755</v>
      </c>
      <c r="BW188" s="277">
        <f t="shared" si="203"/>
        <v>1308.4949999999999</v>
      </c>
      <c r="BX188" s="585">
        <v>44561</v>
      </c>
      <c r="BY188" s="130">
        <f t="shared" si="167"/>
        <v>15</v>
      </c>
      <c r="BZ188" s="586">
        <f t="shared" si="168"/>
        <v>0.79409589041095885</v>
      </c>
      <c r="CA188" s="586">
        <f t="shared" si="169"/>
        <v>11.911438356164382</v>
      </c>
      <c r="CB188" s="545">
        <f t="shared" si="170"/>
        <v>-1.4383561643818155E-3</v>
      </c>
      <c r="CC188" s="546">
        <f t="shared" si="197"/>
        <v>289.84643835616436</v>
      </c>
    </row>
    <row r="189" spans="1:81" s="551" customFormat="1" ht="25.5">
      <c r="A189" s="124"/>
      <c r="B189" s="18"/>
      <c r="C189" s="17"/>
      <c r="D189" s="542">
        <v>181</v>
      </c>
      <c r="E189" s="581" t="s">
        <v>1109</v>
      </c>
      <c r="F189" s="575">
        <v>44547</v>
      </c>
      <c r="G189" s="38" t="s">
        <v>535</v>
      </c>
      <c r="H189" s="38" t="s">
        <v>550</v>
      </c>
      <c r="I189" s="576" t="s">
        <v>1005</v>
      </c>
      <c r="J189" s="38" t="s">
        <v>1011</v>
      </c>
      <c r="K189" s="580" t="s">
        <v>304</v>
      </c>
      <c r="L189" s="176">
        <v>1610.25</v>
      </c>
      <c r="M189" s="577">
        <f t="shared" si="185"/>
        <v>161.02500000000001</v>
      </c>
      <c r="N189" s="176">
        <f t="shared" si="186"/>
        <v>1449.2249999999999</v>
      </c>
      <c r="O189" s="176">
        <f t="shared" si="187"/>
        <v>289.84499999999997</v>
      </c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6"/>
      <c r="AT189" s="176"/>
      <c r="AU189" s="176"/>
      <c r="AV189" s="176"/>
      <c r="AW189" s="176"/>
      <c r="AX189" s="176"/>
      <c r="AY189" s="176"/>
      <c r="AZ189" s="176"/>
      <c r="BA189" s="176"/>
      <c r="BB189" s="176"/>
      <c r="BC189" s="176"/>
      <c r="BD189" s="176"/>
      <c r="BE189" s="176"/>
      <c r="BF189" s="176"/>
      <c r="BG189" s="176"/>
      <c r="BH189" s="176"/>
      <c r="BI189" s="176"/>
      <c r="BJ189" s="176"/>
      <c r="BK189" s="176"/>
      <c r="BL189" s="176"/>
      <c r="BM189" s="176"/>
      <c r="BN189" s="176"/>
      <c r="BO189" s="176">
        <v>0</v>
      </c>
      <c r="BP189" s="176">
        <v>0</v>
      </c>
      <c r="BQ189" s="176">
        <v>0</v>
      </c>
      <c r="BR189" s="176">
        <v>11.91</v>
      </c>
      <c r="BS189" s="176">
        <f t="shared" si="195"/>
        <v>11.91</v>
      </c>
      <c r="BT189" s="176">
        <f t="shared" si="196"/>
        <v>1598.34</v>
      </c>
      <c r="BU189" s="277">
        <f t="shared" si="204"/>
        <v>289.84499999999997</v>
      </c>
      <c r="BV189" s="277">
        <f t="shared" si="202"/>
        <v>301.755</v>
      </c>
      <c r="BW189" s="277">
        <f t="shared" si="203"/>
        <v>1308.4949999999999</v>
      </c>
      <c r="BX189" s="585">
        <v>44561</v>
      </c>
      <c r="BY189" s="130">
        <f t="shared" si="167"/>
        <v>15</v>
      </c>
      <c r="BZ189" s="586">
        <f t="shared" si="168"/>
        <v>0.79409589041095885</v>
      </c>
      <c r="CA189" s="586">
        <f t="shared" si="169"/>
        <v>11.911438356164382</v>
      </c>
      <c r="CB189" s="545">
        <f t="shared" si="170"/>
        <v>-1.4383561643818155E-3</v>
      </c>
      <c r="CC189" s="546">
        <f t="shared" si="197"/>
        <v>289.84643835616436</v>
      </c>
    </row>
    <row r="190" spans="1:81" s="551" customFormat="1" ht="13.5">
      <c r="A190" s="124"/>
      <c r="B190" s="18"/>
      <c r="C190" s="17"/>
      <c r="D190" s="542">
        <v>182</v>
      </c>
      <c r="E190" s="581" t="s">
        <v>1110</v>
      </c>
      <c r="F190" s="575">
        <v>44540</v>
      </c>
      <c r="G190" s="38" t="s">
        <v>658</v>
      </c>
      <c r="H190" s="38" t="s">
        <v>289</v>
      </c>
      <c r="I190" s="576" t="s">
        <v>1063</v>
      </c>
      <c r="J190" s="38" t="s">
        <v>1064</v>
      </c>
      <c r="K190" s="580" t="s">
        <v>304</v>
      </c>
      <c r="L190" s="176">
        <v>635.05999999999995</v>
      </c>
      <c r="M190" s="577">
        <f t="shared" si="185"/>
        <v>63.506</v>
      </c>
      <c r="N190" s="176">
        <f t="shared" si="186"/>
        <v>571.55399999999997</v>
      </c>
      <c r="O190" s="176">
        <f t="shared" si="187"/>
        <v>114.3108</v>
      </c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6"/>
      <c r="AT190" s="176"/>
      <c r="AU190" s="176"/>
      <c r="AV190" s="176"/>
      <c r="AW190" s="176"/>
      <c r="AX190" s="176"/>
      <c r="AY190" s="176"/>
      <c r="AZ190" s="176"/>
      <c r="BA190" s="176"/>
      <c r="BB190" s="176"/>
      <c r="BC190" s="176"/>
      <c r="BD190" s="176"/>
      <c r="BE190" s="176"/>
      <c r="BF190" s="176"/>
      <c r="BG190" s="176"/>
      <c r="BH190" s="176"/>
      <c r="BI190" s="176"/>
      <c r="BJ190" s="176"/>
      <c r="BK190" s="176"/>
      <c r="BL190" s="176"/>
      <c r="BM190" s="176"/>
      <c r="BN190" s="176"/>
      <c r="BO190" s="176">
        <v>0</v>
      </c>
      <c r="BP190" s="176">
        <v>0</v>
      </c>
      <c r="BQ190" s="176">
        <v>0</v>
      </c>
      <c r="BR190" s="176">
        <v>6.89</v>
      </c>
      <c r="BS190" s="176">
        <f t="shared" si="195"/>
        <v>6.89</v>
      </c>
      <c r="BT190" s="176">
        <f t="shared" si="196"/>
        <v>628.16999999999996</v>
      </c>
      <c r="BU190" s="277">
        <f t="shared" si="204"/>
        <v>114.3108</v>
      </c>
      <c r="BV190" s="277">
        <f t="shared" si="202"/>
        <v>121.2008</v>
      </c>
      <c r="BW190" s="277">
        <f t="shared" si="203"/>
        <v>513.85919999999999</v>
      </c>
      <c r="BX190" s="585">
        <v>44561</v>
      </c>
      <c r="BY190" s="130">
        <f t="shared" si="167"/>
        <v>22</v>
      </c>
      <c r="BZ190" s="586">
        <f t="shared" si="168"/>
        <v>0.31318027397260273</v>
      </c>
      <c r="CA190" s="586">
        <f t="shared" si="169"/>
        <v>6.8899660273972598</v>
      </c>
      <c r="CB190" s="545">
        <f t="shared" si="170"/>
        <v>3.3972602739851254E-5</v>
      </c>
      <c r="CC190" s="546">
        <f t="shared" si="197"/>
        <v>114.31076602739726</v>
      </c>
    </row>
    <row r="191" spans="1:81" s="551" customFormat="1" ht="13.5">
      <c r="A191" s="124"/>
      <c r="B191" s="18"/>
      <c r="C191" s="17"/>
      <c r="D191" s="542">
        <v>183</v>
      </c>
      <c r="E191" s="581" t="s">
        <v>1111</v>
      </c>
      <c r="F191" s="575">
        <v>44540</v>
      </c>
      <c r="G191" s="38" t="s">
        <v>493</v>
      </c>
      <c r="H191" s="38" t="s">
        <v>836</v>
      </c>
      <c r="I191" s="576" t="s">
        <v>1012</v>
      </c>
      <c r="J191" s="38" t="s">
        <v>1067</v>
      </c>
      <c r="K191" s="580" t="s">
        <v>520</v>
      </c>
      <c r="L191" s="176">
        <v>1099.9000000000001</v>
      </c>
      <c r="M191" s="577">
        <f t="shared" si="185"/>
        <v>109.99000000000001</v>
      </c>
      <c r="N191" s="176">
        <f t="shared" si="186"/>
        <v>989.91000000000008</v>
      </c>
      <c r="O191" s="176">
        <f t="shared" si="187"/>
        <v>197.98200000000003</v>
      </c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176"/>
      <c r="BM191" s="176"/>
      <c r="BN191" s="176"/>
      <c r="BO191" s="176">
        <v>0</v>
      </c>
      <c r="BP191" s="176">
        <v>0</v>
      </c>
      <c r="BQ191" s="176">
        <v>0</v>
      </c>
      <c r="BR191" s="176">
        <v>11.93</v>
      </c>
      <c r="BS191" s="176">
        <f t="shared" si="195"/>
        <v>11.93</v>
      </c>
      <c r="BT191" s="176">
        <f t="shared" si="196"/>
        <v>1087.97</v>
      </c>
      <c r="BU191" s="277">
        <f t="shared" si="204"/>
        <v>197.98200000000003</v>
      </c>
      <c r="BV191" s="277">
        <f t="shared" si="202"/>
        <v>209.91200000000003</v>
      </c>
      <c r="BW191" s="277">
        <f t="shared" si="203"/>
        <v>889.98800000000006</v>
      </c>
      <c r="BX191" s="585">
        <v>44561</v>
      </c>
      <c r="BY191" s="130">
        <f t="shared" si="167"/>
        <v>22</v>
      </c>
      <c r="BZ191" s="586">
        <f t="shared" si="168"/>
        <v>0.54241643835616449</v>
      </c>
      <c r="CA191" s="586">
        <f t="shared" si="169"/>
        <v>11.933161643835618</v>
      </c>
      <c r="CB191" s="545">
        <f t="shared" si="170"/>
        <v>-3.161643835618122E-3</v>
      </c>
      <c r="CC191" s="546">
        <f t="shared" si="197"/>
        <v>197.98516164383565</v>
      </c>
    </row>
    <row r="192" spans="1:81" s="551" customFormat="1" ht="13.5">
      <c r="A192" s="124"/>
      <c r="B192" s="18"/>
      <c r="C192" s="17"/>
      <c r="D192" s="542">
        <v>184</v>
      </c>
      <c r="E192" s="581" t="s">
        <v>1112</v>
      </c>
      <c r="F192" s="575">
        <v>44540</v>
      </c>
      <c r="G192" s="38" t="s">
        <v>493</v>
      </c>
      <c r="H192" s="38" t="s">
        <v>836</v>
      </c>
      <c r="I192" s="576" t="s">
        <v>1012</v>
      </c>
      <c r="J192" s="38" t="s">
        <v>1068</v>
      </c>
      <c r="K192" s="580" t="s">
        <v>528</v>
      </c>
      <c r="L192" s="176">
        <v>1099.9000000000001</v>
      </c>
      <c r="M192" s="577">
        <f t="shared" si="185"/>
        <v>109.99000000000001</v>
      </c>
      <c r="N192" s="176">
        <f t="shared" si="186"/>
        <v>989.91000000000008</v>
      </c>
      <c r="O192" s="176">
        <f t="shared" si="187"/>
        <v>197.98200000000003</v>
      </c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B192" s="176"/>
      <c r="BC192" s="176"/>
      <c r="BD192" s="176"/>
      <c r="BE192" s="176"/>
      <c r="BF192" s="176"/>
      <c r="BG192" s="176"/>
      <c r="BH192" s="176"/>
      <c r="BI192" s="176"/>
      <c r="BJ192" s="176"/>
      <c r="BK192" s="176"/>
      <c r="BL192" s="176"/>
      <c r="BM192" s="176"/>
      <c r="BN192" s="176"/>
      <c r="BO192" s="176">
        <v>0</v>
      </c>
      <c r="BP192" s="176">
        <v>0</v>
      </c>
      <c r="BQ192" s="176">
        <v>0</v>
      </c>
      <c r="BR192" s="176">
        <v>11.93</v>
      </c>
      <c r="BS192" s="176">
        <f t="shared" si="195"/>
        <v>11.93</v>
      </c>
      <c r="BT192" s="176">
        <f t="shared" si="196"/>
        <v>1087.97</v>
      </c>
      <c r="BU192" s="277">
        <f t="shared" si="204"/>
        <v>197.98200000000003</v>
      </c>
      <c r="BV192" s="277">
        <f t="shared" si="202"/>
        <v>209.91200000000003</v>
      </c>
      <c r="BW192" s="277">
        <f t="shared" si="203"/>
        <v>889.98800000000006</v>
      </c>
      <c r="BX192" s="585">
        <v>44561</v>
      </c>
      <c r="BY192" s="130">
        <f t="shared" si="167"/>
        <v>22</v>
      </c>
      <c r="BZ192" s="586">
        <f t="shared" si="168"/>
        <v>0.54241643835616449</v>
      </c>
      <c r="CA192" s="586">
        <f t="shared" si="169"/>
        <v>11.933161643835618</v>
      </c>
      <c r="CB192" s="545">
        <f t="shared" si="170"/>
        <v>-3.161643835618122E-3</v>
      </c>
      <c r="CC192" s="546">
        <f t="shared" si="197"/>
        <v>197.98516164383565</v>
      </c>
    </row>
    <row r="193" spans="1:81" s="551" customFormat="1" ht="13.5">
      <c r="A193" s="124"/>
      <c r="B193" s="18"/>
      <c r="C193" s="17"/>
      <c r="D193" s="542">
        <v>185</v>
      </c>
      <c r="E193" s="581" t="s">
        <v>1113</v>
      </c>
      <c r="F193" s="575">
        <v>44540</v>
      </c>
      <c r="G193" s="38" t="s">
        <v>493</v>
      </c>
      <c r="H193" s="38" t="s">
        <v>836</v>
      </c>
      <c r="I193" s="576" t="s">
        <v>1012</v>
      </c>
      <c r="J193" s="38" t="s">
        <v>1069</v>
      </c>
      <c r="K193" s="580" t="s">
        <v>523</v>
      </c>
      <c r="L193" s="176">
        <v>1099.9000000000001</v>
      </c>
      <c r="M193" s="577">
        <f t="shared" si="185"/>
        <v>109.99000000000001</v>
      </c>
      <c r="N193" s="176">
        <f t="shared" si="186"/>
        <v>989.91000000000008</v>
      </c>
      <c r="O193" s="176">
        <f t="shared" si="187"/>
        <v>197.98200000000003</v>
      </c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76"/>
      <c r="BD193" s="176"/>
      <c r="BE193" s="176"/>
      <c r="BF193" s="176"/>
      <c r="BG193" s="176"/>
      <c r="BH193" s="176"/>
      <c r="BI193" s="176"/>
      <c r="BJ193" s="176"/>
      <c r="BK193" s="176"/>
      <c r="BL193" s="176"/>
      <c r="BM193" s="176"/>
      <c r="BN193" s="176"/>
      <c r="BO193" s="176">
        <v>0</v>
      </c>
      <c r="BP193" s="176">
        <v>0</v>
      </c>
      <c r="BQ193" s="176">
        <v>0</v>
      </c>
      <c r="BR193" s="176">
        <v>11.93</v>
      </c>
      <c r="BS193" s="176">
        <f t="shared" si="195"/>
        <v>11.93</v>
      </c>
      <c r="BT193" s="176">
        <f t="shared" si="196"/>
        <v>1087.97</v>
      </c>
      <c r="BU193" s="277">
        <f t="shared" si="204"/>
        <v>197.98200000000003</v>
      </c>
      <c r="BV193" s="277">
        <f t="shared" si="202"/>
        <v>209.91200000000003</v>
      </c>
      <c r="BW193" s="277">
        <f t="shared" si="203"/>
        <v>889.98800000000006</v>
      </c>
      <c r="BX193" s="585">
        <v>44561</v>
      </c>
      <c r="BY193" s="130">
        <f t="shared" si="167"/>
        <v>22</v>
      </c>
      <c r="BZ193" s="586">
        <f t="shared" si="168"/>
        <v>0.54241643835616449</v>
      </c>
      <c r="CA193" s="586">
        <f t="shared" si="169"/>
        <v>11.933161643835618</v>
      </c>
      <c r="CB193" s="545">
        <f t="shared" si="170"/>
        <v>-3.161643835618122E-3</v>
      </c>
      <c r="CC193" s="546">
        <f t="shared" si="197"/>
        <v>197.98516164383565</v>
      </c>
    </row>
    <row r="194" spans="1:81" s="551" customFormat="1" ht="13.5">
      <c r="A194" s="124"/>
      <c r="B194" s="18"/>
      <c r="C194" s="17"/>
      <c r="D194" s="542">
        <v>186</v>
      </c>
      <c r="E194" s="581" t="s">
        <v>1114</v>
      </c>
      <c r="F194" s="575">
        <v>44540</v>
      </c>
      <c r="G194" s="38" t="s">
        <v>493</v>
      </c>
      <c r="H194" s="38" t="s">
        <v>836</v>
      </c>
      <c r="I194" s="576" t="s">
        <v>1012</v>
      </c>
      <c r="J194" s="38" t="s">
        <v>1070</v>
      </c>
      <c r="K194" s="580" t="s">
        <v>497</v>
      </c>
      <c r="L194" s="176">
        <v>1099.9000000000001</v>
      </c>
      <c r="M194" s="577">
        <f t="shared" si="185"/>
        <v>109.99000000000001</v>
      </c>
      <c r="N194" s="176">
        <f t="shared" si="186"/>
        <v>989.91000000000008</v>
      </c>
      <c r="O194" s="176">
        <f t="shared" si="187"/>
        <v>197.98200000000003</v>
      </c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76"/>
      <c r="AT194" s="176"/>
      <c r="AU194" s="176"/>
      <c r="AV194" s="176"/>
      <c r="AW194" s="176"/>
      <c r="AX194" s="176"/>
      <c r="AY194" s="176"/>
      <c r="AZ194" s="176"/>
      <c r="BA194" s="176"/>
      <c r="BB194" s="176"/>
      <c r="BC194" s="176"/>
      <c r="BD194" s="176"/>
      <c r="BE194" s="176"/>
      <c r="BF194" s="176"/>
      <c r="BG194" s="176"/>
      <c r="BH194" s="176"/>
      <c r="BI194" s="176"/>
      <c r="BJ194" s="176"/>
      <c r="BK194" s="176"/>
      <c r="BL194" s="176"/>
      <c r="BM194" s="176"/>
      <c r="BN194" s="176"/>
      <c r="BO194" s="176">
        <v>0</v>
      </c>
      <c r="BP194" s="176">
        <v>0</v>
      </c>
      <c r="BQ194" s="176">
        <v>0</v>
      </c>
      <c r="BR194" s="176">
        <v>11.93</v>
      </c>
      <c r="BS194" s="176">
        <f t="shared" si="195"/>
        <v>11.93</v>
      </c>
      <c r="BT194" s="176">
        <f t="shared" si="196"/>
        <v>1087.97</v>
      </c>
      <c r="BU194" s="277">
        <f t="shared" si="204"/>
        <v>197.98200000000003</v>
      </c>
      <c r="BV194" s="277">
        <f t="shared" si="202"/>
        <v>209.91200000000003</v>
      </c>
      <c r="BW194" s="277">
        <f t="shared" si="203"/>
        <v>889.98800000000006</v>
      </c>
      <c r="BX194" s="585">
        <v>44561</v>
      </c>
      <c r="BY194" s="130">
        <f t="shared" si="167"/>
        <v>22</v>
      </c>
      <c r="BZ194" s="586">
        <f t="shared" si="168"/>
        <v>0.54241643835616449</v>
      </c>
      <c r="CA194" s="586">
        <f t="shared" si="169"/>
        <v>11.933161643835618</v>
      </c>
      <c r="CB194" s="545">
        <f t="shared" si="170"/>
        <v>-3.161643835618122E-3</v>
      </c>
      <c r="CC194" s="546">
        <f t="shared" si="197"/>
        <v>197.98516164383565</v>
      </c>
    </row>
    <row r="195" spans="1:81" s="551" customFormat="1" ht="13.5">
      <c r="A195" s="124"/>
      <c r="B195" s="18"/>
      <c r="C195" s="17"/>
      <c r="D195" s="542">
        <v>187</v>
      </c>
      <c r="E195" s="581" t="s">
        <v>1115</v>
      </c>
      <c r="F195" s="575">
        <v>44540</v>
      </c>
      <c r="G195" s="38" t="s">
        <v>493</v>
      </c>
      <c r="H195" s="38" t="s">
        <v>836</v>
      </c>
      <c r="I195" s="576" t="s">
        <v>1012</v>
      </c>
      <c r="J195" s="38" t="s">
        <v>1071</v>
      </c>
      <c r="K195" s="580" t="s">
        <v>556</v>
      </c>
      <c r="L195" s="176">
        <v>1099.9000000000001</v>
      </c>
      <c r="M195" s="577">
        <f t="shared" si="185"/>
        <v>109.99000000000001</v>
      </c>
      <c r="N195" s="176">
        <f t="shared" si="186"/>
        <v>989.91000000000008</v>
      </c>
      <c r="O195" s="176">
        <f t="shared" si="187"/>
        <v>197.98200000000003</v>
      </c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6"/>
      <c r="AT195" s="176"/>
      <c r="AU195" s="176"/>
      <c r="AV195" s="176"/>
      <c r="AW195" s="176"/>
      <c r="AX195" s="176"/>
      <c r="AY195" s="176"/>
      <c r="AZ195" s="176"/>
      <c r="BA195" s="176"/>
      <c r="BB195" s="176"/>
      <c r="BC195" s="176"/>
      <c r="BD195" s="176"/>
      <c r="BE195" s="176"/>
      <c r="BF195" s="176"/>
      <c r="BG195" s="176"/>
      <c r="BH195" s="176"/>
      <c r="BI195" s="176"/>
      <c r="BJ195" s="176"/>
      <c r="BK195" s="176"/>
      <c r="BL195" s="176"/>
      <c r="BM195" s="176"/>
      <c r="BN195" s="176"/>
      <c r="BO195" s="176">
        <v>0</v>
      </c>
      <c r="BP195" s="176">
        <v>0</v>
      </c>
      <c r="BQ195" s="176">
        <v>0</v>
      </c>
      <c r="BR195" s="176">
        <v>11.93</v>
      </c>
      <c r="BS195" s="176">
        <f t="shared" si="195"/>
        <v>11.93</v>
      </c>
      <c r="BT195" s="176">
        <f t="shared" si="196"/>
        <v>1087.97</v>
      </c>
      <c r="BU195" s="277">
        <f t="shared" si="204"/>
        <v>197.98200000000003</v>
      </c>
      <c r="BV195" s="277">
        <f t="shared" si="202"/>
        <v>209.91200000000003</v>
      </c>
      <c r="BW195" s="277">
        <f t="shared" si="203"/>
        <v>889.98800000000006</v>
      </c>
      <c r="BX195" s="585">
        <v>44561</v>
      </c>
      <c r="BY195" s="130">
        <f t="shared" si="167"/>
        <v>22</v>
      </c>
      <c r="BZ195" s="586">
        <f t="shared" si="168"/>
        <v>0.54241643835616449</v>
      </c>
      <c r="CA195" s="586">
        <f t="shared" si="169"/>
        <v>11.933161643835618</v>
      </c>
      <c r="CB195" s="545">
        <f t="shared" si="170"/>
        <v>-3.161643835618122E-3</v>
      </c>
      <c r="CC195" s="546">
        <f t="shared" si="197"/>
        <v>197.98516164383565</v>
      </c>
    </row>
    <row r="196" spans="1:81" s="551" customFormat="1" ht="13.5">
      <c r="A196" s="124"/>
      <c r="B196" s="18"/>
      <c r="C196" s="17"/>
      <c r="D196" s="542">
        <v>188</v>
      </c>
      <c r="E196" s="581" t="s">
        <v>1116</v>
      </c>
      <c r="F196" s="575">
        <v>44540</v>
      </c>
      <c r="G196" s="38" t="s">
        <v>493</v>
      </c>
      <c r="H196" s="38" t="s">
        <v>836</v>
      </c>
      <c r="I196" s="576" t="s">
        <v>1012</v>
      </c>
      <c r="J196" s="38" t="s">
        <v>1072</v>
      </c>
      <c r="K196" s="580" t="s">
        <v>556</v>
      </c>
      <c r="L196" s="176">
        <v>1099.9000000000001</v>
      </c>
      <c r="M196" s="577">
        <f t="shared" si="185"/>
        <v>109.99000000000001</v>
      </c>
      <c r="N196" s="176">
        <f t="shared" si="186"/>
        <v>989.91000000000008</v>
      </c>
      <c r="O196" s="176">
        <f t="shared" si="187"/>
        <v>197.98200000000003</v>
      </c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6"/>
      <c r="AT196" s="176"/>
      <c r="AU196" s="176"/>
      <c r="AV196" s="176"/>
      <c r="AW196" s="176"/>
      <c r="AX196" s="176"/>
      <c r="AY196" s="176"/>
      <c r="AZ196" s="176"/>
      <c r="BA196" s="176"/>
      <c r="BB196" s="176"/>
      <c r="BC196" s="176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76"/>
      <c r="BN196" s="176"/>
      <c r="BO196" s="176">
        <v>0</v>
      </c>
      <c r="BP196" s="176">
        <v>0</v>
      </c>
      <c r="BQ196" s="176">
        <v>0</v>
      </c>
      <c r="BR196" s="176">
        <v>11.93</v>
      </c>
      <c r="BS196" s="176">
        <f t="shared" si="195"/>
        <v>11.93</v>
      </c>
      <c r="BT196" s="176">
        <f t="shared" si="196"/>
        <v>1087.97</v>
      </c>
      <c r="BU196" s="277">
        <f t="shared" si="204"/>
        <v>197.98200000000003</v>
      </c>
      <c r="BV196" s="277">
        <f t="shared" si="202"/>
        <v>209.91200000000003</v>
      </c>
      <c r="BW196" s="277">
        <f t="shared" si="203"/>
        <v>889.98800000000006</v>
      </c>
      <c r="BX196" s="585">
        <v>44561</v>
      </c>
      <c r="BY196" s="130">
        <f t="shared" si="167"/>
        <v>22</v>
      </c>
      <c r="BZ196" s="586">
        <f t="shared" si="168"/>
        <v>0.54241643835616449</v>
      </c>
      <c r="CA196" s="586">
        <f t="shared" si="169"/>
        <v>11.933161643835618</v>
      </c>
      <c r="CB196" s="545">
        <f t="shared" si="170"/>
        <v>-3.161643835618122E-3</v>
      </c>
      <c r="CC196" s="546">
        <f t="shared" si="197"/>
        <v>197.98516164383565</v>
      </c>
    </row>
    <row r="197" spans="1:81" s="551" customFormat="1" ht="13.5">
      <c r="A197" s="124"/>
      <c r="B197" s="18"/>
      <c r="C197" s="17"/>
      <c r="D197" s="542">
        <v>189</v>
      </c>
      <c r="E197" s="581" t="s">
        <v>1117</v>
      </c>
      <c r="F197" s="575">
        <v>44540</v>
      </c>
      <c r="G197" s="38" t="s">
        <v>493</v>
      </c>
      <c r="H197" s="38" t="s">
        <v>836</v>
      </c>
      <c r="I197" s="576" t="s">
        <v>1012</v>
      </c>
      <c r="J197" s="38" t="s">
        <v>1073</v>
      </c>
      <c r="K197" s="580" t="s">
        <v>520</v>
      </c>
      <c r="L197" s="176">
        <v>1099.9000000000001</v>
      </c>
      <c r="M197" s="577">
        <f t="shared" si="185"/>
        <v>109.99000000000001</v>
      </c>
      <c r="N197" s="176">
        <f t="shared" si="186"/>
        <v>989.91000000000008</v>
      </c>
      <c r="O197" s="176">
        <f t="shared" si="187"/>
        <v>197.98200000000003</v>
      </c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  <c r="AR197" s="176"/>
      <c r="AS197" s="176"/>
      <c r="AT197" s="176"/>
      <c r="AU197" s="176"/>
      <c r="AV197" s="176"/>
      <c r="AW197" s="176"/>
      <c r="AX197" s="176"/>
      <c r="AY197" s="176"/>
      <c r="AZ197" s="176"/>
      <c r="BA197" s="176"/>
      <c r="BB197" s="176"/>
      <c r="BC197" s="176"/>
      <c r="BD197" s="176"/>
      <c r="BE197" s="176"/>
      <c r="BF197" s="176"/>
      <c r="BG197" s="176"/>
      <c r="BH197" s="176"/>
      <c r="BI197" s="176"/>
      <c r="BJ197" s="176"/>
      <c r="BK197" s="176"/>
      <c r="BL197" s="176"/>
      <c r="BM197" s="176"/>
      <c r="BN197" s="176"/>
      <c r="BO197" s="176">
        <v>0</v>
      </c>
      <c r="BP197" s="176">
        <v>0</v>
      </c>
      <c r="BQ197" s="176">
        <v>0</v>
      </c>
      <c r="BR197" s="176">
        <v>11.93</v>
      </c>
      <c r="BS197" s="176">
        <f t="shared" si="195"/>
        <v>11.93</v>
      </c>
      <c r="BT197" s="176">
        <f t="shared" si="196"/>
        <v>1087.97</v>
      </c>
      <c r="BU197" s="277">
        <f t="shared" si="204"/>
        <v>197.98200000000003</v>
      </c>
      <c r="BV197" s="277">
        <f t="shared" si="202"/>
        <v>209.91200000000003</v>
      </c>
      <c r="BW197" s="277">
        <f t="shared" si="203"/>
        <v>889.98800000000006</v>
      </c>
      <c r="BX197" s="585">
        <v>44561</v>
      </c>
      <c r="BY197" s="130">
        <f t="shared" si="167"/>
        <v>22</v>
      </c>
      <c r="BZ197" s="586">
        <f t="shared" si="168"/>
        <v>0.54241643835616449</v>
      </c>
      <c r="CA197" s="586">
        <f t="shared" si="169"/>
        <v>11.933161643835618</v>
      </c>
      <c r="CB197" s="545">
        <f t="shared" si="170"/>
        <v>-3.161643835618122E-3</v>
      </c>
      <c r="CC197" s="546">
        <f t="shared" si="197"/>
        <v>197.98516164383565</v>
      </c>
    </row>
    <row r="198" spans="1:81" s="551" customFormat="1" ht="13.5">
      <c r="A198" s="124"/>
      <c r="B198" s="18"/>
      <c r="C198" s="17"/>
      <c r="D198" s="542">
        <v>190</v>
      </c>
      <c r="E198" s="581" t="s">
        <v>1118</v>
      </c>
      <c r="F198" s="575">
        <v>44540</v>
      </c>
      <c r="G198" s="38" t="s">
        <v>493</v>
      </c>
      <c r="H198" s="38" t="s">
        <v>836</v>
      </c>
      <c r="I198" s="576" t="s">
        <v>1012</v>
      </c>
      <c r="J198" s="38" t="s">
        <v>1074</v>
      </c>
      <c r="K198" s="580" t="s">
        <v>556</v>
      </c>
      <c r="L198" s="176">
        <v>1099.9000000000001</v>
      </c>
      <c r="M198" s="577">
        <f t="shared" si="185"/>
        <v>109.99000000000001</v>
      </c>
      <c r="N198" s="176">
        <f t="shared" si="186"/>
        <v>989.91000000000008</v>
      </c>
      <c r="O198" s="176">
        <f t="shared" si="187"/>
        <v>197.98200000000003</v>
      </c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76"/>
      <c r="BN198" s="176"/>
      <c r="BO198" s="176">
        <v>0</v>
      </c>
      <c r="BP198" s="176">
        <v>0</v>
      </c>
      <c r="BQ198" s="176">
        <v>0</v>
      </c>
      <c r="BR198" s="176">
        <v>11.93</v>
      </c>
      <c r="BS198" s="176">
        <f t="shared" si="195"/>
        <v>11.93</v>
      </c>
      <c r="BT198" s="176">
        <f t="shared" si="196"/>
        <v>1087.97</v>
      </c>
      <c r="BU198" s="277">
        <f t="shared" si="204"/>
        <v>197.98200000000003</v>
      </c>
      <c r="BV198" s="277">
        <f t="shared" si="202"/>
        <v>209.91200000000003</v>
      </c>
      <c r="BW198" s="277">
        <f t="shared" si="203"/>
        <v>889.98800000000006</v>
      </c>
      <c r="BX198" s="585">
        <v>44561</v>
      </c>
      <c r="BY198" s="130">
        <f t="shared" si="167"/>
        <v>22</v>
      </c>
      <c r="BZ198" s="586">
        <f t="shared" si="168"/>
        <v>0.54241643835616449</v>
      </c>
      <c r="CA198" s="586">
        <f t="shared" si="169"/>
        <v>11.933161643835618</v>
      </c>
      <c r="CB198" s="545">
        <f t="shared" si="170"/>
        <v>-3.161643835618122E-3</v>
      </c>
      <c r="CC198" s="546">
        <f t="shared" si="197"/>
        <v>197.98516164383565</v>
      </c>
    </row>
    <row r="199" spans="1:81" s="551" customFormat="1" ht="13.5">
      <c r="A199" s="124"/>
      <c r="B199" s="18"/>
      <c r="C199" s="17"/>
      <c r="D199" s="542">
        <v>191</v>
      </c>
      <c r="E199" s="581" t="s">
        <v>1119</v>
      </c>
      <c r="F199" s="575">
        <v>44540</v>
      </c>
      <c r="G199" s="38" t="s">
        <v>493</v>
      </c>
      <c r="H199" s="38" t="s">
        <v>836</v>
      </c>
      <c r="I199" s="576" t="s">
        <v>1012</v>
      </c>
      <c r="J199" s="38" t="s">
        <v>1075</v>
      </c>
      <c r="K199" s="580" t="s">
        <v>512</v>
      </c>
      <c r="L199" s="176">
        <v>1099.9000000000001</v>
      </c>
      <c r="M199" s="577">
        <f t="shared" si="185"/>
        <v>109.99000000000001</v>
      </c>
      <c r="N199" s="176">
        <f t="shared" si="186"/>
        <v>989.91000000000008</v>
      </c>
      <c r="O199" s="176">
        <f t="shared" si="187"/>
        <v>197.98200000000003</v>
      </c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76"/>
      <c r="AT199" s="176"/>
      <c r="AU199" s="176"/>
      <c r="AV199" s="176"/>
      <c r="AW199" s="176"/>
      <c r="AX199" s="176"/>
      <c r="AY199" s="176"/>
      <c r="AZ199" s="176"/>
      <c r="BA199" s="176"/>
      <c r="BB199" s="176"/>
      <c r="BC199" s="176"/>
      <c r="BD199" s="176"/>
      <c r="BE199" s="176"/>
      <c r="BF199" s="176"/>
      <c r="BG199" s="176"/>
      <c r="BH199" s="176"/>
      <c r="BI199" s="176"/>
      <c r="BJ199" s="176"/>
      <c r="BK199" s="176"/>
      <c r="BL199" s="176"/>
      <c r="BM199" s="176"/>
      <c r="BN199" s="176"/>
      <c r="BO199" s="176">
        <v>0</v>
      </c>
      <c r="BP199" s="176">
        <v>0</v>
      </c>
      <c r="BQ199" s="176">
        <v>0</v>
      </c>
      <c r="BR199" s="176">
        <v>11.93</v>
      </c>
      <c r="BS199" s="176">
        <f t="shared" si="195"/>
        <v>11.93</v>
      </c>
      <c r="BT199" s="176">
        <f t="shared" si="196"/>
        <v>1087.97</v>
      </c>
      <c r="BU199" s="277">
        <f t="shared" si="204"/>
        <v>197.98200000000003</v>
      </c>
      <c r="BV199" s="277">
        <f t="shared" si="202"/>
        <v>209.91200000000003</v>
      </c>
      <c r="BW199" s="277">
        <f t="shared" si="203"/>
        <v>889.98800000000006</v>
      </c>
      <c r="BX199" s="585">
        <v>44561</v>
      </c>
      <c r="BY199" s="130">
        <f t="shared" si="167"/>
        <v>22</v>
      </c>
      <c r="BZ199" s="586">
        <f t="shared" si="168"/>
        <v>0.54241643835616449</v>
      </c>
      <c r="CA199" s="586">
        <f t="shared" si="169"/>
        <v>11.933161643835618</v>
      </c>
      <c r="CB199" s="545">
        <f t="shared" si="170"/>
        <v>-3.161643835618122E-3</v>
      </c>
      <c r="CC199" s="546">
        <f t="shared" si="197"/>
        <v>197.98516164383565</v>
      </c>
    </row>
    <row r="200" spans="1:81" s="551" customFormat="1" ht="13.5">
      <c r="A200" s="124"/>
      <c r="B200" s="18"/>
      <c r="C200" s="17"/>
      <c r="D200" s="542">
        <v>192</v>
      </c>
      <c r="E200" s="581" t="s">
        <v>1120</v>
      </c>
      <c r="F200" s="575">
        <v>44540</v>
      </c>
      <c r="G200" s="38" t="s">
        <v>493</v>
      </c>
      <c r="H200" s="38" t="s">
        <v>836</v>
      </c>
      <c r="I200" s="576" t="s">
        <v>1012</v>
      </c>
      <c r="J200" s="38" t="s">
        <v>1076</v>
      </c>
      <c r="K200" s="580" t="s">
        <v>523</v>
      </c>
      <c r="L200" s="176">
        <v>1099.9000000000001</v>
      </c>
      <c r="M200" s="577">
        <f t="shared" si="185"/>
        <v>109.99000000000001</v>
      </c>
      <c r="N200" s="176">
        <f t="shared" si="186"/>
        <v>989.91000000000008</v>
      </c>
      <c r="O200" s="176">
        <f t="shared" si="187"/>
        <v>197.98200000000003</v>
      </c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  <c r="AH200" s="176"/>
      <c r="AI200" s="176"/>
      <c r="AJ200" s="176"/>
      <c r="AK200" s="176"/>
      <c r="AL200" s="176"/>
      <c r="AM200" s="176"/>
      <c r="AN200" s="176"/>
      <c r="AO200" s="176"/>
      <c r="AP200" s="176"/>
      <c r="AQ200" s="176"/>
      <c r="AR200" s="176"/>
      <c r="AS200" s="176"/>
      <c r="AT200" s="176"/>
      <c r="AU200" s="176"/>
      <c r="AV200" s="176"/>
      <c r="AW200" s="176"/>
      <c r="AX200" s="176"/>
      <c r="AY200" s="176"/>
      <c r="AZ200" s="176"/>
      <c r="BA200" s="176"/>
      <c r="BB200" s="176"/>
      <c r="BC200" s="176"/>
      <c r="BD200" s="176"/>
      <c r="BE200" s="176"/>
      <c r="BF200" s="176"/>
      <c r="BG200" s="176"/>
      <c r="BH200" s="176"/>
      <c r="BI200" s="176"/>
      <c r="BJ200" s="176"/>
      <c r="BK200" s="176"/>
      <c r="BL200" s="176"/>
      <c r="BM200" s="176"/>
      <c r="BN200" s="176"/>
      <c r="BO200" s="176">
        <v>0</v>
      </c>
      <c r="BP200" s="176">
        <v>0</v>
      </c>
      <c r="BQ200" s="176">
        <v>0</v>
      </c>
      <c r="BR200" s="176">
        <v>11.93</v>
      </c>
      <c r="BS200" s="176">
        <f t="shared" si="195"/>
        <v>11.93</v>
      </c>
      <c r="BT200" s="176">
        <f t="shared" si="196"/>
        <v>1087.97</v>
      </c>
      <c r="BU200" s="277">
        <f t="shared" si="204"/>
        <v>197.98200000000003</v>
      </c>
      <c r="BV200" s="277">
        <f t="shared" si="202"/>
        <v>209.91200000000003</v>
      </c>
      <c r="BW200" s="277">
        <f t="shared" si="203"/>
        <v>889.98800000000006</v>
      </c>
      <c r="BX200" s="585">
        <v>44561</v>
      </c>
      <c r="BY200" s="130">
        <f t="shared" si="167"/>
        <v>22</v>
      </c>
      <c r="BZ200" s="586">
        <f t="shared" si="168"/>
        <v>0.54241643835616449</v>
      </c>
      <c r="CA200" s="586">
        <f t="shared" si="169"/>
        <v>11.933161643835618</v>
      </c>
      <c r="CB200" s="545">
        <f t="shared" si="170"/>
        <v>-3.161643835618122E-3</v>
      </c>
      <c r="CC200" s="546">
        <f t="shared" si="197"/>
        <v>197.98516164383565</v>
      </c>
    </row>
    <row r="201" spans="1:81" s="551" customFormat="1" ht="13.5">
      <c r="A201" s="124"/>
      <c r="B201" s="18"/>
      <c r="C201" s="17"/>
      <c r="D201" s="542">
        <v>193</v>
      </c>
      <c r="E201" s="581" t="s">
        <v>1121</v>
      </c>
      <c r="F201" s="575">
        <v>44540</v>
      </c>
      <c r="G201" s="38" t="s">
        <v>493</v>
      </c>
      <c r="H201" s="38" t="s">
        <v>836</v>
      </c>
      <c r="I201" s="576" t="s">
        <v>1012</v>
      </c>
      <c r="J201" s="38" t="s">
        <v>1077</v>
      </c>
      <c r="K201" s="580" t="s">
        <v>497</v>
      </c>
      <c r="L201" s="176">
        <v>1099.9000000000001</v>
      </c>
      <c r="M201" s="577">
        <f t="shared" si="185"/>
        <v>109.99000000000001</v>
      </c>
      <c r="N201" s="176">
        <f t="shared" si="186"/>
        <v>989.91000000000008</v>
      </c>
      <c r="O201" s="176">
        <f t="shared" si="187"/>
        <v>197.98200000000003</v>
      </c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  <c r="AH201" s="176"/>
      <c r="AI201" s="176"/>
      <c r="AJ201" s="176"/>
      <c r="AK201" s="176"/>
      <c r="AL201" s="176"/>
      <c r="AM201" s="176"/>
      <c r="AN201" s="176"/>
      <c r="AO201" s="176"/>
      <c r="AP201" s="176"/>
      <c r="AQ201" s="176"/>
      <c r="AR201" s="176"/>
      <c r="AS201" s="176"/>
      <c r="AT201" s="176"/>
      <c r="AU201" s="176"/>
      <c r="AV201" s="176"/>
      <c r="AW201" s="176"/>
      <c r="AX201" s="176"/>
      <c r="AY201" s="176"/>
      <c r="AZ201" s="176"/>
      <c r="BA201" s="176"/>
      <c r="BB201" s="176"/>
      <c r="BC201" s="176"/>
      <c r="BD201" s="176"/>
      <c r="BE201" s="176"/>
      <c r="BF201" s="176"/>
      <c r="BG201" s="176"/>
      <c r="BH201" s="176"/>
      <c r="BI201" s="176"/>
      <c r="BJ201" s="176"/>
      <c r="BK201" s="176"/>
      <c r="BL201" s="176"/>
      <c r="BM201" s="176"/>
      <c r="BN201" s="176"/>
      <c r="BO201" s="176">
        <v>0</v>
      </c>
      <c r="BP201" s="176">
        <v>0</v>
      </c>
      <c r="BQ201" s="176">
        <v>0</v>
      </c>
      <c r="BR201" s="176">
        <v>11.93</v>
      </c>
      <c r="BS201" s="176">
        <f t="shared" si="195"/>
        <v>11.93</v>
      </c>
      <c r="BT201" s="176">
        <f t="shared" si="196"/>
        <v>1087.97</v>
      </c>
      <c r="BU201" s="277">
        <f t="shared" si="204"/>
        <v>197.98200000000003</v>
      </c>
      <c r="BV201" s="277">
        <f t="shared" si="202"/>
        <v>209.91200000000003</v>
      </c>
      <c r="BW201" s="277">
        <f t="shared" si="203"/>
        <v>889.98800000000006</v>
      </c>
      <c r="BX201" s="585">
        <v>44561</v>
      </c>
      <c r="BY201" s="130">
        <f t="shared" ref="BY201:BY222" si="205">SUM(BX201-F201)+1</f>
        <v>22</v>
      </c>
      <c r="BZ201" s="586">
        <f t="shared" ref="BZ201:BZ222" si="206">SUM(O201/365)</f>
        <v>0.54241643835616449</v>
      </c>
      <c r="CA201" s="586">
        <f t="shared" ref="CA201:CA222" si="207">SUM(BY201*BZ201)</f>
        <v>11.933161643835618</v>
      </c>
      <c r="CB201" s="545">
        <f t="shared" si="170"/>
        <v>-3.161643835618122E-3</v>
      </c>
      <c r="CC201" s="546">
        <f t="shared" si="197"/>
        <v>197.98516164383565</v>
      </c>
    </row>
    <row r="202" spans="1:81" s="551" customFormat="1" ht="13.5">
      <c r="A202" s="124"/>
      <c r="B202" s="18"/>
      <c r="C202" s="17"/>
      <c r="D202" s="542">
        <v>194</v>
      </c>
      <c r="E202" s="581" t="s">
        <v>1122</v>
      </c>
      <c r="F202" s="575">
        <v>44540</v>
      </c>
      <c r="G202" s="38" t="s">
        <v>493</v>
      </c>
      <c r="H202" s="38" t="s">
        <v>836</v>
      </c>
      <c r="I202" s="576" t="s">
        <v>1012</v>
      </c>
      <c r="J202" s="38" t="s">
        <v>1078</v>
      </c>
      <c r="K202" s="580" t="s">
        <v>515</v>
      </c>
      <c r="L202" s="176">
        <v>1099.9000000000001</v>
      </c>
      <c r="M202" s="577">
        <f t="shared" si="185"/>
        <v>109.99000000000001</v>
      </c>
      <c r="N202" s="176">
        <f t="shared" si="186"/>
        <v>989.91000000000008</v>
      </c>
      <c r="O202" s="176">
        <f t="shared" si="187"/>
        <v>197.98200000000003</v>
      </c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  <c r="AR202" s="176"/>
      <c r="AS202" s="176"/>
      <c r="AT202" s="176"/>
      <c r="AU202" s="176"/>
      <c r="AV202" s="176"/>
      <c r="AW202" s="176"/>
      <c r="AX202" s="176"/>
      <c r="AY202" s="176"/>
      <c r="AZ202" s="176"/>
      <c r="BA202" s="176"/>
      <c r="BB202" s="176"/>
      <c r="BC202" s="176"/>
      <c r="BD202" s="176"/>
      <c r="BE202" s="176"/>
      <c r="BF202" s="176"/>
      <c r="BG202" s="176"/>
      <c r="BH202" s="176"/>
      <c r="BI202" s="176"/>
      <c r="BJ202" s="176"/>
      <c r="BK202" s="176"/>
      <c r="BL202" s="176"/>
      <c r="BM202" s="176"/>
      <c r="BN202" s="176"/>
      <c r="BO202" s="176">
        <v>0</v>
      </c>
      <c r="BP202" s="176">
        <v>0</v>
      </c>
      <c r="BQ202" s="176">
        <v>0</v>
      </c>
      <c r="BR202" s="176">
        <v>11.93</v>
      </c>
      <c r="BS202" s="176">
        <f t="shared" si="195"/>
        <v>11.93</v>
      </c>
      <c r="BT202" s="176">
        <f t="shared" si="196"/>
        <v>1087.97</v>
      </c>
      <c r="BU202" s="277">
        <f t="shared" si="204"/>
        <v>197.98200000000003</v>
      </c>
      <c r="BV202" s="277">
        <f t="shared" si="202"/>
        <v>209.91200000000003</v>
      </c>
      <c r="BW202" s="277">
        <f t="shared" si="203"/>
        <v>889.98800000000006</v>
      </c>
      <c r="BX202" s="585">
        <v>44561</v>
      </c>
      <c r="BY202" s="130">
        <f t="shared" si="205"/>
        <v>22</v>
      </c>
      <c r="BZ202" s="586">
        <f t="shared" si="206"/>
        <v>0.54241643835616449</v>
      </c>
      <c r="CA202" s="586">
        <f t="shared" si="207"/>
        <v>11.933161643835618</v>
      </c>
      <c r="CB202" s="545">
        <f t="shared" ref="CB202:CB222" si="208">SUM(BS202-CA202)</f>
        <v>-3.161643835618122E-3</v>
      </c>
      <c r="CC202" s="546">
        <f t="shared" si="197"/>
        <v>197.98516164383565</v>
      </c>
    </row>
    <row r="203" spans="1:81" s="551" customFormat="1" ht="25.5">
      <c r="A203" s="124"/>
      <c r="B203" s="18"/>
      <c r="C203" s="17"/>
      <c r="D203" s="542">
        <v>195</v>
      </c>
      <c r="E203" s="581" t="s">
        <v>1123</v>
      </c>
      <c r="F203" s="575">
        <v>44540</v>
      </c>
      <c r="G203" s="38" t="s">
        <v>493</v>
      </c>
      <c r="H203" s="38" t="s">
        <v>836</v>
      </c>
      <c r="I203" s="576" t="s">
        <v>1012</v>
      </c>
      <c r="J203" s="38" t="s">
        <v>1079</v>
      </c>
      <c r="K203" s="580" t="s">
        <v>465</v>
      </c>
      <c r="L203" s="176">
        <v>1099.9000000000001</v>
      </c>
      <c r="M203" s="577">
        <f t="shared" si="185"/>
        <v>109.99000000000001</v>
      </c>
      <c r="N203" s="176">
        <f t="shared" si="186"/>
        <v>989.91000000000008</v>
      </c>
      <c r="O203" s="176">
        <f t="shared" si="187"/>
        <v>197.98200000000003</v>
      </c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  <c r="AR203" s="176"/>
      <c r="AS203" s="176"/>
      <c r="AT203" s="176"/>
      <c r="AU203" s="176"/>
      <c r="AV203" s="176"/>
      <c r="AW203" s="176"/>
      <c r="AX203" s="176"/>
      <c r="AY203" s="176"/>
      <c r="AZ203" s="176"/>
      <c r="BA203" s="176"/>
      <c r="BB203" s="176"/>
      <c r="BC203" s="176"/>
      <c r="BD203" s="176"/>
      <c r="BE203" s="176"/>
      <c r="BF203" s="176"/>
      <c r="BG203" s="176"/>
      <c r="BH203" s="176"/>
      <c r="BI203" s="176"/>
      <c r="BJ203" s="176"/>
      <c r="BK203" s="176"/>
      <c r="BL203" s="176"/>
      <c r="BM203" s="176"/>
      <c r="BN203" s="176"/>
      <c r="BO203" s="176">
        <v>0</v>
      </c>
      <c r="BP203" s="176">
        <v>0</v>
      </c>
      <c r="BQ203" s="176">
        <v>0</v>
      </c>
      <c r="BR203" s="176">
        <v>11.93</v>
      </c>
      <c r="BS203" s="176">
        <f t="shared" si="195"/>
        <v>11.93</v>
      </c>
      <c r="BT203" s="176">
        <f t="shared" si="196"/>
        <v>1087.97</v>
      </c>
      <c r="BU203" s="277">
        <f t="shared" si="204"/>
        <v>197.98200000000003</v>
      </c>
      <c r="BV203" s="277">
        <f t="shared" si="202"/>
        <v>209.91200000000003</v>
      </c>
      <c r="BW203" s="277">
        <f t="shared" si="203"/>
        <v>889.98800000000006</v>
      </c>
      <c r="BX203" s="585">
        <v>44561</v>
      </c>
      <c r="BY203" s="130">
        <f t="shared" si="205"/>
        <v>22</v>
      </c>
      <c r="BZ203" s="586">
        <f t="shared" si="206"/>
        <v>0.54241643835616449</v>
      </c>
      <c r="CA203" s="586">
        <f t="shared" si="207"/>
        <v>11.933161643835618</v>
      </c>
      <c r="CB203" s="545">
        <f t="shared" si="208"/>
        <v>-3.161643835618122E-3</v>
      </c>
      <c r="CC203" s="546">
        <f t="shared" si="197"/>
        <v>197.98516164383565</v>
      </c>
    </row>
    <row r="204" spans="1:81" s="551" customFormat="1" ht="25.5">
      <c r="A204" s="124"/>
      <c r="B204" s="18"/>
      <c r="C204" s="17"/>
      <c r="D204" s="542">
        <v>196</v>
      </c>
      <c r="E204" s="581" t="s">
        <v>1124</v>
      </c>
      <c r="F204" s="575">
        <v>44540</v>
      </c>
      <c r="G204" s="38" t="s">
        <v>493</v>
      </c>
      <c r="H204" s="38" t="s">
        <v>836</v>
      </c>
      <c r="I204" s="576" t="s">
        <v>1012</v>
      </c>
      <c r="J204" s="38" t="s">
        <v>1080</v>
      </c>
      <c r="K204" s="580" t="s">
        <v>465</v>
      </c>
      <c r="L204" s="176">
        <v>1099.9000000000001</v>
      </c>
      <c r="M204" s="577">
        <f t="shared" si="185"/>
        <v>109.99000000000001</v>
      </c>
      <c r="N204" s="176">
        <f t="shared" si="186"/>
        <v>989.91000000000008</v>
      </c>
      <c r="O204" s="176">
        <f t="shared" si="187"/>
        <v>197.98200000000003</v>
      </c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6"/>
      <c r="AT204" s="176"/>
      <c r="AU204" s="176"/>
      <c r="AV204" s="176"/>
      <c r="AW204" s="176"/>
      <c r="AX204" s="176"/>
      <c r="AY204" s="176"/>
      <c r="AZ204" s="176"/>
      <c r="BA204" s="176"/>
      <c r="BB204" s="176"/>
      <c r="BC204" s="176"/>
      <c r="BD204" s="176"/>
      <c r="BE204" s="176"/>
      <c r="BF204" s="176"/>
      <c r="BG204" s="176"/>
      <c r="BH204" s="176"/>
      <c r="BI204" s="176"/>
      <c r="BJ204" s="176"/>
      <c r="BK204" s="176"/>
      <c r="BL204" s="176"/>
      <c r="BM204" s="176"/>
      <c r="BN204" s="176"/>
      <c r="BO204" s="176">
        <v>0</v>
      </c>
      <c r="BP204" s="176">
        <v>0</v>
      </c>
      <c r="BQ204" s="176">
        <v>0</v>
      </c>
      <c r="BR204" s="176">
        <v>11.93</v>
      </c>
      <c r="BS204" s="176">
        <f t="shared" si="195"/>
        <v>11.93</v>
      </c>
      <c r="BT204" s="176">
        <f t="shared" si="196"/>
        <v>1087.97</v>
      </c>
      <c r="BU204" s="277">
        <f t="shared" si="204"/>
        <v>197.98200000000003</v>
      </c>
      <c r="BV204" s="277">
        <f t="shared" si="202"/>
        <v>209.91200000000003</v>
      </c>
      <c r="BW204" s="277">
        <f t="shared" si="203"/>
        <v>889.98800000000006</v>
      </c>
      <c r="BX204" s="585">
        <v>44561</v>
      </c>
      <c r="BY204" s="130">
        <f t="shared" si="205"/>
        <v>22</v>
      </c>
      <c r="BZ204" s="586">
        <f t="shared" si="206"/>
        <v>0.54241643835616449</v>
      </c>
      <c r="CA204" s="586">
        <f t="shared" si="207"/>
        <v>11.933161643835618</v>
      </c>
      <c r="CB204" s="545">
        <f t="shared" si="208"/>
        <v>-3.161643835618122E-3</v>
      </c>
      <c r="CC204" s="546">
        <f t="shared" si="197"/>
        <v>197.98516164383565</v>
      </c>
    </row>
    <row r="205" spans="1:81" s="551" customFormat="1" ht="13.5">
      <c r="A205" s="124"/>
      <c r="B205" s="18"/>
      <c r="C205" s="17"/>
      <c r="D205" s="542">
        <v>197</v>
      </c>
      <c r="E205" s="581" t="s">
        <v>1125</v>
      </c>
      <c r="F205" s="575">
        <v>44540</v>
      </c>
      <c r="G205" s="38" t="s">
        <v>493</v>
      </c>
      <c r="H205" s="38" t="s">
        <v>836</v>
      </c>
      <c r="I205" s="576" t="s">
        <v>1012</v>
      </c>
      <c r="J205" s="38" t="s">
        <v>1081</v>
      </c>
      <c r="K205" s="580" t="s">
        <v>528</v>
      </c>
      <c r="L205" s="176">
        <v>1099.9000000000001</v>
      </c>
      <c r="M205" s="577">
        <f t="shared" si="185"/>
        <v>109.99000000000001</v>
      </c>
      <c r="N205" s="176">
        <f t="shared" si="186"/>
        <v>989.91000000000008</v>
      </c>
      <c r="O205" s="176">
        <f t="shared" si="187"/>
        <v>197.98200000000003</v>
      </c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176"/>
      <c r="BN205" s="176"/>
      <c r="BO205" s="176">
        <v>0</v>
      </c>
      <c r="BP205" s="176">
        <v>0</v>
      </c>
      <c r="BQ205" s="176">
        <v>0</v>
      </c>
      <c r="BR205" s="176">
        <v>11.93</v>
      </c>
      <c r="BS205" s="176">
        <f t="shared" si="195"/>
        <v>11.93</v>
      </c>
      <c r="BT205" s="176">
        <f t="shared" si="196"/>
        <v>1087.97</v>
      </c>
      <c r="BU205" s="277">
        <f t="shared" si="204"/>
        <v>197.98200000000003</v>
      </c>
      <c r="BV205" s="277">
        <f t="shared" si="202"/>
        <v>209.91200000000003</v>
      </c>
      <c r="BW205" s="277">
        <f t="shared" si="203"/>
        <v>889.98800000000006</v>
      </c>
      <c r="BX205" s="585">
        <v>44561</v>
      </c>
      <c r="BY205" s="130">
        <f t="shared" si="205"/>
        <v>22</v>
      </c>
      <c r="BZ205" s="586">
        <f t="shared" si="206"/>
        <v>0.54241643835616449</v>
      </c>
      <c r="CA205" s="586">
        <f t="shared" si="207"/>
        <v>11.933161643835618</v>
      </c>
      <c r="CB205" s="545">
        <f t="shared" si="208"/>
        <v>-3.161643835618122E-3</v>
      </c>
      <c r="CC205" s="546">
        <f t="shared" si="197"/>
        <v>197.98516164383565</v>
      </c>
    </row>
    <row r="206" spans="1:81" s="551" customFormat="1" ht="13.5">
      <c r="A206" s="124"/>
      <c r="B206" s="18"/>
      <c r="C206" s="17"/>
      <c r="D206" s="542">
        <v>198</v>
      </c>
      <c r="E206" s="581" t="s">
        <v>1126</v>
      </c>
      <c r="F206" s="575">
        <v>44540</v>
      </c>
      <c r="G206" s="38" t="s">
        <v>493</v>
      </c>
      <c r="H206" s="38" t="s">
        <v>836</v>
      </c>
      <c r="I206" s="576" t="s">
        <v>1012</v>
      </c>
      <c r="J206" s="38" t="s">
        <v>1082</v>
      </c>
      <c r="K206" s="580" t="s">
        <v>504</v>
      </c>
      <c r="L206" s="176">
        <v>1099.9000000000001</v>
      </c>
      <c r="M206" s="577">
        <f t="shared" si="185"/>
        <v>109.99000000000001</v>
      </c>
      <c r="N206" s="176">
        <f t="shared" si="186"/>
        <v>989.91000000000008</v>
      </c>
      <c r="O206" s="176">
        <f t="shared" si="187"/>
        <v>197.98200000000003</v>
      </c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176"/>
      <c r="BC206" s="176"/>
      <c r="BD206" s="176"/>
      <c r="BE206" s="176"/>
      <c r="BF206" s="176"/>
      <c r="BG206" s="176"/>
      <c r="BH206" s="176"/>
      <c r="BI206" s="176"/>
      <c r="BJ206" s="176"/>
      <c r="BK206" s="176"/>
      <c r="BL206" s="176"/>
      <c r="BM206" s="176"/>
      <c r="BN206" s="176"/>
      <c r="BO206" s="176">
        <v>0</v>
      </c>
      <c r="BP206" s="176">
        <v>0</v>
      </c>
      <c r="BQ206" s="176">
        <v>0</v>
      </c>
      <c r="BR206" s="176">
        <v>11.93</v>
      </c>
      <c r="BS206" s="176">
        <f t="shared" si="195"/>
        <v>11.93</v>
      </c>
      <c r="BT206" s="176">
        <f t="shared" si="196"/>
        <v>1087.97</v>
      </c>
      <c r="BU206" s="277">
        <f t="shared" si="204"/>
        <v>197.98200000000003</v>
      </c>
      <c r="BV206" s="277">
        <f t="shared" si="202"/>
        <v>209.91200000000003</v>
      </c>
      <c r="BW206" s="277">
        <f t="shared" si="203"/>
        <v>889.98800000000006</v>
      </c>
      <c r="BX206" s="585">
        <v>44561</v>
      </c>
      <c r="BY206" s="130">
        <f t="shared" si="205"/>
        <v>22</v>
      </c>
      <c r="BZ206" s="586">
        <f t="shared" si="206"/>
        <v>0.54241643835616449</v>
      </c>
      <c r="CA206" s="586">
        <f t="shared" si="207"/>
        <v>11.933161643835618</v>
      </c>
      <c r="CB206" s="545">
        <f t="shared" si="208"/>
        <v>-3.161643835618122E-3</v>
      </c>
      <c r="CC206" s="546">
        <f t="shared" si="197"/>
        <v>197.98516164383565</v>
      </c>
    </row>
    <row r="207" spans="1:81" s="551" customFormat="1" ht="13.5">
      <c r="A207" s="124"/>
      <c r="B207" s="18"/>
      <c r="C207" s="17"/>
      <c r="D207" s="542">
        <v>199</v>
      </c>
      <c r="E207" s="581" t="s">
        <v>1127</v>
      </c>
      <c r="F207" s="575">
        <v>44540</v>
      </c>
      <c r="G207" s="38" t="s">
        <v>493</v>
      </c>
      <c r="H207" s="38" t="s">
        <v>836</v>
      </c>
      <c r="I207" s="576" t="s">
        <v>1012</v>
      </c>
      <c r="J207" s="38" t="s">
        <v>1083</v>
      </c>
      <c r="K207" s="580" t="s">
        <v>515</v>
      </c>
      <c r="L207" s="176">
        <v>1099.9000000000001</v>
      </c>
      <c r="M207" s="577">
        <f t="shared" si="185"/>
        <v>109.99000000000001</v>
      </c>
      <c r="N207" s="176">
        <f t="shared" si="186"/>
        <v>989.91000000000008</v>
      </c>
      <c r="O207" s="176">
        <f t="shared" si="187"/>
        <v>197.98200000000003</v>
      </c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B207" s="176"/>
      <c r="BC207" s="176"/>
      <c r="BD207" s="176"/>
      <c r="BE207" s="176"/>
      <c r="BF207" s="176"/>
      <c r="BG207" s="176"/>
      <c r="BH207" s="176"/>
      <c r="BI207" s="176"/>
      <c r="BJ207" s="176"/>
      <c r="BK207" s="176"/>
      <c r="BL207" s="176"/>
      <c r="BM207" s="176"/>
      <c r="BN207" s="176"/>
      <c r="BO207" s="176">
        <v>0</v>
      </c>
      <c r="BP207" s="176">
        <v>0</v>
      </c>
      <c r="BQ207" s="176">
        <v>0</v>
      </c>
      <c r="BR207" s="176">
        <v>11.93</v>
      </c>
      <c r="BS207" s="176">
        <f t="shared" si="195"/>
        <v>11.93</v>
      </c>
      <c r="BT207" s="176">
        <f t="shared" si="196"/>
        <v>1087.97</v>
      </c>
      <c r="BU207" s="277">
        <f t="shared" si="204"/>
        <v>197.98200000000003</v>
      </c>
      <c r="BV207" s="277">
        <f t="shared" si="202"/>
        <v>209.91200000000003</v>
      </c>
      <c r="BW207" s="277">
        <f t="shared" si="203"/>
        <v>889.98800000000006</v>
      </c>
      <c r="BX207" s="585">
        <v>44561</v>
      </c>
      <c r="BY207" s="130">
        <f t="shared" si="205"/>
        <v>22</v>
      </c>
      <c r="BZ207" s="586">
        <f t="shared" si="206"/>
        <v>0.54241643835616449</v>
      </c>
      <c r="CA207" s="586">
        <f t="shared" si="207"/>
        <v>11.933161643835618</v>
      </c>
      <c r="CB207" s="545">
        <f t="shared" si="208"/>
        <v>-3.161643835618122E-3</v>
      </c>
      <c r="CC207" s="546">
        <f t="shared" si="197"/>
        <v>197.98516164383565</v>
      </c>
    </row>
    <row r="208" spans="1:81" s="551" customFormat="1" ht="13.5">
      <c r="A208" s="124"/>
      <c r="B208" s="18"/>
      <c r="C208" s="17"/>
      <c r="D208" s="542">
        <v>200</v>
      </c>
      <c r="E208" s="581" t="s">
        <v>1128</v>
      </c>
      <c r="F208" s="575">
        <v>44540</v>
      </c>
      <c r="G208" s="38" t="s">
        <v>493</v>
      </c>
      <c r="H208" s="38" t="s">
        <v>836</v>
      </c>
      <c r="I208" s="576" t="s">
        <v>1012</v>
      </c>
      <c r="J208" s="38" t="s">
        <v>1084</v>
      </c>
      <c r="K208" s="580" t="s">
        <v>304</v>
      </c>
      <c r="L208" s="176">
        <v>1099.9000000000001</v>
      </c>
      <c r="M208" s="577">
        <f t="shared" si="185"/>
        <v>109.99000000000001</v>
      </c>
      <c r="N208" s="176">
        <f t="shared" si="186"/>
        <v>989.91000000000008</v>
      </c>
      <c r="O208" s="176">
        <f t="shared" si="187"/>
        <v>197.98200000000003</v>
      </c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6"/>
      <c r="AT208" s="176"/>
      <c r="AU208" s="176"/>
      <c r="AV208" s="176"/>
      <c r="AW208" s="176"/>
      <c r="AX208" s="176"/>
      <c r="AY208" s="176"/>
      <c r="AZ208" s="176"/>
      <c r="BA208" s="176"/>
      <c r="BB208" s="176"/>
      <c r="BC208" s="176"/>
      <c r="BD208" s="176"/>
      <c r="BE208" s="176"/>
      <c r="BF208" s="176"/>
      <c r="BG208" s="176"/>
      <c r="BH208" s="176"/>
      <c r="BI208" s="176"/>
      <c r="BJ208" s="176"/>
      <c r="BK208" s="176"/>
      <c r="BL208" s="176"/>
      <c r="BM208" s="176"/>
      <c r="BN208" s="176"/>
      <c r="BO208" s="176">
        <v>0</v>
      </c>
      <c r="BP208" s="176">
        <v>0</v>
      </c>
      <c r="BQ208" s="176">
        <v>0</v>
      </c>
      <c r="BR208" s="176">
        <v>11.93</v>
      </c>
      <c r="BS208" s="176">
        <f t="shared" si="195"/>
        <v>11.93</v>
      </c>
      <c r="BT208" s="176">
        <f t="shared" si="196"/>
        <v>1087.97</v>
      </c>
      <c r="BU208" s="277">
        <f t="shared" si="204"/>
        <v>197.98200000000003</v>
      </c>
      <c r="BV208" s="277">
        <f t="shared" si="202"/>
        <v>209.91200000000003</v>
      </c>
      <c r="BW208" s="277">
        <f t="shared" si="203"/>
        <v>889.98800000000006</v>
      </c>
      <c r="BX208" s="585">
        <v>44561</v>
      </c>
      <c r="BY208" s="130">
        <f t="shared" si="205"/>
        <v>22</v>
      </c>
      <c r="BZ208" s="586">
        <f t="shared" si="206"/>
        <v>0.54241643835616449</v>
      </c>
      <c r="CA208" s="586">
        <f t="shared" si="207"/>
        <v>11.933161643835618</v>
      </c>
      <c r="CB208" s="545">
        <f t="shared" si="208"/>
        <v>-3.161643835618122E-3</v>
      </c>
      <c r="CC208" s="546">
        <f t="shared" si="197"/>
        <v>197.98516164383565</v>
      </c>
    </row>
    <row r="209" spans="1:81" s="551" customFormat="1" ht="25.5">
      <c r="A209" s="124"/>
      <c r="B209" s="18"/>
      <c r="C209" s="17"/>
      <c r="D209" s="542">
        <v>201</v>
      </c>
      <c r="E209" s="581" t="s">
        <v>1129</v>
      </c>
      <c r="F209" s="575">
        <v>44540</v>
      </c>
      <c r="G209" s="38" t="s">
        <v>493</v>
      </c>
      <c r="H209" s="38" t="s">
        <v>836</v>
      </c>
      <c r="I209" s="576" t="s">
        <v>1012</v>
      </c>
      <c r="J209" s="38" t="s">
        <v>1085</v>
      </c>
      <c r="K209" s="580" t="s">
        <v>280</v>
      </c>
      <c r="L209" s="176">
        <v>1099.9000000000001</v>
      </c>
      <c r="M209" s="577">
        <f t="shared" si="185"/>
        <v>109.99000000000001</v>
      </c>
      <c r="N209" s="176">
        <f t="shared" si="186"/>
        <v>989.91000000000008</v>
      </c>
      <c r="O209" s="176">
        <f t="shared" si="187"/>
        <v>197.98200000000003</v>
      </c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76"/>
      <c r="AT209" s="176"/>
      <c r="AU209" s="176"/>
      <c r="AV209" s="176"/>
      <c r="AW209" s="176"/>
      <c r="AX209" s="176"/>
      <c r="AY209" s="176"/>
      <c r="AZ209" s="176"/>
      <c r="BA209" s="176"/>
      <c r="BB209" s="176"/>
      <c r="BC209" s="176"/>
      <c r="BD209" s="176"/>
      <c r="BE209" s="176"/>
      <c r="BF209" s="176"/>
      <c r="BG209" s="176"/>
      <c r="BH209" s="176"/>
      <c r="BI209" s="176"/>
      <c r="BJ209" s="176"/>
      <c r="BK209" s="176"/>
      <c r="BL209" s="176"/>
      <c r="BM209" s="176"/>
      <c r="BN209" s="176"/>
      <c r="BO209" s="176">
        <v>0</v>
      </c>
      <c r="BP209" s="176">
        <v>0</v>
      </c>
      <c r="BQ209" s="176">
        <v>0</v>
      </c>
      <c r="BR209" s="176">
        <v>11.93</v>
      </c>
      <c r="BS209" s="176">
        <f t="shared" si="195"/>
        <v>11.93</v>
      </c>
      <c r="BT209" s="176">
        <f t="shared" si="196"/>
        <v>1087.97</v>
      </c>
      <c r="BU209" s="277">
        <f t="shared" si="204"/>
        <v>197.98200000000003</v>
      </c>
      <c r="BV209" s="277">
        <f t="shared" si="202"/>
        <v>209.91200000000003</v>
      </c>
      <c r="BW209" s="277">
        <f t="shared" si="203"/>
        <v>889.98800000000006</v>
      </c>
      <c r="BX209" s="585">
        <v>44561</v>
      </c>
      <c r="BY209" s="130">
        <f t="shared" si="205"/>
        <v>22</v>
      </c>
      <c r="BZ209" s="586">
        <f t="shared" si="206"/>
        <v>0.54241643835616449</v>
      </c>
      <c r="CA209" s="586">
        <f t="shared" si="207"/>
        <v>11.933161643835618</v>
      </c>
      <c r="CB209" s="545">
        <f t="shared" si="208"/>
        <v>-3.161643835618122E-3</v>
      </c>
      <c r="CC209" s="546">
        <f t="shared" si="197"/>
        <v>197.98516164383565</v>
      </c>
    </row>
    <row r="210" spans="1:81" s="551" customFormat="1" ht="13.5">
      <c r="A210" s="124"/>
      <c r="B210" s="18"/>
      <c r="C210" s="17"/>
      <c r="D210" s="542">
        <v>202</v>
      </c>
      <c r="E210" s="581">
        <v>100143</v>
      </c>
      <c r="F210" s="575">
        <v>44540</v>
      </c>
      <c r="G210" s="38" t="s">
        <v>493</v>
      </c>
      <c r="H210" s="38" t="s">
        <v>836</v>
      </c>
      <c r="I210" s="576" t="s">
        <v>1012</v>
      </c>
      <c r="J210" s="38" t="s">
        <v>1086</v>
      </c>
      <c r="K210" s="580" t="s">
        <v>304</v>
      </c>
      <c r="L210" s="176">
        <v>1099.9000000000001</v>
      </c>
      <c r="M210" s="577">
        <f t="shared" si="185"/>
        <v>109.99000000000001</v>
      </c>
      <c r="N210" s="176">
        <f t="shared" si="186"/>
        <v>989.91000000000008</v>
      </c>
      <c r="O210" s="176">
        <f t="shared" si="187"/>
        <v>197.98200000000003</v>
      </c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76"/>
      <c r="AT210" s="176"/>
      <c r="AU210" s="176"/>
      <c r="AV210" s="176"/>
      <c r="AW210" s="176"/>
      <c r="AX210" s="176"/>
      <c r="AY210" s="176"/>
      <c r="AZ210" s="176"/>
      <c r="BA210" s="176"/>
      <c r="BB210" s="176"/>
      <c r="BC210" s="176"/>
      <c r="BD210" s="176"/>
      <c r="BE210" s="176"/>
      <c r="BF210" s="176"/>
      <c r="BG210" s="176"/>
      <c r="BH210" s="176"/>
      <c r="BI210" s="176"/>
      <c r="BJ210" s="176"/>
      <c r="BK210" s="176"/>
      <c r="BL210" s="176"/>
      <c r="BM210" s="176"/>
      <c r="BN210" s="176"/>
      <c r="BO210" s="176">
        <v>0</v>
      </c>
      <c r="BP210" s="176">
        <v>0</v>
      </c>
      <c r="BQ210" s="176">
        <v>0</v>
      </c>
      <c r="BR210" s="176">
        <v>11.93</v>
      </c>
      <c r="BS210" s="176">
        <f t="shared" si="195"/>
        <v>11.93</v>
      </c>
      <c r="BT210" s="176">
        <f t="shared" si="196"/>
        <v>1087.97</v>
      </c>
      <c r="BU210" s="277">
        <f t="shared" si="204"/>
        <v>197.98200000000003</v>
      </c>
      <c r="BV210" s="277">
        <f t="shared" si="202"/>
        <v>209.91200000000003</v>
      </c>
      <c r="BW210" s="277">
        <f t="shared" si="203"/>
        <v>889.98800000000006</v>
      </c>
      <c r="BX210" s="585">
        <v>44561</v>
      </c>
      <c r="BY210" s="130">
        <f t="shared" si="205"/>
        <v>22</v>
      </c>
      <c r="BZ210" s="586">
        <f t="shared" si="206"/>
        <v>0.54241643835616449</v>
      </c>
      <c r="CA210" s="586">
        <f t="shared" si="207"/>
        <v>11.933161643835618</v>
      </c>
      <c r="CB210" s="545">
        <f t="shared" si="208"/>
        <v>-3.161643835618122E-3</v>
      </c>
      <c r="CC210" s="546">
        <f t="shared" si="197"/>
        <v>197.98516164383565</v>
      </c>
    </row>
    <row r="211" spans="1:81" s="551" customFormat="1" ht="13.5">
      <c r="A211" s="124"/>
      <c r="B211" s="18"/>
      <c r="C211" s="17"/>
      <c r="D211" s="542">
        <v>203</v>
      </c>
      <c r="E211" s="581">
        <v>100144</v>
      </c>
      <c r="F211" s="575">
        <v>44540</v>
      </c>
      <c r="G211" s="38" t="s">
        <v>493</v>
      </c>
      <c r="H211" s="38" t="s">
        <v>836</v>
      </c>
      <c r="I211" s="576" t="s">
        <v>1012</v>
      </c>
      <c r="J211" s="38" t="s">
        <v>1087</v>
      </c>
      <c r="K211" s="580" t="s">
        <v>304</v>
      </c>
      <c r="L211" s="176">
        <v>1099.9000000000001</v>
      </c>
      <c r="M211" s="577">
        <f t="shared" si="185"/>
        <v>109.99000000000001</v>
      </c>
      <c r="N211" s="176">
        <f t="shared" si="186"/>
        <v>989.91000000000008</v>
      </c>
      <c r="O211" s="176">
        <f t="shared" si="187"/>
        <v>197.98200000000003</v>
      </c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176"/>
      <c r="BN211" s="176"/>
      <c r="BO211" s="176">
        <v>0</v>
      </c>
      <c r="BP211" s="176">
        <v>0</v>
      </c>
      <c r="BQ211" s="176">
        <v>0</v>
      </c>
      <c r="BR211" s="176">
        <v>11.93</v>
      </c>
      <c r="BS211" s="176">
        <f t="shared" si="195"/>
        <v>11.93</v>
      </c>
      <c r="BT211" s="176">
        <f t="shared" si="196"/>
        <v>1087.97</v>
      </c>
      <c r="BU211" s="277">
        <f t="shared" si="204"/>
        <v>197.98200000000003</v>
      </c>
      <c r="BV211" s="277">
        <f t="shared" si="202"/>
        <v>209.91200000000003</v>
      </c>
      <c r="BW211" s="277">
        <f t="shared" si="203"/>
        <v>889.98800000000006</v>
      </c>
      <c r="BX211" s="585">
        <v>44561</v>
      </c>
      <c r="BY211" s="130">
        <f t="shared" si="205"/>
        <v>22</v>
      </c>
      <c r="BZ211" s="586">
        <f t="shared" si="206"/>
        <v>0.54241643835616449</v>
      </c>
      <c r="CA211" s="586">
        <f t="shared" si="207"/>
        <v>11.933161643835618</v>
      </c>
      <c r="CB211" s="545">
        <f t="shared" si="208"/>
        <v>-3.161643835618122E-3</v>
      </c>
      <c r="CC211" s="546">
        <f t="shared" si="197"/>
        <v>197.98516164383565</v>
      </c>
    </row>
    <row r="212" spans="1:81" s="551" customFormat="1" ht="13.5">
      <c r="A212" s="124"/>
      <c r="B212" s="18"/>
      <c r="C212" s="17"/>
      <c r="D212" s="542">
        <v>204</v>
      </c>
      <c r="E212" s="581">
        <v>100145</v>
      </c>
      <c r="F212" s="575">
        <v>44544</v>
      </c>
      <c r="G212" s="38" t="s">
        <v>493</v>
      </c>
      <c r="H212" s="38" t="s">
        <v>836</v>
      </c>
      <c r="I212" s="576" t="s">
        <v>1013</v>
      </c>
      <c r="J212" s="38" t="s">
        <v>1088</v>
      </c>
      <c r="K212" s="580" t="s">
        <v>646</v>
      </c>
      <c r="L212" s="176">
        <v>1241</v>
      </c>
      <c r="M212" s="577">
        <f t="shared" si="185"/>
        <v>124.10000000000001</v>
      </c>
      <c r="N212" s="176">
        <f t="shared" si="186"/>
        <v>1116.9000000000001</v>
      </c>
      <c r="O212" s="176">
        <f t="shared" si="187"/>
        <v>223.38000000000002</v>
      </c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>
        <v>0</v>
      </c>
      <c r="BP212" s="176">
        <v>0</v>
      </c>
      <c r="BQ212" s="176">
        <v>0</v>
      </c>
      <c r="BR212" s="176">
        <v>11.02</v>
      </c>
      <c r="BS212" s="176">
        <f t="shared" si="195"/>
        <v>11.02</v>
      </c>
      <c r="BT212" s="176">
        <f t="shared" si="196"/>
        <v>1229.98</v>
      </c>
      <c r="BU212" s="277">
        <f t="shared" si="204"/>
        <v>223.38000000000002</v>
      </c>
      <c r="BV212" s="277">
        <f t="shared" si="202"/>
        <v>234.40000000000003</v>
      </c>
      <c r="BW212" s="277">
        <f t="shared" si="203"/>
        <v>1006.5999999999999</v>
      </c>
      <c r="BX212" s="585">
        <v>44561</v>
      </c>
      <c r="BY212" s="130">
        <f t="shared" si="205"/>
        <v>18</v>
      </c>
      <c r="BZ212" s="586">
        <f t="shared" si="206"/>
        <v>0.6120000000000001</v>
      </c>
      <c r="CA212" s="586">
        <f t="shared" si="207"/>
        <v>11.016000000000002</v>
      </c>
      <c r="CB212" s="545">
        <f t="shared" si="208"/>
        <v>3.9999999999977831E-3</v>
      </c>
      <c r="CC212" s="546">
        <f t="shared" si="197"/>
        <v>223.37600000000003</v>
      </c>
    </row>
    <row r="213" spans="1:81" s="551" customFormat="1" ht="25.5">
      <c r="A213" s="124"/>
      <c r="B213" s="18"/>
      <c r="C213" s="17"/>
      <c r="D213" s="542">
        <v>205</v>
      </c>
      <c r="E213" s="581">
        <v>100146</v>
      </c>
      <c r="F213" s="575">
        <v>44544</v>
      </c>
      <c r="G213" s="38" t="s">
        <v>493</v>
      </c>
      <c r="H213" s="38" t="s">
        <v>836</v>
      </c>
      <c r="I213" s="576" t="s">
        <v>1013</v>
      </c>
      <c r="J213" s="38" t="s">
        <v>1089</v>
      </c>
      <c r="K213" s="580" t="s">
        <v>280</v>
      </c>
      <c r="L213" s="176">
        <v>1241</v>
      </c>
      <c r="M213" s="577">
        <f t="shared" si="185"/>
        <v>124.10000000000001</v>
      </c>
      <c r="N213" s="176">
        <f t="shared" si="186"/>
        <v>1116.9000000000001</v>
      </c>
      <c r="O213" s="176">
        <f t="shared" si="187"/>
        <v>223.38000000000002</v>
      </c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  <c r="AR213" s="176"/>
      <c r="AS213" s="176"/>
      <c r="AT213" s="176"/>
      <c r="AU213" s="176"/>
      <c r="AV213" s="176"/>
      <c r="AW213" s="176"/>
      <c r="AX213" s="176"/>
      <c r="AY213" s="176"/>
      <c r="AZ213" s="176"/>
      <c r="BA213" s="176"/>
      <c r="BB213" s="176"/>
      <c r="BC213" s="176"/>
      <c r="BD213" s="176"/>
      <c r="BE213" s="176"/>
      <c r="BF213" s="176"/>
      <c r="BG213" s="176"/>
      <c r="BH213" s="176"/>
      <c r="BI213" s="176"/>
      <c r="BJ213" s="176"/>
      <c r="BK213" s="176"/>
      <c r="BL213" s="176"/>
      <c r="BM213" s="176"/>
      <c r="BN213" s="176"/>
      <c r="BO213" s="176">
        <v>0</v>
      </c>
      <c r="BP213" s="176">
        <v>0</v>
      </c>
      <c r="BQ213" s="176">
        <v>0</v>
      </c>
      <c r="BR213" s="176">
        <v>11.02</v>
      </c>
      <c r="BS213" s="176">
        <f t="shared" si="195"/>
        <v>11.02</v>
      </c>
      <c r="BT213" s="176">
        <f t="shared" si="196"/>
        <v>1229.98</v>
      </c>
      <c r="BU213" s="277">
        <f>SUM(N213/5)</f>
        <v>223.38000000000002</v>
      </c>
      <c r="BV213" s="277">
        <f t="shared" si="202"/>
        <v>234.40000000000003</v>
      </c>
      <c r="BW213" s="277">
        <f t="shared" si="203"/>
        <v>1006.5999999999999</v>
      </c>
      <c r="BX213" s="585">
        <v>44561</v>
      </c>
      <c r="BY213" s="130">
        <f t="shared" si="205"/>
        <v>18</v>
      </c>
      <c r="BZ213" s="586">
        <f t="shared" si="206"/>
        <v>0.6120000000000001</v>
      </c>
      <c r="CA213" s="586">
        <f t="shared" si="207"/>
        <v>11.016000000000002</v>
      </c>
      <c r="CB213" s="545">
        <f t="shared" si="208"/>
        <v>3.9999999999977831E-3</v>
      </c>
      <c r="CC213" s="546">
        <f t="shared" si="197"/>
        <v>223.37600000000003</v>
      </c>
    </row>
    <row r="214" spans="1:81" s="551" customFormat="1" ht="13.5">
      <c r="A214" s="124"/>
      <c r="B214" s="18"/>
      <c r="C214" s="17"/>
      <c r="D214" s="542">
        <v>206</v>
      </c>
      <c r="E214" s="581">
        <v>100147</v>
      </c>
      <c r="F214" s="575">
        <v>44544</v>
      </c>
      <c r="G214" s="38" t="s">
        <v>493</v>
      </c>
      <c r="H214" s="38" t="s">
        <v>836</v>
      </c>
      <c r="I214" s="576" t="s">
        <v>1013</v>
      </c>
      <c r="J214" s="38" t="s">
        <v>1090</v>
      </c>
      <c r="K214" s="580" t="s">
        <v>715</v>
      </c>
      <c r="L214" s="176">
        <v>1241</v>
      </c>
      <c r="M214" s="577">
        <f t="shared" si="185"/>
        <v>124.10000000000001</v>
      </c>
      <c r="N214" s="176">
        <f t="shared" si="186"/>
        <v>1116.9000000000001</v>
      </c>
      <c r="O214" s="176">
        <f t="shared" si="187"/>
        <v>223.38000000000002</v>
      </c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  <c r="AI214" s="176"/>
      <c r="AJ214" s="176"/>
      <c r="AK214" s="176"/>
      <c r="AL214" s="176"/>
      <c r="AM214" s="176"/>
      <c r="AN214" s="176"/>
      <c r="AO214" s="176"/>
      <c r="AP214" s="176"/>
      <c r="AQ214" s="176"/>
      <c r="AR214" s="176"/>
      <c r="AS214" s="176"/>
      <c r="AT214" s="176"/>
      <c r="AU214" s="176"/>
      <c r="AV214" s="176"/>
      <c r="AW214" s="176"/>
      <c r="AX214" s="176"/>
      <c r="AY214" s="176"/>
      <c r="AZ214" s="176"/>
      <c r="BA214" s="176"/>
      <c r="BB214" s="176"/>
      <c r="BC214" s="176"/>
      <c r="BD214" s="176"/>
      <c r="BE214" s="176"/>
      <c r="BF214" s="176"/>
      <c r="BG214" s="176"/>
      <c r="BH214" s="176"/>
      <c r="BI214" s="176"/>
      <c r="BJ214" s="176"/>
      <c r="BK214" s="176"/>
      <c r="BL214" s="176"/>
      <c r="BM214" s="176"/>
      <c r="BN214" s="176"/>
      <c r="BO214" s="176">
        <v>0</v>
      </c>
      <c r="BP214" s="176">
        <v>0</v>
      </c>
      <c r="BQ214" s="176">
        <v>0</v>
      </c>
      <c r="BR214" s="176">
        <v>11.02</v>
      </c>
      <c r="BS214" s="176">
        <f t="shared" si="195"/>
        <v>11.02</v>
      </c>
      <c r="BT214" s="176">
        <f t="shared" si="196"/>
        <v>1229.98</v>
      </c>
      <c r="BU214" s="277">
        <f t="shared" si="204"/>
        <v>223.38000000000002</v>
      </c>
      <c r="BV214" s="277">
        <f t="shared" si="202"/>
        <v>234.40000000000003</v>
      </c>
      <c r="BW214" s="277">
        <f t="shared" si="203"/>
        <v>1006.5999999999999</v>
      </c>
      <c r="BX214" s="585">
        <v>44561</v>
      </c>
      <c r="BY214" s="130">
        <f t="shared" si="205"/>
        <v>18</v>
      </c>
      <c r="BZ214" s="586">
        <f t="shared" si="206"/>
        <v>0.6120000000000001</v>
      </c>
      <c r="CA214" s="586">
        <f t="shared" si="207"/>
        <v>11.016000000000002</v>
      </c>
      <c r="CB214" s="545">
        <f t="shared" si="208"/>
        <v>3.9999999999977831E-3</v>
      </c>
      <c r="CC214" s="546">
        <f t="shared" si="197"/>
        <v>223.37600000000003</v>
      </c>
    </row>
    <row r="215" spans="1:81" s="551" customFormat="1" ht="13.5">
      <c r="A215" s="124"/>
      <c r="B215" s="18"/>
      <c r="C215" s="17"/>
      <c r="D215" s="542">
        <v>207</v>
      </c>
      <c r="E215" s="581">
        <v>100148</v>
      </c>
      <c r="F215" s="575">
        <v>44544</v>
      </c>
      <c r="G215" s="38" t="s">
        <v>493</v>
      </c>
      <c r="H215" s="38" t="s">
        <v>836</v>
      </c>
      <c r="I215" s="576" t="s">
        <v>1013</v>
      </c>
      <c r="J215" s="38" t="s">
        <v>1091</v>
      </c>
      <c r="K215" s="580" t="s">
        <v>515</v>
      </c>
      <c r="L215" s="176">
        <v>1241</v>
      </c>
      <c r="M215" s="577">
        <f t="shared" si="185"/>
        <v>124.10000000000001</v>
      </c>
      <c r="N215" s="176">
        <f t="shared" si="186"/>
        <v>1116.9000000000001</v>
      </c>
      <c r="O215" s="176">
        <f t="shared" si="187"/>
        <v>223.38000000000002</v>
      </c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76"/>
      <c r="AJ215" s="176"/>
      <c r="AK215" s="176"/>
      <c r="AL215" s="176"/>
      <c r="AM215" s="176"/>
      <c r="AN215" s="176"/>
      <c r="AO215" s="176"/>
      <c r="AP215" s="176"/>
      <c r="AQ215" s="176"/>
      <c r="AR215" s="176"/>
      <c r="AS215" s="176"/>
      <c r="AT215" s="176"/>
      <c r="AU215" s="176"/>
      <c r="AV215" s="176"/>
      <c r="AW215" s="176"/>
      <c r="AX215" s="176"/>
      <c r="AY215" s="176"/>
      <c r="AZ215" s="176"/>
      <c r="BA215" s="176"/>
      <c r="BB215" s="176"/>
      <c r="BC215" s="176"/>
      <c r="BD215" s="176"/>
      <c r="BE215" s="176"/>
      <c r="BF215" s="176"/>
      <c r="BG215" s="176"/>
      <c r="BH215" s="176"/>
      <c r="BI215" s="176"/>
      <c r="BJ215" s="176"/>
      <c r="BK215" s="176"/>
      <c r="BL215" s="176"/>
      <c r="BM215" s="176"/>
      <c r="BN215" s="176"/>
      <c r="BO215" s="176">
        <v>0</v>
      </c>
      <c r="BP215" s="176">
        <v>0</v>
      </c>
      <c r="BQ215" s="176">
        <v>0</v>
      </c>
      <c r="BR215" s="176">
        <v>11.02</v>
      </c>
      <c r="BS215" s="176">
        <f t="shared" si="195"/>
        <v>11.02</v>
      </c>
      <c r="BT215" s="176">
        <f t="shared" si="196"/>
        <v>1229.98</v>
      </c>
      <c r="BU215" s="277">
        <f t="shared" si="204"/>
        <v>223.38000000000002</v>
      </c>
      <c r="BV215" s="277">
        <f t="shared" si="202"/>
        <v>234.40000000000003</v>
      </c>
      <c r="BW215" s="277">
        <f t="shared" si="203"/>
        <v>1006.5999999999999</v>
      </c>
      <c r="BX215" s="585">
        <v>44561</v>
      </c>
      <c r="BY215" s="130">
        <f t="shared" si="205"/>
        <v>18</v>
      </c>
      <c r="BZ215" s="586">
        <f t="shared" si="206"/>
        <v>0.6120000000000001</v>
      </c>
      <c r="CA215" s="586">
        <f t="shared" si="207"/>
        <v>11.016000000000002</v>
      </c>
      <c r="CB215" s="545">
        <f t="shared" si="208"/>
        <v>3.9999999999977831E-3</v>
      </c>
      <c r="CC215" s="546">
        <f t="shared" si="197"/>
        <v>223.37600000000003</v>
      </c>
    </row>
    <row r="216" spans="1:81" s="15" customFormat="1" ht="13.5">
      <c r="A216" s="124"/>
      <c r="B216" s="18"/>
      <c r="C216" s="77"/>
      <c r="D216" s="542">
        <v>208</v>
      </c>
      <c r="E216" s="581">
        <v>100149</v>
      </c>
      <c r="F216" s="575">
        <v>44544</v>
      </c>
      <c r="G216" s="38" t="s">
        <v>493</v>
      </c>
      <c r="H216" s="38" t="s">
        <v>836</v>
      </c>
      <c r="I216" s="576" t="s">
        <v>1013</v>
      </c>
      <c r="J216" s="38" t="s">
        <v>1092</v>
      </c>
      <c r="K216" s="580" t="s">
        <v>632</v>
      </c>
      <c r="L216" s="176">
        <v>1241</v>
      </c>
      <c r="M216" s="577">
        <f t="shared" si="185"/>
        <v>124.10000000000001</v>
      </c>
      <c r="N216" s="176">
        <f t="shared" si="186"/>
        <v>1116.9000000000001</v>
      </c>
      <c r="O216" s="176">
        <f t="shared" si="187"/>
        <v>223.38000000000002</v>
      </c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  <c r="AI216" s="176"/>
      <c r="AJ216" s="176"/>
      <c r="AK216" s="176"/>
      <c r="AL216" s="176"/>
      <c r="AM216" s="176"/>
      <c r="AN216" s="176"/>
      <c r="AO216" s="176"/>
      <c r="AP216" s="176"/>
      <c r="AQ216" s="176"/>
      <c r="AR216" s="176"/>
      <c r="AS216" s="176"/>
      <c r="AT216" s="176"/>
      <c r="AU216" s="176"/>
      <c r="AV216" s="176"/>
      <c r="AW216" s="176"/>
      <c r="AX216" s="176"/>
      <c r="AY216" s="176"/>
      <c r="AZ216" s="176"/>
      <c r="BA216" s="176"/>
      <c r="BB216" s="176"/>
      <c r="BC216" s="176"/>
      <c r="BD216" s="176"/>
      <c r="BE216" s="176"/>
      <c r="BF216" s="176"/>
      <c r="BG216" s="176"/>
      <c r="BH216" s="176"/>
      <c r="BI216" s="176"/>
      <c r="BJ216" s="176"/>
      <c r="BK216" s="176"/>
      <c r="BL216" s="176"/>
      <c r="BM216" s="176"/>
      <c r="BN216" s="176"/>
      <c r="BO216" s="176">
        <v>0</v>
      </c>
      <c r="BP216" s="176">
        <v>0</v>
      </c>
      <c r="BQ216" s="176">
        <v>0</v>
      </c>
      <c r="BR216" s="176">
        <v>11.02</v>
      </c>
      <c r="BS216" s="176">
        <f t="shared" si="195"/>
        <v>11.02</v>
      </c>
      <c r="BT216" s="176">
        <f t="shared" si="196"/>
        <v>1229.98</v>
      </c>
      <c r="BU216" s="277">
        <f t="shared" si="204"/>
        <v>223.38000000000002</v>
      </c>
      <c r="BV216" s="277">
        <f t="shared" si="202"/>
        <v>234.40000000000003</v>
      </c>
      <c r="BW216" s="277">
        <f t="shared" si="203"/>
        <v>1006.5999999999999</v>
      </c>
      <c r="BX216" s="585">
        <v>44561</v>
      </c>
      <c r="BY216" s="130">
        <f t="shared" si="205"/>
        <v>18</v>
      </c>
      <c r="BZ216" s="586">
        <f t="shared" si="206"/>
        <v>0.6120000000000001</v>
      </c>
      <c r="CA216" s="586">
        <f t="shared" si="207"/>
        <v>11.016000000000002</v>
      </c>
      <c r="CB216" s="545">
        <f t="shared" si="208"/>
        <v>3.9999999999977831E-3</v>
      </c>
      <c r="CC216" s="546">
        <f t="shared" si="197"/>
        <v>223.37600000000003</v>
      </c>
    </row>
    <row r="217" spans="1:81" s="130" customFormat="1" ht="14.25" customHeight="1">
      <c r="A217" s="124"/>
      <c r="B217" s="18"/>
      <c r="C217" s="129"/>
      <c r="D217" s="542">
        <v>209</v>
      </c>
      <c r="E217" s="581">
        <v>100150</v>
      </c>
      <c r="F217" s="575">
        <v>44544</v>
      </c>
      <c r="G217" s="38" t="s">
        <v>493</v>
      </c>
      <c r="H217" s="38" t="s">
        <v>836</v>
      </c>
      <c r="I217" s="576" t="s">
        <v>1013</v>
      </c>
      <c r="J217" s="38" t="s">
        <v>1093</v>
      </c>
      <c r="K217" s="580" t="s">
        <v>523</v>
      </c>
      <c r="L217" s="176">
        <v>1241</v>
      </c>
      <c r="M217" s="577">
        <f t="shared" si="185"/>
        <v>124.10000000000001</v>
      </c>
      <c r="N217" s="176">
        <f t="shared" si="186"/>
        <v>1116.9000000000001</v>
      </c>
      <c r="O217" s="176">
        <f t="shared" si="187"/>
        <v>223.38000000000002</v>
      </c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H217" s="176"/>
      <c r="AI217" s="176"/>
      <c r="AJ217" s="176"/>
      <c r="AK217" s="176"/>
      <c r="AL217" s="176"/>
      <c r="AM217" s="176"/>
      <c r="AN217" s="176"/>
      <c r="AO217" s="176"/>
      <c r="AP217" s="176"/>
      <c r="AQ217" s="176"/>
      <c r="AR217" s="176"/>
      <c r="AS217" s="176"/>
      <c r="AT217" s="176"/>
      <c r="AU217" s="176"/>
      <c r="AV217" s="176"/>
      <c r="AW217" s="176"/>
      <c r="AX217" s="176"/>
      <c r="AY217" s="176"/>
      <c r="AZ217" s="176"/>
      <c r="BA217" s="176"/>
      <c r="BB217" s="176"/>
      <c r="BC217" s="176"/>
      <c r="BD217" s="176"/>
      <c r="BE217" s="176"/>
      <c r="BF217" s="176"/>
      <c r="BG217" s="176"/>
      <c r="BH217" s="176"/>
      <c r="BI217" s="176"/>
      <c r="BJ217" s="176"/>
      <c r="BK217" s="176"/>
      <c r="BL217" s="176"/>
      <c r="BM217" s="176"/>
      <c r="BN217" s="176"/>
      <c r="BO217" s="176">
        <v>0</v>
      </c>
      <c r="BP217" s="176">
        <v>0</v>
      </c>
      <c r="BQ217" s="176">
        <v>0</v>
      </c>
      <c r="BR217" s="176">
        <v>11.02</v>
      </c>
      <c r="BS217" s="176">
        <f t="shared" si="195"/>
        <v>11.02</v>
      </c>
      <c r="BT217" s="176">
        <f t="shared" si="196"/>
        <v>1229.98</v>
      </c>
      <c r="BU217" s="277">
        <f t="shared" si="204"/>
        <v>223.38000000000002</v>
      </c>
      <c r="BV217" s="277">
        <f t="shared" si="202"/>
        <v>234.40000000000003</v>
      </c>
      <c r="BW217" s="277">
        <f t="shared" si="203"/>
        <v>1006.5999999999999</v>
      </c>
      <c r="BX217" s="585">
        <v>44561</v>
      </c>
      <c r="BY217" s="130">
        <f t="shared" si="205"/>
        <v>18</v>
      </c>
      <c r="BZ217" s="586">
        <f t="shared" si="206"/>
        <v>0.6120000000000001</v>
      </c>
      <c r="CA217" s="586">
        <f t="shared" si="207"/>
        <v>11.016000000000002</v>
      </c>
      <c r="CB217" s="545">
        <f t="shared" si="208"/>
        <v>3.9999999999977831E-3</v>
      </c>
      <c r="CC217" s="546">
        <f t="shared" si="197"/>
        <v>223.37600000000003</v>
      </c>
    </row>
    <row r="218" spans="1:81" s="130" customFormat="1" ht="14.25" customHeight="1">
      <c r="A218" s="124"/>
      <c r="B218" s="18"/>
      <c r="C218" s="129"/>
      <c r="D218" s="542">
        <v>210</v>
      </c>
      <c r="E218" s="581">
        <v>100151</v>
      </c>
      <c r="F218" s="575">
        <v>44544</v>
      </c>
      <c r="G218" s="38" t="s">
        <v>493</v>
      </c>
      <c r="H218" s="38" t="s">
        <v>836</v>
      </c>
      <c r="I218" s="576" t="s">
        <v>1013</v>
      </c>
      <c r="J218" s="38" t="s">
        <v>1094</v>
      </c>
      <c r="K218" s="580" t="s">
        <v>567</v>
      </c>
      <c r="L218" s="176">
        <v>1241</v>
      </c>
      <c r="M218" s="577">
        <f t="shared" si="185"/>
        <v>124.10000000000001</v>
      </c>
      <c r="N218" s="176">
        <f t="shared" si="186"/>
        <v>1116.9000000000001</v>
      </c>
      <c r="O218" s="176">
        <f t="shared" si="187"/>
        <v>223.38000000000002</v>
      </c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  <c r="AK218" s="176"/>
      <c r="AL218" s="176"/>
      <c r="AM218" s="176"/>
      <c r="AN218" s="176"/>
      <c r="AO218" s="176"/>
      <c r="AP218" s="176"/>
      <c r="AQ218" s="176"/>
      <c r="AR218" s="176"/>
      <c r="AS218" s="176"/>
      <c r="AT218" s="176"/>
      <c r="AU218" s="176"/>
      <c r="AV218" s="176"/>
      <c r="AW218" s="176"/>
      <c r="AX218" s="176"/>
      <c r="AY218" s="176"/>
      <c r="AZ218" s="176"/>
      <c r="BA218" s="176"/>
      <c r="BB218" s="176"/>
      <c r="BC218" s="176"/>
      <c r="BD218" s="176"/>
      <c r="BE218" s="176"/>
      <c r="BF218" s="176"/>
      <c r="BG218" s="176"/>
      <c r="BH218" s="176"/>
      <c r="BI218" s="176"/>
      <c r="BJ218" s="176"/>
      <c r="BK218" s="176"/>
      <c r="BL218" s="176"/>
      <c r="BM218" s="176"/>
      <c r="BN218" s="176"/>
      <c r="BO218" s="176">
        <v>0</v>
      </c>
      <c r="BP218" s="176">
        <v>0</v>
      </c>
      <c r="BQ218" s="176">
        <v>0</v>
      </c>
      <c r="BR218" s="176">
        <v>11.02</v>
      </c>
      <c r="BS218" s="176">
        <f t="shared" si="195"/>
        <v>11.02</v>
      </c>
      <c r="BT218" s="176">
        <f t="shared" si="196"/>
        <v>1229.98</v>
      </c>
      <c r="BU218" s="277">
        <f t="shared" si="204"/>
        <v>223.38000000000002</v>
      </c>
      <c r="BV218" s="277">
        <f t="shared" si="202"/>
        <v>234.40000000000003</v>
      </c>
      <c r="BW218" s="277">
        <f t="shared" si="203"/>
        <v>1006.5999999999999</v>
      </c>
      <c r="BX218" s="585">
        <v>44561</v>
      </c>
      <c r="BY218" s="130">
        <f t="shared" si="205"/>
        <v>18</v>
      </c>
      <c r="BZ218" s="586">
        <f t="shared" si="206"/>
        <v>0.6120000000000001</v>
      </c>
      <c r="CA218" s="586">
        <f t="shared" si="207"/>
        <v>11.016000000000002</v>
      </c>
      <c r="CB218" s="545">
        <f t="shared" si="208"/>
        <v>3.9999999999977831E-3</v>
      </c>
      <c r="CC218" s="546">
        <f t="shared" si="197"/>
        <v>223.37600000000003</v>
      </c>
    </row>
    <row r="219" spans="1:81" s="130" customFormat="1" ht="14.25" customHeight="1">
      <c r="A219" s="124"/>
      <c r="B219" s="18"/>
      <c r="C219" s="129"/>
      <c r="D219" s="542">
        <v>211</v>
      </c>
      <c r="E219" s="581">
        <v>100152</v>
      </c>
      <c r="F219" s="575">
        <v>44544</v>
      </c>
      <c r="G219" s="38" t="s">
        <v>493</v>
      </c>
      <c r="H219" s="38" t="s">
        <v>836</v>
      </c>
      <c r="I219" s="576" t="s">
        <v>1013</v>
      </c>
      <c r="J219" s="38" t="s">
        <v>1095</v>
      </c>
      <c r="K219" s="580" t="s">
        <v>523</v>
      </c>
      <c r="L219" s="176">
        <v>1241</v>
      </c>
      <c r="M219" s="577">
        <f t="shared" si="185"/>
        <v>124.10000000000001</v>
      </c>
      <c r="N219" s="176">
        <f t="shared" si="186"/>
        <v>1116.9000000000001</v>
      </c>
      <c r="O219" s="176">
        <f t="shared" si="187"/>
        <v>223.38000000000002</v>
      </c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76"/>
      <c r="AJ219" s="176"/>
      <c r="AK219" s="176"/>
      <c r="AL219" s="176"/>
      <c r="AM219" s="176"/>
      <c r="AN219" s="176"/>
      <c r="AO219" s="176"/>
      <c r="AP219" s="176"/>
      <c r="AQ219" s="176"/>
      <c r="AR219" s="176"/>
      <c r="AS219" s="176"/>
      <c r="AT219" s="176"/>
      <c r="AU219" s="176"/>
      <c r="AV219" s="176"/>
      <c r="AW219" s="176"/>
      <c r="AX219" s="176"/>
      <c r="AY219" s="176"/>
      <c r="AZ219" s="176"/>
      <c r="BA219" s="176"/>
      <c r="BB219" s="176"/>
      <c r="BC219" s="176"/>
      <c r="BD219" s="176"/>
      <c r="BE219" s="176"/>
      <c r="BF219" s="176"/>
      <c r="BG219" s="176"/>
      <c r="BH219" s="176"/>
      <c r="BI219" s="176"/>
      <c r="BJ219" s="176"/>
      <c r="BK219" s="176"/>
      <c r="BL219" s="176"/>
      <c r="BM219" s="176"/>
      <c r="BN219" s="176"/>
      <c r="BO219" s="176">
        <v>0</v>
      </c>
      <c r="BP219" s="176">
        <v>0</v>
      </c>
      <c r="BQ219" s="176">
        <v>0</v>
      </c>
      <c r="BR219" s="176">
        <v>11.02</v>
      </c>
      <c r="BS219" s="176">
        <f t="shared" si="195"/>
        <v>11.02</v>
      </c>
      <c r="BT219" s="176">
        <f t="shared" si="196"/>
        <v>1229.98</v>
      </c>
      <c r="BU219" s="277">
        <f>SUM(N219/5)</f>
        <v>223.38000000000002</v>
      </c>
      <c r="BV219" s="277">
        <f t="shared" si="202"/>
        <v>234.40000000000003</v>
      </c>
      <c r="BW219" s="277">
        <f t="shared" si="203"/>
        <v>1006.5999999999999</v>
      </c>
      <c r="BX219" s="585">
        <v>44561</v>
      </c>
      <c r="BY219" s="130">
        <f t="shared" si="205"/>
        <v>18</v>
      </c>
      <c r="BZ219" s="586">
        <f t="shared" si="206"/>
        <v>0.6120000000000001</v>
      </c>
      <c r="CA219" s="586">
        <f t="shared" si="207"/>
        <v>11.016000000000002</v>
      </c>
      <c r="CB219" s="545">
        <f t="shared" si="208"/>
        <v>3.9999999999977831E-3</v>
      </c>
      <c r="CC219" s="546">
        <f t="shared" si="197"/>
        <v>223.37600000000003</v>
      </c>
    </row>
    <row r="220" spans="1:81" s="130" customFormat="1" ht="14.25" customHeight="1">
      <c r="A220" s="124"/>
      <c r="B220" s="18"/>
      <c r="C220" s="129"/>
      <c r="D220" s="542">
        <v>212</v>
      </c>
      <c r="E220" s="581">
        <v>100153</v>
      </c>
      <c r="F220" s="575">
        <v>44544</v>
      </c>
      <c r="G220" s="38" t="s">
        <v>493</v>
      </c>
      <c r="H220" s="38" t="s">
        <v>836</v>
      </c>
      <c r="I220" s="576" t="s">
        <v>1013</v>
      </c>
      <c r="J220" s="38" t="s">
        <v>1096</v>
      </c>
      <c r="K220" s="580" t="s">
        <v>504</v>
      </c>
      <c r="L220" s="176">
        <v>1241</v>
      </c>
      <c r="M220" s="577">
        <f t="shared" si="185"/>
        <v>124.10000000000001</v>
      </c>
      <c r="N220" s="176">
        <f t="shared" si="186"/>
        <v>1116.9000000000001</v>
      </c>
      <c r="O220" s="176">
        <f t="shared" si="187"/>
        <v>223.38000000000002</v>
      </c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  <c r="AH220" s="176"/>
      <c r="AI220" s="176"/>
      <c r="AJ220" s="176"/>
      <c r="AK220" s="176"/>
      <c r="AL220" s="176"/>
      <c r="AM220" s="176"/>
      <c r="AN220" s="176"/>
      <c r="AO220" s="176"/>
      <c r="AP220" s="176"/>
      <c r="AQ220" s="176"/>
      <c r="AR220" s="176"/>
      <c r="AS220" s="176"/>
      <c r="AT220" s="176"/>
      <c r="AU220" s="176"/>
      <c r="AV220" s="176"/>
      <c r="AW220" s="176"/>
      <c r="AX220" s="176"/>
      <c r="AY220" s="176"/>
      <c r="AZ220" s="176"/>
      <c r="BA220" s="176"/>
      <c r="BB220" s="176"/>
      <c r="BC220" s="176"/>
      <c r="BD220" s="176"/>
      <c r="BE220" s="176"/>
      <c r="BF220" s="176"/>
      <c r="BG220" s="176"/>
      <c r="BH220" s="176"/>
      <c r="BI220" s="176"/>
      <c r="BJ220" s="176"/>
      <c r="BK220" s="176"/>
      <c r="BL220" s="176"/>
      <c r="BM220" s="176"/>
      <c r="BN220" s="176"/>
      <c r="BO220" s="176">
        <v>0</v>
      </c>
      <c r="BP220" s="176">
        <v>0</v>
      </c>
      <c r="BQ220" s="176">
        <v>0</v>
      </c>
      <c r="BR220" s="176">
        <v>11.02</v>
      </c>
      <c r="BS220" s="176">
        <f t="shared" si="195"/>
        <v>11.02</v>
      </c>
      <c r="BT220" s="176">
        <f t="shared" si="196"/>
        <v>1229.98</v>
      </c>
      <c r="BU220" s="277">
        <f t="shared" si="204"/>
        <v>223.38000000000002</v>
      </c>
      <c r="BV220" s="277">
        <f t="shared" si="202"/>
        <v>234.40000000000003</v>
      </c>
      <c r="BW220" s="277">
        <f t="shared" si="203"/>
        <v>1006.5999999999999</v>
      </c>
      <c r="BX220" s="585">
        <v>44561</v>
      </c>
      <c r="BY220" s="130">
        <f t="shared" si="205"/>
        <v>18</v>
      </c>
      <c r="BZ220" s="586">
        <f t="shared" si="206"/>
        <v>0.6120000000000001</v>
      </c>
      <c r="CA220" s="586">
        <f t="shared" si="207"/>
        <v>11.016000000000002</v>
      </c>
      <c r="CB220" s="545">
        <f t="shared" si="208"/>
        <v>3.9999999999977831E-3</v>
      </c>
      <c r="CC220" s="546">
        <f t="shared" si="197"/>
        <v>223.37600000000003</v>
      </c>
    </row>
    <row r="221" spans="1:81" s="130" customFormat="1" ht="14.25" customHeight="1">
      <c r="A221" s="124"/>
      <c r="B221" s="18"/>
      <c r="C221" s="129"/>
      <c r="D221" s="542">
        <v>213</v>
      </c>
      <c r="E221" s="581">
        <v>100154</v>
      </c>
      <c r="F221" s="575">
        <v>44544</v>
      </c>
      <c r="G221" s="38" t="s">
        <v>493</v>
      </c>
      <c r="H221" s="38" t="s">
        <v>836</v>
      </c>
      <c r="I221" s="576" t="s">
        <v>1013</v>
      </c>
      <c r="J221" s="38" t="s">
        <v>1097</v>
      </c>
      <c r="K221" s="580" t="s">
        <v>889</v>
      </c>
      <c r="L221" s="176">
        <v>1241</v>
      </c>
      <c r="M221" s="577">
        <f t="shared" si="185"/>
        <v>124.10000000000001</v>
      </c>
      <c r="N221" s="176">
        <f t="shared" si="186"/>
        <v>1116.9000000000001</v>
      </c>
      <c r="O221" s="176">
        <f t="shared" si="187"/>
        <v>223.38000000000002</v>
      </c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  <c r="AH221" s="176"/>
      <c r="AI221" s="176"/>
      <c r="AJ221" s="176"/>
      <c r="AK221" s="176"/>
      <c r="AL221" s="176"/>
      <c r="AM221" s="176"/>
      <c r="AN221" s="176"/>
      <c r="AO221" s="176"/>
      <c r="AP221" s="176"/>
      <c r="AQ221" s="176"/>
      <c r="AR221" s="176"/>
      <c r="AS221" s="176"/>
      <c r="AT221" s="176"/>
      <c r="AU221" s="176"/>
      <c r="AV221" s="176"/>
      <c r="AW221" s="176"/>
      <c r="AX221" s="176"/>
      <c r="AY221" s="176"/>
      <c r="AZ221" s="176"/>
      <c r="BA221" s="176"/>
      <c r="BB221" s="176"/>
      <c r="BC221" s="176"/>
      <c r="BD221" s="176"/>
      <c r="BE221" s="176"/>
      <c r="BF221" s="176"/>
      <c r="BG221" s="176"/>
      <c r="BH221" s="176"/>
      <c r="BI221" s="176"/>
      <c r="BJ221" s="176"/>
      <c r="BK221" s="176"/>
      <c r="BL221" s="176"/>
      <c r="BM221" s="176"/>
      <c r="BN221" s="176"/>
      <c r="BO221" s="176">
        <v>0</v>
      </c>
      <c r="BP221" s="176">
        <v>0</v>
      </c>
      <c r="BQ221" s="176">
        <v>0</v>
      </c>
      <c r="BR221" s="176">
        <v>11.02</v>
      </c>
      <c r="BS221" s="176">
        <f t="shared" si="195"/>
        <v>11.02</v>
      </c>
      <c r="BT221" s="176">
        <f t="shared" si="196"/>
        <v>1229.98</v>
      </c>
      <c r="BU221" s="277">
        <f t="shared" si="204"/>
        <v>223.38000000000002</v>
      </c>
      <c r="BV221" s="277">
        <f t="shared" si="202"/>
        <v>234.40000000000003</v>
      </c>
      <c r="BW221" s="277">
        <f t="shared" si="203"/>
        <v>1006.5999999999999</v>
      </c>
      <c r="BX221" s="585">
        <v>44561</v>
      </c>
      <c r="BY221" s="130">
        <f t="shared" si="205"/>
        <v>18</v>
      </c>
      <c r="BZ221" s="586">
        <f t="shared" si="206"/>
        <v>0.6120000000000001</v>
      </c>
      <c r="CA221" s="586">
        <f t="shared" si="207"/>
        <v>11.016000000000002</v>
      </c>
      <c r="CB221" s="545">
        <f t="shared" si="208"/>
        <v>3.9999999999977831E-3</v>
      </c>
      <c r="CC221" s="546">
        <f t="shared" si="197"/>
        <v>223.37600000000003</v>
      </c>
    </row>
    <row r="222" spans="1:81" s="130" customFormat="1" ht="14.25" customHeight="1">
      <c r="A222" s="587"/>
      <c r="B222" s="588"/>
      <c r="C222" s="129"/>
      <c r="D222" s="542">
        <v>214</v>
      </c>
      <c r="E222" s="582">
        <v>1300008</v>
      </c>
      <c r="F222" s="575">
        <v>44544</v>
      </c>
      <c r="G222" s="38" t="s">
        <v>549</v>
      </c>
      <c r="H222" s="38" t="s">
        <v>494</v>
      </c>
      <c r="I222" s="576" t="s">
        <v>1014</v>
      </c>
      <c r="J222" s="38" t="s">
        <v>1130</v>
      </c>
      <c r="K222" s="580" t="s">
        <v>304</v>
      </c>
      <c r="L222" s="176">
        <v>16837</v>
      </c>
      <c r="M222" s="577">
        <f t="shared" si="185"/>
        <v>1683.7</v>
      </c>
      <c r="N222" s="176">
        <f t="shared" si="186"/>
        <v>15153.3</v>
      </c>
      <c r="O222" s="176">
        <f t="shared" si="187"/>
        <v>3030.66</v>
      </c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6"/>
      <c r="AT222" s="176"/>
      <c r="AU222" s="176"/>
      <c r="AV222" s="176"/>
      <c r="AW222" s="176"/>
      <c r="AX222" s="176"/>
      <c r="AY222" s="176"/>
      <c r="AZ222" s="176"/>
      <c r="BA222" s="176"/>
      <c r="BB222" s="176"/>
      <c r="BC222" s="176"/>
      <c r="BD222" s="176"/>
      <c r="BE222" s="176"/>
      <c r="BF222" s="176"/>
      <c r="BG222" s="176"/>
      <c r="BH222" s="176"/>
      <c r="BI222" s="176"/>
      <c r="BJ222" s="176"/>
      <c r="BK222" s="176"/>
      <c r="BL222" s="176"/>
      <c r="BM222" s="176"/>
      <c r="BN222" s="176"/>
      <c r="BO222" s="176">
        <v>0</v>
      </c>
      <c r="BP222" s="176">
        <v>0</v>
      </c>
      <c r="BQ222" s="176">
        <v>0</v>
      </c>
      <c r="BR222" s="176">
        <v>149.46</v>
      </c>
      <c r="BS222" s="176">
        <f>BP222+BR222</f>
        <v>149.46</v>
      </c>
      <c r="BT222" s="176">
        <f t="shared" si="196"/>
        <v>16687.54</v>
      </c>
      <c r="BU222" s="277">
        <f t="shared" si="204"/>
        <v>3030.66</v>
      </c>
      <c r="BV222" s="277">
        <f t="shared" si="202"/>
        <v>3180.12</v>
      </c>
      <c r="BW222" s="277">
        <f t="shared" si="203"/>
        <v>13656.880000000001</v>
      </c>
      <c r="BX222" s="585">
        <v>44561</v>
      </c>
      <c r="BY222" s="130">
        <f t="shared" si="205"/>
        <v>18</v>
      </c>
      <c r="BZ222" s="586">
        <f t="shared" si="206"/>
        <v>8.3031780821917796</v>
      </c>
      <c r="CA222" s="586">
        <f t="shared" si="207"/>
        <v>149.45720547945203</v>
      </c>
      <c r="CB222" s="545">
        <f t="shared" si="208"/>
        <v>2.7945205479795732E-3</v>
      </c>
      <c r="CC222" s="546">
        <f t="shared" si="197"/>
        <v>3030.6572054794519</v>
      </c>
    </row>
    <row r="223" spans="1:81" s="130" customFormat="1" ht="25.5">
      <c r="A223" s="587"/>
      <c r="B223" s="588"/>
      <c r="C223" s="129"/>
      <c r="D223" s="542">
        <v>215</v>
      </c>
      <c r="E223" s="582">
        <v>1600011</v>
      </c>
      <c r="F223" s="575">
        <v>44622</v>
      </c>
      <c r="G223" s="576" t="s">
        <v>604</v>
      </c>
      <c r="H223" s="576" t="s">
        <v>605</v>
      </c>
      <c r="I223" s="576" t="s">
        <v>1065</v>
      </c>
      <c r="J223" s="576" t="s">
        <v>1066</v>
      </c>
      <c r="K223" s="576" t="s">
        <v>679</v>
      </c>
      <c r="L223" s="176">
        <v>2079.6999999999998</v>
      </c>
      <c r="M223" s="577">
        <f t="shared" ref="M223:M264" si="209">L223*10%</f>
        <v>207.97</v>
      </c>
      <c r="N223" s="176">
        <f t="shared" ref="N223:N229" si="210">L223-M223</f>
        <v>1871.7299999999998</v>
      </c>
      <c r="O223" s="176">
        <f>N223/5</f>
        <v>374.34599999999995</v>
      </c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176"/>
      <c r="AT223" s="176"/>
      <c r="AU223" s="176"/>
      <c r="AV223" s="176"/>
      <c r="AW223" s="176"/>
      <c r="AX223" s="176"/>
      <c r="AY223" s="176"/>
      <c r="AZ223" s="176"/>
      <c r="BA223" s="176"/>
      <c r="BB223" s="176"/>
      <c r="BC223" s="176"/>
      <c r="BD223" s="176"/>
      <c r="BE223" s="176"/>
      <c r="BF223" s="176"/>
      <c r="BG223" s="176"/>
      <c r="BH223" s="176"/>
      <c r="BI223" s="176"/>
      <c r="BJ223" s="176"/>
      <c r="BK223" s="176"/>
      <c r="BL223" s="176"/>
      <c r="BM223" s="176"/>
      <c r="BN223" s="176"/>
      <c r="BO223" s="176">
        <v>0</v>
      </c>
      <c r="BP223" s="176">
        <v>0</v>
      </c>
      <c r="BQ223" s="176">
        <v>0</v>
      </c>
      <c r="BR223" s="176">
        <v>0</v>
      </c>
      <c r="BS223" s="176">
        <f t="shared" ref="BS223:BS283" si="211">BP223+BR223</f>
        <v>0</v>
      </c>
      <c r="BT223" s="176">
        <v>0</v>
      </c>
      <c r="BU223" s="277">
        <v>312.81</v>
      </c>
      <c r="BV223" s="282">
        <f t="shared" si="202"/>
        <v>312.81</v>
      </c>
      <c r="BW223" s="282">
        <f t="shared" si="203"/>
        <v>1766.8899999999999</v>
      </c>
      <c r="BX223" s="585">
        <v>44926</v>
      </c>
      <c r="BY223" s="130">
        <f>SUM(BX223-F223)+1</f>
        <v>305</v>
      </c>
      <c r="BZ223" s="586">
        <f>SUM(O223/365)</f>
        <v>1.0256054794520546</v>
      </c>
      <c r="CA223" s="586"/>
      <c r="CB223" s="545">
        <f>SUM(CA223-BU223)</f>
        <v>-312.81</v>
      </c>
      <c r="CC223" s="546">
        <f t="shared" si="197"/>
        <v>625.62</v>
      </c>
    </row>
    <row r="224" spans="1:81" s="130" customFormat="1" ht="13.5">
      <c r="A224" s="587"/>
      <c r="B224" s="587">
        <v>731</v>
      </c>
      <c r="C224" s="128"/>
      <c r="D224" s="542">
        <v>216</v>
      </c>
      <c r="E224" s="582"/>
      <c r="F224" s="575">
        <v>44767</v>
      </c>
      <c r="G224" s="576" t="s">
        <v>1187</v>
      </c>
      <c r="H224" s="576"/>
      <c r="I224" s="576"/>
      <c r="J224" s="576"/>
      <c r="K224" s="576"/>
      <c r="L224" s="176">
        <v>1299</v>
      </c>
      <c r="M224" s="577">
        <f t="shared" si="209"/>
        <v>129.9</v>
      </c>
      <c r="N224" s="176">
        <f t="shared" si="210"/>
        <v>1169.0999999999999</v>
      </c>
      <c r="O224" s="176">
        <f t="shared" ref="O224:O229" si="212">N224/5</f>
        <v>233.82</v>
      </c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176"/>
      <c r="AT224" s="176"/>
      <c r="AU224" s="176"/>
      <c r="AV224" s="176"/>
      <c r="AW224" s="176"/>
      <c r="AX224" s="176"/>
      <c r="AY224" s="176"/>
      <c r="AZ224" s="176"/>
      <c r="BA224" s="176"/>
      <c r="BB224" s="176"/>
      <c r="BC224" s="176"/>
      <c r="BD224" s="176"/>
      <c r="BE224" s="176"/>
      <c r="BF224" s="176"/>
      <c r="BG224" s="176"/>
      <c r="BH224" s="176"/>
      <c r="BI224" s="176"/>
      <c r="BJ224" s="176"/>
      <c r="BK224" s="176"/>
      <c r="BL224" s="176"/>
      <c r="BM224" s="176"/>
      <c r="BN224" s="176"/>
      <c r="BO224" s="176"/>
      <c r="BP224" s="176"/>
      <c r="BQ224" s="176"/>
      <c r="BR224" s="176"/>
      <c r="BS224" s="176">
        <f t="shared" si="211"/>
        <v>0</v>
      </c>
      <c r="BT224" s="176"/>
      <c r="BU224" s="282">
        <v>102.5</v>
      </c>
      <c r="BV224" s="282">
        <f>SUM(BU224)</f>
        <v>102.5</v>
      </c>
      <c r="BW224" s="282">
        <f t="shared" si="203"/>
        <v>1196.5</v>
      </c>
      <c r="BX224" s="585">
        <v>44926</v>
      </c>
      <c r="BY224" s="130">
        <f t="shared" ref="BY224:BY282" si="213">SUM(BX224-F224)+1</f>
        <v>160</v>
      </c>
      <c r="BZ224" s="586">
        <f t="shared" ref="BZ224:BZ282" si="214">SUM(O224/365)</f>
        <v>0.64060273972602733</v>
      </c>
      <c r="CA224" s="586"/>
      <c r="CB224" s="545">
        <f t="shared" ref="CB224:CB283" si="215">SUM(CA224-BU224)</f>
        <v>-102.5</v>
      </c>
      <c r="CC224" s="546">
        <f t="shared" si="197"/>
        <v>205</v>
      </c>
    </row>
    <row r="225" spans="1:81" s="130" customFormat="1" ht="13.5">
      <c r="A225" s="587"/>
      <c r="B225" s="587">
        <v>731</v>
      </c>
      <c r="C225" s="128"/>
      <c r="D225" s="542">
        <v>217</v>
      </c>
      <c r="E225" s="582"/>
      <c r="F225" s="575">
        <v>44767</v>
      </c>
      <c r="G225" s="576" t="s">
        <v>1187</v>
      </c>
      <c r="H225" s="576"/>
      <c r="I225" s="576"/>
      <c r="J225" s="576"/>
      <c r="K225" s="576"/>
      <c r="L225" s="176">
        <v>1299</v>
      </c>
      <c r="M225" s="577">
        <f t="shared" si="209"/>
        <v>129.9</v>
      </c>
      <c r="N225" s="176">
        <f t="shared" si="210"/>
        <v>1169.0999999999999</v>
      </c>
      <c r="O225" s="176">
        <f t="shared" si="212"/>
        <v>233.82</v>
      </c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176"/>
      <c r="AT225" s="176"/>
      <c r="AU225" s="176"/>
      <c r="AV225" s="176"/>
      <c r="AW225" s="176"/>
      <c r="AX225" s="176"/>
      <c r="AY225" s="176"/>
      <c r="AZ225" s="176"/>
      <c r="BA225" s="176"/>
      <c r="BB225" s="176"/>
      <c r="BC225" s="176"/>
      <c r="BD225" s="176"/>
      <c r="BE225" s="176"/>
      <c r="BF225" s="176"/>
      <c r="BG225" s="176"/>
      <c r="BH225" s="176"/>
      <c r="BI225" s="176"/>
      <c r="BJ225" s="176"/>
      <c r="BK225" s="176"/>
      <c r="BL225" s="176"/>
      <c r="BM225" s="176"/>
      <c r="BN225" s="176"/>
      <c r="BO225" s="176"/>
      <c r="BP225" s="176"/>
      <c r="BQ225" s="176"/>
      <c r="BR225" s="176"/>
      <c r="BS225" s="176">
        <f t="shared" si="211"/>
        <v>0</v>
      </c>
      <c r="BT225" s="176"/>
      <c r="BU225" s="282">
        <v>102.5</v>
      </c>
      <c r="BV225" s="282">
        <f t="shared" ref="BV225:BV283" si="216">SUM(BU225)</f>
        <v>102.5</v>
      </c>
      <c r="BW225" s="282">
        <f>SUM(N224-BU224)</f>
        <v>1066.5999999999999</v>
      </c>
      <c r="BX225" s="585">
        <v>44926</v>
      </c>
      <c r="BY225" s="130">
        <f t="shared" si="213"/>
        <v>160</v>
      </c>
      <c r="BZ225" s="586">
        <f t="shared" si="214"/>
        <v>0.64060273972602733</v>
      </c>
      <c r="CA225" s="586"/>
      <c r="CB225" s="545">
        <f t="shared" si="215"/>
        <v>-102.5</v>
      </c>
      <c r="CC225" s="546">
        <f t="shared" si="197"/>
        <v>205</v>
      </c>
    </row>
    <row r="226" spans="1:81" s="130" customFormat="1" ht="13.5">
      <c r="A226" s="587"/>
      <c r="B226" s="587">
        <v>731</v>
      </c>
      <c r="C226" s="128"/>
      <c r="D226" s="542">
        <v>218</v>
      </c>
      <c r="E226" s="582"/>
      <c r="F226" s="575">
        <v>44767</v>
      </c>
      <c r="G226" s="576" t="s">
        <v>1187</v>
      </c>
      <c r="H226" s="576"/>
      <c r="I226" s="576"/>
      <c r="J226" s="576"/>
      <c r="K226" s="576"/>
      <c r="L226" s="176">
        <v>1299</v>
      </c>
      <c r="M226" s="577">
        <f t="shared" si="209"/>
        <v>129.9</v>
      </c>
      <c r="N226" s="176">
        <f t="shared" si="210"/>
        <v>1169.0999999999999</v>
      </c>
      <c r="O226" s="176">
        <f t="shared" si="212"/>
        <v>233.82</v>
      </c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6"/>
      <c r="AT226" s="176"/>
      <c r="AU226" s="176"/>
      <c r="AV226" s="176"/>
      <c r="AW226" s="176"/>
      <c r="AX226" s="176"/>
      <c r="AY226" s="176"/>
      <c r="AZ226" s="176"/>
      <c r="BA226" s="176"/>
      <c r="BB226" s="176"/>
      <c r="BC226" s="176"/>
      <c r="BD226" s="176"/>
      <c r="BE226" s="176"/>
      <c r="BF226" s="176"/>
      <c r="BG226" s="176"/>
      <c r="BH226" s="176"/>
      <c r="BI226" s="176"/>
      <c r="BJ226" s="176"/>
      <c r="BK226" s="176"/>
      <c r="BL226" s="176"/>
      <c r="BM226" s="176"/>
      <c r="BN226" s="176"/>
      <c r="BO226" s="176"/>
      <c r="BP226" s="176"/>
      <c r="BQ226" s="176"/>
      <c r="BR226" s="176"/>
      <c r="BS226" s="176">
        <f t="shared" si="211"/>
        <v>0</v>
      </c>
      <c r="BT226" s="176"/>
      <c r="BU226" s="282">
        <v>102.5</v>
      </c>
      <c r="BV226" s="282">
        <f t="shared" si="216"/>
        <v>102.5</v>
      </c>
      <c r="BW226" s="282">
        <f t="shared" ref="BW226:BW285" si="217">SUM(N225-BU225)</f>
        <v>1066.5999999999999</v>
      </c>
      <c r="BX226" s="585">
        <v>44926</v>
      </c>
      <c r="BY226" s="130">
        <f t="shared" si="213"/>
        <v>160</v>
      </c>
      <c r="BZ226" s="586">
        <f t="shared" si="214"/>
        <v>0.64060273972602733</v>
      </c>
      <c r="CA226" s="586"/>
      <c r="CB226" s="545">
        <f t="shared" si="215"/>
        <v>-102.5</v>
      </c>
      <c r="CC226" s="546">
        <f t="shared" si="197"/>
        <v>205</v>
      </c>
    </row>
    <row r="227" spans="1:81" s="130" customFormat="1" ht="13.5">
      <c r="A227" s="587"/>
      <c r="B227" s="587">
        <v>4612</v>
      </c>
      <c r="C227" s="128"/>
      <c r="D227" s="542">
        <v>219</v>
      </c>
      <c r="E227" s="582">
        <v>100155</v>
      </c>
      <c r="F227" s="575">
        <v>44879</v>
      </c>
      <c r="G227" s="576" t="s">
        <v>1188</v>
      </c>
      <c r="H227" s="576" t="s">
        <v>494</v>
      </c>
      <c r="I227" s="576" t="s">
        <v>1189</v>
      </c>
      <c r="J227" s="576" t="s">
        <v>1258</v>
      </c>
      <c r="K227" s="576" t="s">
        <v>570</v>
      </c>
      <c r="L227" s="176">
        <v>1867.18</v>
      </c>
      <c r="M227" s="577">
        <f t="shared" si="209"/>
        <v>186.71800000000002</v>
      </c>
      <c r="N227" s="176">
        <f t="shared" si="210"/>
        <v>1680.462</v>
      </c>
      <c r="O227" s="176">
        <f t="shared" si="212"/>
        <v>336.0924</v>
      </c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  <c r="BE227" s="176"/>
      <c r="BF227" s="176"/>
      <c r="BG227" s="176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>
        <f t="shared" si="211"/>
        <v>0</v>
      </c>
      <c r="BT227" s="176"/>
      <c r="BU227" s="282">
        <v>44.2</v>
      </c>
      <c r="BV227" s="282">
        <f t="shared" si="216"/>
        <v>44.2</v>
      </c>
      <c r="BW227" s="282">
        <f t="shared" si="217"/>
        <v>1066.5999999999999</v>
      </c>
      <c r="BX227" s="585">
        <v>44926</v>
      </c>
      <c r="BY227" s="130">
        <f t="shared" si="213"/>
        <v>48</v>
      </c>
      <c r="BZ227" s="586">
        <f t="shared" si="214"/>
        <v>0.92080109589041093</v>
      </c>
      <c r="CA227" s="586"/>
      <c r="CB227" s="545">
        <f t="shared" si="215"/>
        <v>-44.2</v>
      </c>
      <c r="CC227" s="546">
        <f t="shared" si="197"/>
        <v>88.4</v>
      </c>
    </row>
    <row r="228" spans="1:81" s="130" customFormat="1" ht="25.5">
      <c r="A228" s="587"/>
      <c r="B228" s="587">
        <v>4612</v>
      </c>
      <c r="C228" s="128"/>
      <c r="D228" s="542">
        <v>220</v>
      </c>
      <c r="E228" s="582">
        <v>500262</v>
      </c>
      <c r="F228" s="575">
        <v>44879</v>
      </c>
      <c r="G228" s="576" t="s">
        <v>969</v>
      </c>
      <c r="H228" s="576" t="s">
        <v>1391</v>
      </c>
      <c r="I228" s="576" t="s">
        <v>1393</v>
      </c>
      <c r="J228" s="576" t="s">
        <v>1392</v>
      </c>
      <c r="K228" s="576" t="s">
        <v>570</v>
      </c>
      <c r="L228" s="176">
        <v>1395.55</v>
      </c>
      <c r="M228" s="577">
        <f t="shared" si="209"/>
        <v>139.55500000000001</v>
      </c>
      <c r="N228" s="176">
        <f t="shared" si="210"/>
        <v>1255.9949999999999</v>
      </c>
      <c r="O228" s="176">
        <f t="shared" si="212"/>
        <v>251.19899999999998</v>
      </c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>
        <f t="shared" si="211"/>
        <v>0</v>
      </c>
      <c r="BT228" s="176"/>
      <c r="BU228" s="282">
        <v>33.03</v>
      </c>
      <c r="BV228" s="282">
        <f t="shared" si="216"/>
        <v>33.03</v>
      </c>
      <c r="BW228" s="282">
        <f t="shared" si="217"/>
        <v>1636.2619999999999</v>
      </c>
      <c r="BX228" s="585">
        <v>44926</v>
      </c>
      <c r="BY228" s="130">
        <f t="shared" si="213"/>
        <v>48</v>
      </c>
      <c r="BZ228" s="586">
        <f t="shared" si="214"/>
        <v>0.68821643835616431</v>
      </c>
      <c r="CA228" s="586"/>
      <c r="CB228" s="545">
        <f t="shared" si="215"/>
        <v>-33.03</v>
      </c>
      <c r="CC228" s="546">
        <f t="shared" si="197"/>
        <v>66.06</v>
      </c>
    </row>
    <row r="229" spans="1:81" s="130" customFormat="1" ht="25.5">
      <c r="A229" s="587"/>
      <c r="B229" s="587">
        <v>27932</v>
      </c>
      <c r="C229" s="128"/>
      <c r="D229" s="542">
        <v>221</v>
      </c>
      <c r="E229" s="582" t="s">
        <v>1204</v>
      </c>
      <c r="F229" s="575">
        <v>44904</v>
      </c>
      <c r="G229" s="576" t="s">
        <v>493</v>
      </c>
      <c r="H229" s="576" t="s">
        <v>550</v>
      </c>
      <c r="I229" s="576" t="s">
        <v>1259</v>
      </c>
      <c r="J229" s="576" t="s">
        <v>1260</v>
      </c>
      <c r="K229" s="576"/>
      <c r="L229" s="176">
        <v>1170</v>
      </c>
      <c r="M229" s="577">
        <f t="shared" si="209"/>
        <v>117</v>
      </c>
      <c r="N229" s="176">
        <f t="shared" si="210"/>
        <v>1053</v>
      </c>
      <c r="O229" s="176">
        <f t="shared" si="212"/>
        <v>210.6</v>
      </c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6"/>
      <c r="BD229" s="176"/>
      <c r="BE229" s="176"/>
      <c r="BF229" s="176"/>
      <c r="BG229" s="176"/>
      <c r="BH229" s="176"/>
      <c r="BI229" s="176"/>
      <c r="BJ229" s="176"/>
      <c r="BK229" s="176"/>
      <c r="BL229" s="176"/>
      <c r="BM229" s="176"/>
      <c r="BN229" s="176"/>
      <c r="BO229" s="176"/>
      <c r="BP229" s="176"/>
      <c r="BQ229" s="176"/>
      <c r="BR229" s="176"/>
      <c r="BS229" s="176">
        <f t="shared" si="211"/>
        <v>0</v>
      </c>
      <c r="BT229" s="176"/>
      <c r="BU229" s="282">
        <v>13.27</v>
      </c>
      <c r="BV229" s="282">
        <f t="shared" si="216"/>
        <v>13.27</v>
      </c>
      <c r="BW229" s="282">
        <f t="shared" si="217"/>
        <v>1222.9649999999999</v>
      </c>
      <c r="BX229" s="585">
        <v>44926</v>
      </c>
      <c r="BY229" s="130">
        <f t="shared" si="213"/>
        <v>23</v>
      </c>
      <c r="BZ229" s="586">
        <f t="shared" si="214"/>
        <v>0.57698630136986295</v>
      </c>
      <c r="CA229" s="586"/>
      <c r="CB229" s="545">
        <f t="shared" si="215"/>
        <v>-13.27</v>
      </c>
      <c r="CC229" s="546">
        <f t="shared" ref="CC229:CC282" si="218">SUM(BU229-CB229)</f>
        <v>26.54</v>
      </c>
    </row>
    <row r="230" spans="1:81" s="130" customFormat="1" ht="25.5">
      <c r="A230" s="587"/>
      <c r="B230" s="587">
        <v>27932</v>
      </c>
      <c r="C230" s="128"/>
      <c r="D230" s="542">
        <v>222</v>
      </c>
      <c r="E230" s="582" t="s">
        <v>1205</v>
      </c>
      <c r="F230" s="575">
        <v>44904</v>
      </c>
      <c r="G230" s="576" t="s">
        <v>493</v>
      </c>
      <c r="H230" s="576" t="s">
        <v>550</v>
      </c>
      <c r="I230" s="576" t="s">
        <v>1259</v>
      </c>
      <c r="J230" s="576" t="s">
        <v>1261</v>
      </c>
      <c r="K230" s="576"/>
      <c r="L230" s="176">
        <v>1170</v>
      </c>
      <c r="M230" s="577">
        <f t="shared" si="209"/>
        <v>117</v>
      </c>
      <c r="N230" s="176">
        <f t="shared" ref="N230:N264" si="219">L230-M230</f>
        <v>1053</v>
      </c>
      <c r="O230" s="176">
        <f t="shared" ref="O230:O264" si="220">N230/5</f>
        <v>210.6</v>
      </c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6"/>
      <c r="AZ230" s="176"/>
      <c r="BA230" s="176"/>
      <c r="BB230" s="176"/>
      <c r="BC230" s="176"/>
      <c r="BD230" s="176"/>
      <c r="BE230" s="176"/>
      <c r="BF230" s="176"/>
      <c r="BG230" s="176"/>
      <c r="BH230" s="176"/>
      <c r="BI230" s="176"/>
      <c r="BJ230" s="176"/>
      <c r="BK230" s="176"/>
      <c r="BL230" s="176"/>
      <c r="BM230" s="176"/>
      <c r="BN230" s="176"/>
      <c r="BO230" s="176"/>
      <c r="BP230" s="176"/>
      <c r="BQ230" s="176"/>
      <c r="BR230" s="176"/>
      <c r="BS230" s="176">
        <f t="shared" si="211"/>
        <v>0</v>
      </c>
      <c r="BT230" s="176"/>
      <c r="BU230" s="282">
        <v>13.27</v>
      </c>
      <c r="BV230" s="282">
        <f t="shared" si="216"/>
        <v>13.27</v>
      </c>
      <c r="BW230" s="282">
        <f t="shared" si="217"/>
        <v>1039.73</v>
      </c>
      <c r="BX230" s="585">
        <v>44926</v>
      </c>
      <c r="BY230" s="130">
        <f t="shared" si="213"/>
        <v>23</v>
      </c>
      <c r="BZ230" s="586">
        <f t="shared" si="214"/>
        <v>0.57698630136986295</v>
      </c>
      <c r="CA230" s="586"/>
      <c r="CB230" s="545">
        <f t="shared" si="215"/>
        <v>-13.27</v>
      </c>
      <c r="CC230" s="546">
        <f t="shared" si="218"/>
        <v>26.54</v>
      </c>
    </row>
    <row r="231" spans="1:81" s="130" customFormat="1" ht="25.5">
      <c r="A231" s="587"/>
      <c r="B231" s="587">
        <v>27932</v>
      </c>
      <c r="C231" s="128"/>
      <c r="D231" s="542">
        <v>223</v>
      </c>
      <c r="E231" s="582" t="s">
        <v>1206</v>
      </c>
      <c r="F231" s="575">
        <v>44904</v>
      </c>
      <c r="G231" s="576" t="s">
        <v>493</v>
      </c>
      <c r="H231" s="576" t="s">
        <v>550</v>
      </c>
      <c r="I231" s="576" t="s">
        <v>1259</v>
      </c>
      <c r="J231" s="576" t="s">
        <v>1262</v>
      </c>
      <c r="K231" s="576"/>
      <c r="L231" s="176">
        <v>1170</v>
      </c>
      <c r="M231" s="577">
        <f t="shared" si="209"/>
        <v>117</v>
      </c>
      <c r="N231" s="176">
        <f t="shared" si="219"/>
        <v>1053</v>
      </c>
      <c r="O231" s="176">
        <f t="shared" si="220"/>
        <v>210.6</v>
      </c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  <c r="AH231" s="176"/>
      <c r="AI231" s="176"/>
      <c r="AJ231" s="176"/>
      <c r="AK231" s="176"/>
      <c r="AL231" s="176"/>
      <c r="AM231" s="176"/>
      <c r="AN231" s="176"/>
      <c r="AO231" s="176"/>
      <c r="AP231" s="176"/>
      <c r="AQ231" s="176"/>
      <c r="AR231" s="176"/>
      <c r="AS231" s="176"/>
      <c r="AT231" s="176"/>
      <c r="AU231" s="176"/>
      <c r="AV231" s="176"/>
      <c r="AW231" s="176"/>
      <c r="AX231" s="176"/>
      <c r="AY231" s="176"/>
      <c r="AZ231" s="176"/>
      <c r="BA231" s="176"/>
      <c r="BB231" s="176"/>
      <c r="BC231" s="176"/>
      <c r="BD231" s="176"/>
      <c r="BE231" s="176"/>
      <c r="BF231" s="176"/>
      <c r="BG231" s="176"/>
      <c r="BH231" s="176"/>
      <c r="BI231" s="176"/>
      <c r="BJ231" s="176"/>
      <c r="BK231" s="176"/>
      <c r="BL231" s="176"/>
      <c r="BM231" s="176"/>
      <c r="BN231" s="176"/>
      <c r="BO231" s="176"/>
      <c r="BP231" s="176"/>
      <c r="BQ231" s="176"/>
      <c r="BR231" s="176"/>
      <c r="BS231" s="176">
        <f t="shared" si="211"/>
        <v>0</v>
      </c>
      <c r="BT231" s="176"/>
      <c r="BU231" s="282">
        <v>13.27</v>
      </c>
      <c r="BV231" s="282">
        <f t="shared" si="216"/>
        <v>13.27</v>
      </c>
      <c r="BW231" s="282">
        <f t="shared" si="217"/>
        <v>1039.73</v>
      </c>
      <c r="BX231" s="585">
        <v>44926</v>
      </c>
      <c r="BY231" s="130">
        <f t="shared" si="213"/>
        <v>23</v>
      </c>
      <c r="BZ231" s="586">
        <f t="shared" si="214"/>
        <v>0.57698630136986295</v>
      </c>
      <c r="CA231" s="586"/>
      <c r="CB231" s="545">
        <f t="shared" si="215"/>
        <v>-13.27</v>
      </c>
      <c r="CC231" s="546">
        <f t="shared" si="218"/>
        <v>26.54</v>
      </c>
    </row>
    <row r="232" spans="1:81" s="130" customFormat="1" ht="25.5">
      <c r="A232" s="587"/>
      <c r="B232" s="587">
        <v>27932</v>
      </c>
      <c r="C232" s="128"/>
      <c r="D232" s="542">
        <v>224</v>
      </c>
      <c r="E232" s="582" t="s">
        <v>1207</v>
      </c>
      <c r="F232" s="575">
        <v>44904</v>
      </c>
      <c r="G232" s="576" t="s">
        <v>493</v>
      </c>
      <c r="H232" s="576" t="s">
        <v>550</v>
      </c>
      <c r="I232" s="576" t="s">
        <v>1259</v>
      </c>
      <c r="J232" s="576" t="s">
        <v>1263</v>
      </c>
      <c r="K232" s="576"/>
      <c r="L232" s="176">
        <v>1170</v>
      </c>
      <c r="M232" s="577">
        <f t="shared" si="209"/>
        <v>117</v>
      </c>
      <c r="N232" s="176">
        <f t="shared" si="219"/>
        <v>1053</v>
      </c>
      <c r="O232" s="176">
        <f t="shared" si="220"/>
        <v>210.6</v>
      </c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  <c r="AH232" s="176"/>
      <c r="AI232" s="176"/>
      <c r="AJ232" s="176"/>
      <c r="AK232" s="176"/>
      <c r="AL232" s="176"/>
      <c r="AM232" s="176"/>
      <c r="AN232" s="176"/>
      <c r="AO232" s="176"/>
      <c r="AP232" s="176"/>
      <c r="AQ232" s="176"/>
      <c r="AR232" s="176"/>
      <c r="AS232" s="176"/>
      <c r="AT232" s="176"/>
      <c r="AU232" s="176"/>
      <c r="AV232" s="176"/>
      <c r="AW232" s="176"/>
      <c r="AX232" s="176"/>
      <c r="AY232" s="176"/>
      <c r="AZ232" s="176"/>
      <c r="BA232" s="176"/>
      <c r="BB232" s="176"/>
      <c r="BC232" s="176"/>
      <c r="BD232" s="176"/>
      <c r="BE232" s="176"/>
      <c r="BF232" s="176"/>
      <c r="BG232" s="176"/>
      <c r="BH232" s="176"/>
      <c r="BI232" s="176"/>
      <c r="BJ232" s="176"/>
      <c r="BK232" s="176"/>
      <c r="BL232" s="176"/>
      <c r="BM232" s="176"/>
      <c r="BN232" s="176"/>
      <c r="BO232" s="176"/>
      <c r="BP232" s="176"/>
      <c r="BQ232" s="176"/>
      <c r="BR232" s="176"/>
      <c r="BS232" s="176">
        <f t="shared" si="211"/>
        <v>0</v>
      </c>
      <c r="BT232" s="176"/>
      <c r="BU232" s="282">
        <v>13.27</v>
      </c>
      <c r="BV232" s="282">
        <f t="shared" si="216"/>
        <v>13.27</v>
      </c>
      <c r="BW232" s="282">
        <f t="shared" si="217"/>
        <v>1039.73</v>
      </c>
      <c r="BX232" s="585">
        <v>44926</v>
      </c>
      <c r="BY232" s="130">
        <f t="shared" si="213"/>
        <v>23</v>
      </c>
      <c r="BZ232" s="586">
        <f t="shared" si="214"/>
        <v>0.57698630136986295</v>
      </c>
      <c r="CA232" s="586"/>
      <c r="CB232" s="545">
        <f t="shared" si="215"/>
        <v>-13.27</v>
      </c>
      <c r="CC232" s="546">
        <f t="shared" si="218"/>
        <v>26.54</v>
      </c>
    </row>
    <row r="233" spans="1:81" s="130" customFormat="1" ht="25.5">
      <c r="A233" s="587"/>
      <c r="B233" s="587">
        <v>27932</v>
      </c>
      <c r="C233" s="128"/>
      <c r="D233" s="542">
        <v>225</v>
      </c>
      <c r="E233" s="582" t="s">
        <v>1208</v>
      </c>
      <c r="F233" s="575">
        <v>44904</v>
      </c>
      <c r="G233" s="576" t="s">
        <v>493</v>
      </c>
      <c r="H233" s="576" t="s">
        <v>550</v>
      </c>
      <c r="I233" s="576" t="s">
        <v>1259</v>
      </c>
      <c r="J233" s="576" t="s">
        <v>1264</v>
      </c>
      <c r="K233" s="576"/>
      <c r="L233" s="176">
        <v>1170</v>
      </c>
      <c r="M233" s="577">
        <f t="shared" si="209"/>
        <v>117</v>
      </c>
      <c r="N233" s="176">
        <f t="shared" si="219"/>
        <v>1053</v>
      </c>
      <c r="O233" s="176">
        <f t="shared" si="220"/>
        <v>210.6</v>
      </c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  <c r="AH233" s="176"/>
      <c r="AI233" s="176"/>
      <c r="AJ233" s="176"/>
      <c r="AK233" s="176"/>
      <c r="AL233" s="176"/>
      <c r="AM233" s="176"/>
      <c r="AN233" s="176"/>
      <c r="AO233" s="176"/>
      <c r="AP233" s="176"/>
      <c r="AQ233" s="176"/>
      <c r="AR233" s="176"/>
      <c r="AS233" s="176"/>
      <c r="AT233" s="176"/>
      <c r="AU233" s="176"/>
      <c r="AV233" s="176"/>
      <c r="AW233" s="176"/>
      <c r="AX233" s="176"/>
      <c r="AY233" s="176"/>
      <c r="AZ233" s="176"/>
      <c r="BA233" s="176"/>
      <c r="BB233" s="176"/>
      <c r="BC233" s="176"/>
      <c r="BD233" s="176"/>
      <c r="BE233" s="176"/>
      <c r="BF233" s="176"/>
      <c r="BG233" s="176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>
        <f t="shared" si="211"/>
        <v>0</v>
      </c>
      <c r="BT233" s="176"/>
      <c r="BU233" s="282">
        <v>13.27</v>
      </c>
      <c r="BV233" s="282">
        <f t="shared" si="216"/>
        <v>13.27</v>
      </c>
      <c r="BW233" s="282">
        <f t="shared" si="217"/>
        <v>1039.73</v>
      </c>
      <c r="BX233" s="585">
        <v>44926</v>
      </c>
      <c r="BY233" s="130">
        <f t="shared" si="213"/>
        <v>23</v>
      </c>
      <c r="BZ233" s="586">
        <f t="shared" si="214"/>
        <v>0.57698630136986295</v>
      </c>
      <c r="CA233" s="586"/>
      <c r="CB233" s="545">
        <f t="shared" si="215"/>
        <v>-13.27</v>
      </c>
      <c r="CC233" s="546">
        <f t="shared" si="218"/>
        <v>26.54</v>
      </c>
    </row>
    <row r="234" spans="1:81" s="130" customFormat="1" ht="25.5">
      <c r="A234" s="587"/>
      <c r="B234" s="587">
        <v>27932</v>
      </c>
      <c r="C234" s="128"/>
      <c r="D234" s="542">
        <v>226</v>
      </c>
      <c r="E234" s="582" t="s">
        <v>1209</v>
      </c>
      <c r="F234" s="575">
        <v>44904</v>
      </c>
      <c r="G234" s="576" t="s">
        <v>493</v>
      </c>
      <c r="H234" s="576" t="s">
        <v>550</v>
      </c>
      <c r="I234" s="576" t="s">
        <v>1259</v>
      </c>
      <c r="J234" s="576" t="s">
        <v>1265</v>
      </c>
      <c r="K234" s="576"/>
      <c r="L234" s="176">
        <v>1170</v>
      </c>
      <c r="M234" s="577">
        <f t="shared" si="209"/>
        <v>117</v>
      </c>
      <c r="N234" s="176">
        <f t="shared" si="219"/>
        <v>1053</v>
      </c>
      <c r="O234" s="176">
        <f t="shared" si="220"/>
        <v>210.6</v>
      </c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  <c r="AH234" s="176"/>
      <c r="AI234" s="176"/>
      <c r="AJ234" s="176"/>
      <c r="AK234" s="176"/>
      <c r="AL234" s="176"/>
      <c r="AM234" s="176"/>
      <c r="AN234" s="176"/>
      <c r="AO234" s="176"/>
      <c r="AP234" s="176"/>
      <c r="AQ234" s="176"/>
      <c r="AR234" s="176"/>
      <c r="AS234" s="176"/>
      <c r="AT234" s="176"/>
      <c r="AU234" s="176"/>
      <c r="AV234" s="176"/>
      <c r="AW234" s="176"/>
      <c r="AX234" s="176"/>
      <c r="AY234" s="176"/>
      <c r="AZ234" s="176"/>
      <c r="BA234" s="176"/>
      <c r="BB234" s="176"/>
      <c r="BC234" s="176"/>
      <c r="BD234" s="176"/>
      <c r="BE234" s="176"/>
      <c r="BF234" s="176"/>
      <c r="BG234" s="176"/>
      <c r="BH234" s="176"/>
      <c r="BI234" s="176"/>
      <c r="BJ234" s="176"/>
      <c r="BK234" s="176"/>
      <c r="BL234" s="176"/>
      <c r="BM234" s="176"/>
      <c r="BN234" s="176"/>
      <c r="BO234" s="176"/>
      <c r="BP234" s="176"/>
      <c r="BQ234" s="176"/>
      <c r="BR234" s="176"/>
      <c r="BS234" s="176">
        <f t="shared" si="211"/>
        <v>0</v>
      </c>
      <c r="BT234" s="176"/>
      <c r="BU234" s="282">
        <v>13.27</v>
      </c>
      <c r="BV234" s="282">
        <f t="shared" si="216"/>
        <v>13.27</v>
      </c>
      <c r="BW234" s="282">
        <f t="shared" si="217"/>
        <v>1039.73</v>
      </c>
      <c r="BX234" s="585">
        <v>44926</v>
      </c>
      <c r="BY234" s="130">
        <f t="shared" si="213"/>
        <v>23</v>
      </c>
      <c r="BZ234" s="586">
        <f t="shared" si="214"/>
        <v>0.57698630136986295</v>
      </c>
      <c r="CA234" s="586"/>
      <c r="CB234" s="545">
        <f t="shared" si="215"/>
        <v>-13.27</v>
      </c>
      <c r="CC234" s="546">
        <f t="shared" si="218"/>
        <v>26.54</v>
      </c>
    </row>
    <row r="235" spans="1:81" s="130" customFormat="1" ht="25.5">
      <c r="A235" s="587"/>
      <c r="B235" s="588">
        <v>27932</v>
      </c>
      <c r="C235" s="129"/>
      <c r="D235" s="542">
        <v>227</v>
      </c>
      <c r="E235" s="582" t="s">
        <v>1210</v>
      </c>
      <c r="F235" s="575">
        <v>44904</v>
      </c>
      <c r="G235" s="576" t="s">
        <v>493</v>
      </c>
      <c r="H235" s="576" t="s">
        <v>550</v>
      </c>
      <c r="I235" s="576" t="s">
        <v>1259</v>
      </c>
      <c r="J235" s="576" t="s">
        <v>1266</v>
      </c>
      <c r="K235" s="576"/>
      <c r="L235" s="176">
        <v>1170</v>
      </c>
      <c r="M235" s="577">
        <f t="shared" si="209"/>
        <v>117</v>
      </c>
      <c r="N235" s="176">
        <f t="shared" si="219"/>
        <v>1053</v>
      </c>
      <c r="O235" s="176">
        <f t="shared" si="220"/>
        <v>210.6</v>
      </c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  <c r="AH235" s="176"/>
      <c r="AI235" s="176"/>
      <c r="AJ235" s="176"/>
      <c r="AK235" s="176"/>
      <c r="AL235" s="176"/>
      <c r="AM235" s="176"/>
      <c r="AN235" s="176"/>
      <c r="AO235" s="176"/>
      <c r="AP235" s="176"/>
      <c r="AQ235" s="176"/>
      <c r="AR235" s="176"/>
      <c r="AS235" s="176"/>
      <c r="AT235" s="176"/>
      <c r="AU235" s="176"/>
      <c r="AV235" s="176"/>
      <c r="AW235" s="176"/>
      <c r="AX235" s="176"/>
      <c r="AY235" s="176"/>
      <c r="AZ235" s="176"/>
      <c r="BA235" s="176"/>
      <c r="BB235" s="176"/>
      <c r="BC235" s="176"/>
      <c r="BD235" s="176"/>
      <c r="BE235" s="176"/>
      <c r="BF235" s="176"/>
      <c r="BG235" s="176"/>
      <c r="BH235" s="176"/>
      <c r="BI235" s="176"/>
      <c r="BJ235" s="176"/>
      <c r="BK235" s="176"/>
      <c r="BL235" s="176"/>
      <c r="BM235" s="176"/>
      <c r="BN235" s="176"/>
      <c r="BO235" s="176"/>
      <c r="BP235" s="176"/>
      <c r="BQ235" s="176"/>
      <c r="BR235" s="176"/>
      <c r="BS235" s="176">
        <f t="shared" si="211"/>
        <v>0</v>
      </c>
      <c r="BT235" s="176"/>
      <c r="BU235" s="282">
        <v>13.27</v>
      </c>
      <c r="BV235" s="282">
        <f t="shared" si="216"/>
        <v>13.27</v>
      </c>
      <c r="BW235" s="282">
        <f t="shared" si="217"/>
        <v>1039.73</v>
      </c>
      <c r="BX235" s="585">
        <v>44926</v>
      </c>
      <c r="BY235" s="130">
        <f t="shared" si="213"/>
        <v>23</v>
      </c>
      <c r="BZ235" s="586">
        <f t="shared" si="214"/>
        <v>0.57698630136986295</v>
      </c>
      <c r="CA235" s="586"/>
      <c r="CB235" s="545">
        <f t="shared" si="215"/>
        <v>-13.27</v>
      </c>
      <c r="CC235" s="546">
        <f t="shared" si="218"/>
        <v>26.54</v>
      </c>
    </row>
    <row r="236" spans="1:81" s="130" customFormat="1" ht="25.5">
      <c r="A236" s="587"/>
      <c r="B236" s="588">
        <v>27932</v>
      </c>
      <c r="C236" s="129"/>
      <c r="D236" s="542">
        <v>228</v>
      </c>
      <c r="E236" s="582" t="s">
        <v>1211</v>
      </c>
      <c r="F236" s="575">
        <v>44904</v>
      </c>
      <c r="G236" s="576" t="s">
        <v>493</v>
      </c>
      <c r="H236" s="576" t="s">
        <v>550</v>
      </c>
      <c r="I236" s="576" t="s">
        <v>1259</v>
      </c>
      <c r="J236" s="576" t="s">
        <v>1267</v>
      </c>
      <c r="K236" s="576"/>
      <c r="L236" s="176">
        <v>1170</v>
      </c>
      <c r="M236" s="577">
        <f t="shared" si="209"/>
        <v>117</v>
      </c>
      <c r="N236" s="176">
        <f t="shared" si="219"/>
        <v>1053</v>
      </c>
      <c r="O236" s="176">
        <f t="shared" si="220"/>
        <v>210.6</v>
      </c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  <c r="AR236" s="176"/>
      <c r="AS236" s="176"/>
      <c r="AT236" s="176"/>
      <c r="AU236" s="176"/>
      <c r="AV236" s="176"/>
      <c r="AW236" s="176"/>
      <c r="AX236" s="176"/>
      <c r="AY236" s="176"/>
      <c r="AZ236" s="176"/>
      <c r="BA236" s="176"/>
      <c r="BB236" s="176"/>
      <c r="BC236" s="176"/>
      <c r="BD236" s="176"/>
      <c r="BE236" s="176"/>
      <c r="BF236" s="176"/>
      <c r="BG236" s="17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>
        <f t="shared" si="211"/>
        <v>0</v>
      </c>
      <c r="BT236" s="176"/>
      <c r="BU236" s="282">
        <v>13.27</v>
      </c>
      <c r="BV236" s="282">
        <f t="shared" si="216"/>
        <v>13.27</v>
      </c>
      <c r="BW236" s="282">
        <f t="shared" si="217"/>
        <v>1039.73</v>
      </c>
      <c r="BX236" s="585">
        <v>44926</v>
      </c>
      <c r="BY236" s="130">
        <f t="shared" si="213"/>
        <v>23</v>
      </c>
      <c r="BZ236" s="586">
        <f t="shared" si="214"/>
        <v>0.57698630136986295</v>
      </c>
      <c r="CA236" s="586"/>
      <c r="CB236" s="545">
        <f t="shared" si="215"/>
        <v>-13.27</v>
      </c>
      <c r="CC236" s="546">
        <f t="shared" si="218"/>
        <v>26.54</v>
      </c>
    </row>
    <row r="237" spans="1:81" s="130" customFormat="1" ht="25.5">
      <c r="A237" s="587"/>
      <c r="B237" s="588">
        <v>27932</v>
      </c>
      <c r="C237" s="129"/>
      <c r="D237" s="542">
        <v>229</v>
      </c>
      <c r="E237" s="582" t="s">
        <v>1212</v>
      </c>
      <c r="F237" s="575">
        <v>44904</v>
      </c>
      <c r="G237" s="576" t="s">
        <v>493</v>
      </c>
      <c r="H237" s="576" t="s">
        <v>550</v>
      </c>
      <c r="I237" s="576" t="s">
        <v>1259</v>
      </c>
      <c r="J237" s="576" t="s">
        <v>1268</v>
      </c>
      <c r="K237" s="576"/>
      <c r="L237" s="176">
        <v>1170</v>
      </c>
      <c r="M237" s="577">
        <f t="shared" si="209"/>
        <v>117</v>
      </c>
      <c r="N237" s="176">
        <f t="shared" si="219"/>
        <v>1053</v>
      </c>
      <c r="O237" s="176">
        <f t="shared" si="220"/>
        <v>210.6</v>
      </c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  <c r="AI237" s="176"/>
      <c r="AJ237" s="176"/>
      <c r="AK237" s="176"/>
      <c r="AL237" s="176"/>
      <c r="AM237" s="176"/>
      <c r="AN237" s="176"/>
      <c r="AO237" s="176"/>
      <c r="AP237" s="176"/>
      <c r="AQ237" s="176"/>
      <c r="AR237" s="176"/>
      <c r="AS237" s="176"/>
      <c r="AT237" s="176"/>
      <c r="AU237" s="176"/>
      <c r="AV237" s="176"/>
      <c r="AW237" s="176"/>
      <c r="AX237" s="176"/>
      <c r="AY237" s="176"/>
      <c r="AZ237" s="176"/>
      <c r="BA237" s="176"/>
      <c r="BB237" s="176"/>
      <c r="BC237" s="176"/>
      <c r="BD237" s="176"/>
      <c r="BE237" s="176"/>
      <c r="BF237" s="176"/>
      <c r="BG237" s="176"/>
      <c r="BH237" s="176"/>
      <c r="BI237" s="176"/>
      <c r="BJ237" s="176"/>
      <c r="BK237" s="176"/>
      <c r="BL237" s="176"/>
      <c r="BM237" s="176"/>
      <c r="BN237" s="176"/>
      <c r="BO237" s="176"/>
      <c r="BP237" s="176"/>
      <c r="BQ237" s="176"/>
      <c r="BR237" s="176"/>
      <c r="BS237" s="176">
        <f t="shared" si="211"/>
        <v>0</v>
      </c>
      <c r="BT237" s="176"/>
      <c r="BU237" s="282">
        <v>13.27</v>
      </c>
      <c r="BV237" s="282">
        <f t="shared" si="216"/>
        <v>13.27</v>
      </c>
      <c r="BW237" s="282">
        <f t="shared" si="217"/>
        <v>1039.73</v>
      </c>
      <c r="BX237" s="585">
        <v>44926</v>
      </c>
      <c r="BY237" s="130">
        <f t="shared" si="213"/>
        <v>23</v>
      </c>
      <c r="BZ237" s="586">
        <f t="shared" si="214"/>
        <v>0.57698630136986295</v>
      </c>
      <c r="CA237" s="586"/>
      <c r="CB237" s="545">
        <f t="shared" si="215"/>
        <v>-13.27</v>
      </c>
      <c r="CC237" s="546">
        <f t="shared" si="218"/>
        <v>26.54</v>
      </c>
    </row>
    <row r="238" spans="1:81" s="130" customFormat="1" ht="25.5">
      <c r="A238" s="587"/>
      <c r="B238" s="588">
        <v>27932</v>
      </c>
      <c r="C238" s="129"/>
      <c r="D238" s="542">
        <v>230</v>
      </c>
      <c r="E238" s="582" t="s">
        <v>1213</v>
      </c>
      <c r="F238" s="575">
        <v>44904</v>
      </c>
      <c r="G238" s="576" t="s">
        <v>493</v>
      </c>
      <c r="H238" s="576" t="s">
        <v>550</v>
      </c>
      <c r="I238" s="576" t="s">
        <v>1259</v>
      </c>
      <c r="J238" s="576" t="s">
        <v>1269</v>
      </c>
      <c r="K238" s="576"/>
      <c r="L238" s="176">
        <v>1170</v>
      </c>
      <c r="M238" s="577">
        <f t="shared" si="209"/>
        <v>117</v>
      </c>
      <c r="N238" s="176">
        <f t="shared" si="219"/>
        <v>1053</v>
      </c>
      <c r="O238" s="176">
        <f t="shared" si="220"/>
        <v>210.6</v>
      </c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  <c r="AI238" s="176"/>
      <c r="AJ238" s="176"/>
      <c r="AK238" s="176"/>
      <c r="AL238" s="176"/>
      <c r="AM238" s="176"/>
      <c r="AN238" s="176"/>
      <c r="AO238" s="176"/>
      <c r="AP238" s="176"/>
      <c r="AQ238" s="176"/>
      <c r="AR238" s="176"/>
      <c r="AS238" s="176"/>
      <c r="AT238" s="176"/>
      <c r="AU238" s="176"/>
      <c r="AV238" s="176"/>
      <c r="AW238" s="176"/>
      <c r="AX238" s="176"/>
      <c r="AY238" s="176"/>
      <c r="AZ238" s="176"/>
      <c r="BA238" s="176"/>
      <c r="BB238" s="176"/>
      <c r="BC238" s="176"/>
      <c r="BD238" s="176"/>
      <c r="BE238" s="176"/>
      <c r="BF238" s="176"/>
      <c r="BG238" s="176"/>
      <c r="BH238" s="176"/>
      <c r="BI238" s="176"/>
      <c r="BJ238" s="176"/>
      <c r="BK238" s="176"/>
      <c r="BL238" s="176"/>
      <c r="BM238" s="176"/>
      <c r="BN238" s="176"/>
      <c r="BO238" s="176"/>
      <c r="BP238" s="176"/>
      <c r="BQ238" s="176"/>
      <c r="BR238" s="176"/>
      <c r="BS238" s="176">
        <f t="shared" si="211"/>
        <v>0</v>
      </c>
      <c r="BT238" s="176"/>
      <c r="BU238" s="282">
        <v>13.27</v>
      </c>
      <c r="BV238" s="282">
        <f t="shared" si="216"/>
        <v>13.27</v>
      </c>
      <c r="BW238" s="282">
        <f t="shared" si="217"/>
        <v>1039.73</v>
      </c>
      <c r="BX238" s="585">
        <v>44926</v>
      </c>
      <c r="BY238" s="130">
        <f t="shared" si="213"/>
        <v>23</v>
      </c>
      <c r="BZ238" s="586">
        <f t="shared" si="214"/>
        <v>0.57698630136986295</v>
      </c>
      <c r="CA238" s="586"/>
      <c r="CB238" s="545">
        <f t="shared" si="215"/>
        <v>-13.27</v>
      </c>
      <c r="CC238" s="546">
        <f t="shared" si="218"/>
        <v>26.54</v>
      </c>
    </row>
    <row r="239" spans="1:81" s="130" customFormat="1" ht="25.5">
      <c r="A239" s="587"/>
      <c r="B239" s="588">
        <v>27932</v>
      </c>
      <c r="C239" s="129"/>
      <c r="D239" s="542">
        <v>231</v>
      </c>
      <c r="E239" s="582" t="s">
        <v>1214</v>
      </c>
      <c r="F239" s="575">
        <v>44904</v>
      </c>
      <c r="G239" s="576" t="s">
        <v>493</v>
      </c>
      <c r="H239" s="576" t="s">
        <v>550</v>
      </c>
      <c r="I239" s="576" t="s">
        <v>1259</v>
      </c>
      <c r="J239" s="576" t="s">
        <v>1270</v>
      </c>
      <c r="K239" s="576"/>
      <c r="L239" s="176">
        <v>1170</v>
      </c>
      <c r="M239" s="577">
        <f t="shared" si="209"/>
        <v>117</v>
      </c>
      <c r="N239" s="176">
        <f t="shared" si="219"/>
        <v>1053</v>
      </c>
      <c r="O239" s="176">
        <f t="shared" si="220"/>
        <v>210.6</v>
      </c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  <c r="AH239" s="176"/>
      <c r="AI239" s="176"/>
      <c r="AJ239" s="176"/>
      <c r="AK239" s="176"/>
      <c r="AL239" s="176"/>
      <c r="AM239" s="176"/>
      <c r="AN239" s="176"/>
      <c r="AO239" s="176"/>
      <c r="AP239" s="176"/>
      <c r="AQ239" s="176"/>
      <c r="AR239" s="176"/>
      <c r="AS239" s="176"/>
      <c r="AT239" s="176"/>
      <c r="AU239" s="176"/>
      <c r="AV239" s="176"/>
      <c r="AW239" s="176"/>
      <c r="AX239" s="176"/>
      <c r="AY239" s="176"/>
      <c r="AZ239" s="176"/>
      <c r="BA239" s="176"/>
      <c r="BB239" s="176"/>
      <c r="BC239" s="176"/>
      <c r="BD239" s="176"/>
      <c r="BE239" s="176"/>
      <c r="BF239" s="176"/>
      <c r="BG239" s="176"/>
      <c r="BH239" s="176"/>
      <c r="BI239" s="176"/>
      <c r="BJ239" s="176"/>
      <c r="BK239" s="176"/>
      <c r="BL239" s="176"/>
      <c r="BM239" s="176"/>
      <c r="BN239" s="176"/>
      <c r="BO239" s="176"/>
      <c r="BP239" s="176"/>
      <c r="BQ239" s="176"/>
      <c r="BR239" s="176"/>
      <c r="BS239" s="176">
        <f t="shared" si="211"/>
        <v>0</v>
      </c>
      <c r="BT239" s="176"/>
      <c r="BU239" s="282">
        <v>13.27</v>
      </c>
      <c r="BV239" s="282">
        <f t="shared" si="216"/>
        <v>13.27</v>
      </c>
      <c r="BW239" s="282">
        <f t="shared" si="217"/>
        <v>1039.73</v>
      </c>
      <c r="BX239" s="585">
        <v>44926</v>
      </c>
      <c r="BY239" s="130">
        <f t="shared" si="213"/>
        <v>23</v>
      </c>
      <c r="BZ239" s="586">
        <f t="shared" si="214"/>
        <v>0.57698630136986295</v>
      </c>
      <c r="CA239" s="586"/>
      <c r="CB239" s="545">
        <f t="shared" si="215"/>
        <v>-13.27</v>
      </c>
      <c r="CC239" s="546">
        <f t="shared" si="218"/>
        <v>26.54</v>
      </c>
    </row>
    <row r="240" spans="1:81" s="130" customFormat="1" ht="25.5">
      <c r="A240" s="587"/>
      <c r="B240" s="588">
        <v>27932</v>
      </c>
      <c r="C240" s="129"/>
      <c r="D240" s="542">
        <v>232</v>
      </c>
      <c r="E240" s="582" t="s">
        <v>1215</v>
      </c>
      <c r="F240" s="575">
        <v>44904</v>
      </c>
      <c r="G240" s="576" t="s">
        <v>493</v>
      </c>
      <c r="H240" s="576" t="s">
        <v>550</v>
      </c>
      <c r="I240" s="576" t="s">
        <v>1259</v>
      </c>
      <c r="J240" s="576" t="s">
        <v>1271</v>
      </c>
      <c r="K240" s="576"/>
      <c r="L240" s="176">
        <v>1170</v>
      </c>
      <c r="M240" s="577">
        <f t="shared" si="209"/>
        <v>117</v>
      </c>
      <c r="N240" s="176">
        <f t="shared" si="219"/>
        <v>1053</v>
      </c>
      <c r="O240" s="176">
        <f t="shared" si="220"/>
        <v>210.6</v>
      </c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6"/>
      <c r="AT240" s="176"/>
      <c r="AU240" s="176"/>
      <c r="AV240" s="176"/>
      <c r="AW240" s="176"/>
      <c r="AX240" s="176"/>
      <c r="AY240" s="176"/>
      <c r="AZ240" s="176"/>
      <c r="BA240" s="176"/>
      <c r="BB240" s="176"/>
      <c r="BC240" s="176"/>
      <c r="BD240" s="176"/>
      <c r="BE240" s="176"/>
      <c r="BF240" s="176"/>
      <c r="BG240" s="176"/>
      <c r="BH240" s="176"/>
      <c r="BI240" s="176"/>
      <c r="BJ240" s="176"/>
      <c r="BK240" s="176"/>
      <c r="BL240" s="176"/>
      <c r="BM240" s="176"/>
      <c r="BN240" s="176"/>
      <c r="BO240" s="176"/>
      <c r="BP240" s="176"/>
      <c r="BQ240" s="176"/>
      <c r="BR240" s="176"/>
      <c r="BS240" s="176">
        <f t="shared" si="211"/>
        <v>0</v>
      </c>
      <c r="BT240" s="176"/>
      <c r="BU240" s="282">
        <v>13.27</v>
      </c>
      <c r="BV240" s="282">
        <f t="shared" si="216"/>
        <v>13.27</v>
      </c>
      <c r="BW240" s="282">
        <f t="shared" si="217"/>
        <v>1039.73</v>
      </c>
      <c r="BX240" s="585">
        <v>44926</v>
      </c>
      <c r="BY240" s="130">
        <f t="shared" si="213"/>
        <v>23</v>
      </c>
      <c r="BZ240" s="586">
        <f t="shared" si="214"/>
        <v>0.57698630136986295</v>
      </c>
      <c r="CA240" s="586"/>
      <c r="CB240" s="545">
        <f t="shared" si="215"/>
        <v>-13.27</v>
      </c>
      <c r="CC240" s="546">
        <f t="shared" si="218"/>
        <v>26.54</v>
      </c>
    </row>
    <row r="241" spans="1:81" s="130" customFormat="1" ht="25.5">
      <c r="A241" s="587"/>
      <c r="B241" s="588">
        <v>27932</v>
      </c>
      <c r="C241" s="129"/>
      <c r="D241" s="542">
        <v>233</v>
      </c>
      <c r="E241" s="582" t="s">
        <v>1216</v>
      </c>
      <c r="F241" s="575">
        <v>44904</v>
      </c>
      <c r="G241" s="576" t="s">
        <v>493</v>
      </c>
      <c r="H241" s="576" t="s">
        <v>550</v>
      </c>
      <c r="I241" s="576" t="s">
        <v>1259</v>
      </c>
      <c r="J241" s="576" t="s">
        <v>1272</v>
      </c>
      <c r="K241" s="576"/>
      <c r="L241" s="176">
        <v>1170</v>
      </c>
      <c r="M241" s="577">
        <f t="shared" si="209"/>
        <v>117</v>
      </c>
      <c r="N241" s="176">
        <f t="shared" si="219"/>
        <v>1053</v>
      </c>
      <c r="O241" s="176">
        <f t="shared" si="220"/>
        <v>210.6</v>
      </c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6"/>
      <c r="AT241" s="176"/>
      <c r="AU241" s="176"/>
      <c r="AV241" s="176"/>
      <c r="AW241" s="176"/>
      <c r="AX241" s="176"/>
      <c r="AY241" s="176"/>
      <c r="AZ241" s="176"/>
      <c r="BA241" s="176"/>
      <c r="BB241" s="176"/>
      <c r="BC241" s="176"/>
      <c r="BD241" s="176"/>
      <c r="BE241" s="176"/>
      <c r="BF241" s="176"/>
      <c r="BG241" s="176"/>
      <c r="BH241" s="176"/>
      <c r="BI241" s="176"/>
      <c r="BJ241" s="176"/>
      <c r="BK241" s="176"/>
      <c r="BL241" s="176"/>
      <c r="BM241" s="176"/>
      <c r="BN241" s="176"/>
      <c r="BO241" s="176"/>
      <c r="BP241" s="176"/>
      <c r="BQ241" s="176"/>
      <c r="BR241" s="176"/>
      <c r="BS241" s="176">
        <f t="shared" si="211"/>
        <v>0</v>
      </c>
      <c r="BT241" s="176"/>
      <c r="BU241" s="282">
        <v>13.27</v>
      </c>
      <c r="BV241" s="282">
        <f t="shared" si="216"/>
        <v>13.27</v>
      </c>
      <c r="BW241" s="282">
        <f t="shared" si="217"/>
        <v>1039.73</v>
      </c>
      <c r="BX241" s="585">
        <v>44926</v>
      </c>
      <c r="BY241" s="130">
        <f t="shared" si="213"/>
        <v>23</v>
      </c>
      <c r="BZ241" s="586">
        <f t="shared" si="214"/>
        <v>0.57698630136986295</v>
      </c>
      <c r="CA241" s="586"/>
      <c r="CB241" s="545">
        <f t="shared" si="215"/>
        <v>-13.27</v>
      </c>
      <c r="CC241" s="546">
        <f t="shared" si="218"/>
        <v>26.54</v>
      </c>
    </row>
    <row r="242" spans="1:81" s="130" customFormat="1" ht="25.5">
      <c r="A242" s="587"/>
      <c r="B242" s="588">
        <v>27932</v>
      </c>
      <c r="C242" s="129"/>
      <c r="D242" s="542">
        <v>234</v>
      </c>
      <c r="E242" s="582" t="s">
        <v>1217</v>
      </c>
      <c r="F242" s="575">
        <v>44904</v>
      </c>
      <c r="G242" s="576" t="s">
        <v>493</v>
      </c>
      <c r="H242" s="576" t="s">
        <v>550</v>
      </c>
      <c r="I242" s="576" t="s">
        <v>1259</v>
      </c>
      <c r="J242" s="576" t="s">
        <v>1273</v>
      </c>
      <c r="K242" s="576"/>
      <c r="L242" s="176">
        <v>1170</v>
      </c>
      <c r="M242" s="577">
        <f t="shared" si="209"/>
        <v>117</v>
      </c>
      <c r="N242" s="176">
        <f t="shared" si="219"/>
        <v>1053</v>
      </c>
      <c r="O242" s="176">
        <f t="shared" si="220"/>
        <v>210.6</v>
      </c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6"/>
      <c r="AT242" s="176"/>
      <c r="AU242" s="176"/>
      <c r="AV242" s="176"/>
      <c r="AW242" s="176"/>
      <c r="AX242" s="176"/>
      <c r="AY242" s="176"/>
      <c r="AZ242" s="176"/>
      <c r="BA242" s="176"/>
      <c r="BB242" s="176"/>
      <c r="BC242" s="176"/>
      <c r="BD242" s="176"/>
      <c r="BE242" s="176"/>
      <c r="BF242" s="176"/>
      <c r="BG242" s="176"/>
      <c r="BH242" s="176"/>
      <c r="BI242" s="176"/>
      <c r="BJ242" s="176"/>
      <c r="BK242" s="176"/>
      <c r="BL242" s="176"/>
      <c r="BM242" s="176"/>
      <c r="BN242" s="176"/>
      <c r="BO242" s="176"/>
      <c r="BP242" s="176"/>
      <c r="BQ242" s="176"/>
      <c r="BR242" s="176"/>
      <c r="BS242" s="176">
        <f t="shared" si="211"/>
        <v>0</v>
      </c>
      <c r="BT242" s="176"/>
      <c r="BU242" s="282">
        <v>13.27</v>
      </c>
      <c r="BV242" s="282">
        <f t="shared" si="216"/>
        <v>13.27</v>
      </c>
      <c r="BW242" s="282">
        <f t="shared" si="217"/>
        <v>1039.73</v>
      </c>
      <c r="BX242" s="585">
        <v>44926</v>
      </c>
      <c r="BY242" s="130">
        <f t="shared" si="213"/>
        <v>23</v>
      </c>
      <c r="BZ242" s="586">
        <f t="shared" si="214"/>
        <v>0.57698630136986295</v>
      </c>
      <c r="CA242" s="586"/>
      <c r="CB242" s="545">
        <f t="shared" si="215"/>
        <v>-13.27</v>
      </c>
      <c r="CC242" s="546">
        <f t="shared" si="218"/>
        <v>26.54</v>
      </c>
    </row>
    <row r="243" spans="1:81" s="130" customFormat="1" ht="25.5">
      <c r="A243" s="587"/>
      <c r="B243" s="588">
        <v>27932</v>
      </c>
      <c r="C243" s="129"/>
      <c r="D243" s="542">
        <v>235</v>
      </c>
      <c r="E243" s="582" t="s">
        <v>1218</v>
      </c>
      <c r="F243" s="575">
        <v>44904</v>
      </c>
      <c r="G243" s="576" t="s">
        <v>493</v>
      </c>
      <c r="H243" s="576" t="s">
        <v>550</v>
      </c>
      <c r="I243" s="576" t="s">
        <v>1259</v>
      </c>
      <c r="J243" s="576" t="s">
        <v>1274</v>
      </c>
      <c r="K243" s="576"/>
      <c r="L243" s="176">
        <v>1170</v>
      </c>
      <c r="M243" s="577">
        <f t="shared" si="209"/>
        <v>117</v>
      </c>
      <c r="N243" s="176">
        <f t="shared" si="219"/>
        <v>1053</v>
      </c>
      <c r="O243" s="176">
        <f t="shared" si="220"/>
        <v>210.6</v>
      </c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6"/>
      <c r="AT243" s="176"/>
      <c r="AU243" s="176"/>
      <c r="AV243" s="176"/>
      <c r="AW243" s="176"/>
      <c r="AX243" s="176"/>
      <c r="AY243" s="176"/>
      <c r="AZ243" s="176"/>
      <c r="BA243" s="176"/>
      <c r="BB243" s="176"/>
      <c r="BC243" s="176"/>
      <c r="BD243" s="176"/>
      <c r="BE243" s="176"/>
      <c r="BF243" s="176"/>
      <c r="BG243" s="176"/>
      <c r="BH243" s="176"/>
      <c r="BI243" s="176"/>
      <c r="BJ243" s="176"/>
      <c r="BK243" s="176"/>
      <c r="BL243" s="176"/>
      <c r="BM243" s="176"/>
      <c r="BN243" s="176"/>
      <c r="BO243" s="176"/>
      <c r="BP243" s="176"/>
      <c r="BQ243" s="176"/>
      <c r="BR243" s="176"/>
      <c r="BS243" s="176">
        <f t="shared" si="211"/>
        <v>0</v>
      </c>
      <c r="BT243" s="176"/>
      <c r="BU243" s="282">
        <v>13.27</v>
      </c>
      <c r="BV243" s="282">
        <f t="shared" si="216"/>
        <v>13.27</v>
      </c>
      <c r="BW243" s="282">
        <f t="shared" si="217"/>
        <v>1039.73</v>
      </c>
      <c r="BX243" s="585">
        <v>44926</v>
      </c>
      <c r="BY243" s="130">
        <f t="shared" si="213"/>
        <v>23</v>
      </c>
      <c r="BZ243" s="586">
        <f t="shared" si="214"/>
        <v>0.57698630136986295</v>
      </c>
      <c r="CA243" s="586"/>
      <c r="CB243" s="545">
        <f t="shared" si="215"/>
        <v>-13.27</v>
      </c>
      <c r="CC243" s="546">
        <f t="shared" si="218"/>
        <v>26.54</v>
      </c>
    </row>
    <row r="244" spans="1:81" s="130" customFormat="1" ht="25.5">
      <c r="A244" s="587"/>
      <c r="B244" s="588">
        <v>27932</v>
      </c>
      <c r="C244" s="129"/>
      <c r="D244" s="542">
        <v>236</v>
      </c>
      <c r="E244" s="582" t="s">
        <v>1219</v>
      </c>
      <c r="F244" s="575">
        <v>44904</v>
      </c>
      <c r="G244" s="576" t="s">
        <v>493</v>
      </c>
      <c r="H244" s="576" t="s">
        <v>550</v>
      </c>
      <c r="I244" s="576" t="s">
        <v>1259</v>
      </c>
      <c r="J244" s="576" t="s">
        <v>1275</v>
      </c>
      <c r="K244" s="576"/>
      <c r="L244" s="176">
        <v>1170</v>
      </c>
      <c r="M244" s="577">
        <f t="shared" si="209"/>
        <v>117</v>
      </c>
      <c r="N244" s="176">
        <f t="shared" si="219"/>
        <v>1053</v>
      </c>
      <c r="O244" s="176">
        <f t="shared" si="220"/>
        <v>210.6</v>
      </c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6"/>
      <c r="AT244" s="176"/>
      <c r="AU244" s="176"/>
      <c r="AV244" s="176"/>
      <c r="AW244" s="176"/>
      <c r="AX244" s="176"/>
      <c r="AY244" s="176"/>
      <c r="AZ244" s="176"/>
      <c r="BA244" s="176"/>
      <c r="BB244" s="176"/>
      <c r="BC244" s="176"/>
      <c r="BD244" s="176"/>
      <c r="BE244" s="176"/>
      <c r="BF244" s="176"/>
      <c r="BG244" s="176"/>
      <c r="BH244" s="176"/>
      <c r="BI244" s="176"/>
      <c r="BJ244" s="176"/>
      <c r="BK244" s="176"/>
      <c r="BL244" s="176"/>
      <c r="BM244" s="176"/>
      <c r="BN244" s="176"/>
      <c r="BO244" s="176"/>
      <c r="BP244" s="176"/>
      <c r="BQ244" s="176"/>
      <c r="BR244" s="176"/>
      <c r="BS244" s="176">
        <f t="shared" si="211"/>
        <v>0</v>
      </c>
      <c r="BT244" s="176"/>
      <c r="BU244" s="282">
        <v>13.27</v>
      </c>
      <c r="BV244" s="282">
        <f t="shared" si="216"/>
        <v>13.27</v>
      </c>
      <c r="BW244" s="282">
        <f t="shared" si="217"/>
        <v>1039.73</v>
      </c>
      <c r="BX244" s="585">
        <v>44926</v>
      </c>
      <c r="BY244" s="130">
        <f t="shared" si="213"/>
        <v>23</v>
      </c>
      <c r="BZ244" s="586">
        <f t="shared" si="214"/>
        <v>0.57698630136986295</v>
      </c>
      <c r="CA244" s="586"/>
      <c r="CB244" s="545">
        <f t="shared" si="215"/>
        <v>-13.27</v>
      </c>
      <c r="CC244" s="546">
        <f t="shared" si="218"/>
        <v>26.54</v>
      </c>
    </row>
    <row r="245" spans="1:81" s="130" customFormat="1" ht="25.5">
      <c r="A245" s="587"/>
      <c r="B245" s="588">
        <v>27932</v>
      </c>
      <c r="C245" s="129"/>
      <c r="D245" s="542">
        <v>237</v>
      </c>
      <c r="E245" s="582" t="s">
        <v>1220</v>
      </c>
      <c r="F245" s="575">
        <v>44904</v>
      </c>
      <c r="G245" s="576" t="s">
        <v>493</v>
      </c>
      <c r="H245" s="576" t="s">
        <v>550</v>
      </c>
      <c r="I245" s="576" t="s">
        <v>1259</v>
      </c>
      <c r="J245" s="576" t="s">
        <v>1276</v>
      </c>
      <c r="K245" s="576"/>
      <c r="L245" s="176">
        <v>1170</v>
      </c>
      <c r="M245" s="577">
        <f t="shared" si="209"/>
        <v>117</v>
      </c>
      <c r="N245" s="176">
        <f t="shared" si="219"/>
        <v>1053</v>
      </c>
      <c r="O245" s="176">
        <f t="shared" si="220"/>
        <v>210.6</v>
      </c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76"/>
      <c r="AT245" s="176"/>
      <c r="AU245" s="176"/>
      <c r="AV245" s="176"/>
      <c r="AW245" s="176"/>
      <c r="AX245" s="176"/>
      <c r="AY245" s="176"/>
      <c r="AZ245" s="176"/>
      <c r="BA245" s="176"/>
      <c r="BB245" s="176"/>
      <c r="BC245" s="176"/>
      <c r="BD245" s="176"/>
      <c r="BE245" s="176"/>
      <c r="BF245" s="176"/>
      <c r="BG245" s="176"/>
      <c r="BH245" s="176"/>
      <c r="BI245" s="176"/>
      <c r="BJ245" s="176"/>
      <c r="BK245" s="176"/>
      <c r="BL245" s="176"/>
      <c r="BM245" s="176"/>
      <c r="BN245" s="176"/>
      <c r="BO245" s="176"/>
      <c r="BP245" s="176"/>
      <c r="BQ245" s="176"/>
      <c r="BR245" s="176"/>
      <c r="BS245" s="176">
        <f t="shared" si="211"/>
        <v>0</v>
      </c>
      <c r="BT245" s="176"/>
      <c r="BU245" s="282">
        <v>13.27</v>
      </c>
      <c r="BV245" s="282">
        <f t="shared" si="216"/>
        <v>13.27</v>
      </c>
      <c r="BW245" s="282">
        <f t="shared" si="217"/>
        <v>1039.73</v>
      </c>
      <c r="BX245" s="585">
        <v>44926</v>
      </c>
      <c r="BY245" s="130">
        <f t="shared" si="213"/>
        <v>23</v>
      </c>
      <c r="BZ245" s="586">
        <f t="shared" si="214"/>
        <v>0.57698630136986295</v>
      </c>
      <c r="CA245" s="586"/>
      <c r="CB245" s="545">
        <f t="shared" si="215"/>
        <v>-13.27</v>
      </c>
      <c r="CC245" s="546">
        <f t="shared" si="218"/>
        <v>26.54</v>
      </c>
    </row>
    <row r="246" spans="1:81" s="130" customFormat="1" ht="25.5">
      <c r="A246" s="587"/>
      <c r="B246" s="588">
        <v>27932</v>
      </c>
      <c r="C246" s="129"/>
      <c r="D246" s="542">
        <v>238</v>
      </c>
      <c r="E246" s="582" t="s">
        <v>1221</v>
      </c>
      <c r="F246" s="575">
        <v>44904</v>
      </c>
      <c r="G246" s="576" t="s">
        <v>493</v>
      </c>
      <c r="H246" s="576" t="s">
        <v>550</v>
      </c>
      <c r="I246" s="576" t="s">
        <v>1259</v>
      </c>
      <c r="J246" s="576" t="s">
        <v>1277</v>
      </c>
      <c r="K246" s="576"/>
      <c r="L246" s="176">
        <v>1170</v>
      </c>
      <c r="M246" s="577">
        <f t="shared" si="209"/>
        <v>117</v>
      </c>
      <c r="N246" s="176">
        <f t="shared" si="219"/>
        <v>1053</v>
      </c>
      <c r="O246" s="176">
        <f t="shared" si="220"/>
        <v>210.6</v>
      </c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76"/>
      <c r="AT246" s="176"/>
      <c r="AU246" s="176"/>
      <c r="AV246" s="176"/>
      <c r="AW246" s="176"/>
      <c r="AX246" s="176"/>
      <c r="AY246" s="176"/>
      <c r="AZ246" s="176"/>
      <c r="BA246" s="176"/>
      <c r="BB246" s="176"/>
      <c r="BC246" s="176"/>
      <c r="BD246" s="176"/>
      <c r="BE246" s="176"/>
      <c r="BF246" s="176"/>
      <c r="BG246" s="176"/>
      <c r="BH246" s="176"/>
      <c r="BI246" s="176"/>
      <c r="BJ246" s="176"/>
      <c r="BK246" s="176"/>
      <c r="BL246" s="176"/>
      <c r="BM246" s="176"/>
      <c r="BN246" s="176"/>
      <c r="BO246" s="176"/>
      <c r="BP246" s="176"/>
      <c r="BQ246" s="176"/>
      <c r="BR246" s="176"/>
      <c r="BS246" s="176">
        <f t="shared" si="211"/>
        <v>0</v>
      </c>
      <c r="BT246" s="176"/>
      <c r="BU246" s="282">
        <v>13.27</v>
      </c>
      <c r="BV246" s="282">
        <f t="shared" si="216"/>
        <v>13.27</v>
      </c>
      <c r="BW246" s="282">
        <f t="shared" si="217"/>
        <v>1039.73</v>
      </c>
      <c r="BX246" s="585">
        <v>44926</v>
      </c>
      <c r="BY246" s="130">
        <f t="shared" si="213"/>
        <v>23</v>
      </c>
      <c r="BZ246" s="586">
        <f t="shared" si="214"/>
        <v>0.57698630136986295</v>
      </c>
      <c r="CA246" s="586"/>
      <c r="CB246" s="545">
        <f t="shared" si="215"/>
        <v>-13.27</v>
      </c>
      <c r="CC246" s="546">
        <f t="shared" si="218"/>
        <v>26.54</v>
      </c>
    </row>
    <row r="247" spans="1:81" s="130" customFormat="1" ht="25.5">
      <c r="A247" s="587"/>
      <c r="B247" s="588">
        <v>27932</v>
      </c>
      <c r="C247" s="129"/>
      <c r="D247" s="542">
        <v>239</v>
      </c>
      <c r="E247" s="582" t="s">
        <v>1222</v>
      </c>
      <c r="F247" s="575">
        <v>44904</v>
      </c>
      <c r="G247" s="576" t="s">
        <v>493</v>
      </c>
      <c r="H247" s="576" t="s">
        <v>550</v>
      </c>
      <c r="I247" s="576" t="s">
        <v>1259</v>
      </c>
      <c r="J247" s="576" t="s">
        <v>1278</v>
      </c>
      <c r="K247" s="576"/>
      <c r="L247" s="176">
        <v>1170</v>
      </c>
      <c r="M247" s="577">
        <f t="shared" si="209"/>
        <v>117</v>
      </c>
      <c r="N247" s="176">
        <f t="shared" si="219"/>
        <v>1053</v>
      </c>
      <c r="O247" s="176">
        <f t="shared" si="220"/>
        <v>210.6</v>
      </c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76"/>
      <c r="AT247" s="176"/>
      <c r="AU247" s="176"/>
      <c r="AV247" s="176"/>
      <c r="AW247" s="176"/>
      <c r="AX247" s="176"/>
      <c r="AY247" s="176"/>
      <c r="AZ247" s="176"/>
      <c r="BA247" s="176"/>
      <c r="BB247" s="176"/>
      <c r="BC247" s="176"/>
      <c r="BD247" s="176"/>
      <c r="BE247" s="176"/>
      <c r="BF247" s="176"/>
      <c r="BG247" s="176"/>
      <c r="BH247" s="176"/>
      <c r="BI247" s="176"/>
      <c r="BJ247" s="176"/>
      <c r="BK247" s="176"/>
      <c r="BL247" s="176"/>
      <c r="BM247" s="176"/>
      <c r="BN247" s="176"/>
      <c r="BO247" s="176"/>
      <c r="BP247" s="176"/>
      <c r="BQ247" s="176"/>
      <c r="BR247" s="176"/>
      <c r="BS247" s="176">
        <f t="shared" si="211"/>
        <v>0</v>
      </c>
      <c r="BT247" s="176"/>
      <c r="BU247" s="282">
        <v>13.27</v>
      </c>
      <c r="BV247" s="282">
        <f t="shared" si="216"/>
        <v>13.27</v>
      </c>
      <c r="BW247" s="282">
        <f t="shared" si="217"/>
        <v>1039.73</v>
      </c>
      <c r="BX247" s="585">
        <v>44926</v>
      </c>
      <c r="BY247" s="130">
        <f t="shared" si="213"/>
        <v>23</v>
      </c>
      <c r="BZ247" s="586">
        <f t="shared" si="214"/>
        <v>0.57698630136986295</v>
      </c>
      <c r="CA247" s="586"/>
      <c r="CB247" s="545">
        <f t="shared" si="215"/>
        <v>-13.27</v>
      </c>
      <c r="CC247" s="546">
        <f t="shared" si="218"/>
        <v>26.54</v>
      </c>
    </row>
    <row r="248" spans="1:81" s="130" customFormat="1" ht="25.5">
      <c r="A248" s="587"/>
      <c r="B248" s="588">
        <v>27932</v>
      </c>
      <c r="C248" s="129"/>
      <c r="D248" s="542">
        <v>240</v>
      </c>
      <c r="E248" s="582" t="s">
        <v>1223</v>
      </c>
      <c r="F248" s="575">
        <v>44904</v>
      </c>
      <c r="G248" s="576" t="s">
        <v>493</v>
      </c>
      <c r="H248" s="576" t="s">
        <v>550</v>
      </c>
      <c r="I248" s="576" t="s">
        <v>1259</v>
      </c>
      <c r="J248" s="576" t="s">
        <v>1279</v>
      </c>
      <c r="K248" s="576"/>
      <c r="L248" s="176">
        <v>1170</v>
      </c>
      <c r="M248" s="577">
        <f t="shared" si="209"/>
        <v>117</v>
      </c>
      <c r="N248" s="176">
        <f t="shared" si="219"/>
        <v>1053</v>
      </c>
      <c r="O248" s="176">
        <f t="shared" si="220"/>
        <v>210.6</v>
      </c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6"/>
      <c r="AT248" s="176"/>
      <c r="AU248" s="176"/>
      <c r="AV248" s="176"/>
      <c r="AW248" s="176"/>
      <c r="AX248" s="176"/>
      <c r="AY248" s="176"/>
      <c r="AZ248" s="176"/>
      <c r="BA248" s="176"/>
      <c r="BB248" s="176"/>
      <c r="BC248" s="176"/>
      <c r="BD248" s="176"/>
      <c r="BE248" s="176"/>
      <c r="BF248" s="176"/>
      <c r="BG248" s="176"/>
      <c r="BH248" s="176"/>
      <c r="BI248" s="176"/>
      <c r="BJ248" s="176"/>
      <c r="BK248" s="176"/>
      <c r="BL248" s="176"/>
      <c r="BM248" s="176"/>
      <c r="BN248" s="176"/>
      <c r="BO248" s="176"/>
      <c r="BP248" s="176"/>
      <c r="BQ248" s="176"/>
      <c r="BR248" s="176"/>
      <c r="BS248" s="176">
        <f t="shared" si="211"/>
        <v>0</v>
      </c>
      <c r="BT248" s="176"/>
      <c r="BU248" s="282">
        <v>13.27</v>
      </c>
      <c r="BV248" s="282">
        <f t="shared" si="216"/>
        <v>13.27</v>
      </c>
      <c r="BW248" s="282">
        <f t="shared" si="217"/>
        <v>1039.73</v>
      </c>
      <c r="BX248" s="585">
        <v>44926</v>
      </c>
      <c r="BY248" s="130">
        <f t="shared" si="213"/>
        <v>23</v>
      </c>
      <c r="BZ248" s="586">
        <f t="shared" si="214"/>
        <v>0.57698630136986295</v>
      </c>
      <c r="CA248" s="586"/>
      <c r="CB248" s="545">
        <f t="shared" si="215"/>
        <v>-13.27</v>
      </c>
      <c r="CC248" s="546">
        <f t="shared" si="218"/>
        <v>26.54</v>
      </c>
    </row>
    <row r="249" spans="1:81" s="130" customFormat="1" ht="25.5">
      <c r="A249" s="587"/>
      <c r="B249" s="588">
        <v>27932</v>
      </c>
      <c r="C249" s="129"/>
      <c r="D249" s="542">
        <v>241</v>
      </c>
      <c r="E249" s="582" t="s">
        <v>1224</v>
      </c>
      <c r="F249" s="575">
        <v>44904</v>
      </c>
      <c r="G249" s="576" t="s">
        <v>493</v>
      </c>
      <c r="H249" s="576" t="s">
        <v>550</v>
      </c>
      <c r="I249" s="576" t="s">
        <v>1259</v>
      </c>
      <c r="J249" s="576" t="s">
        <v>1280</v>
      </c>
      <c r="K249" s="576"/>
      <c r="L249" s="176">
        <v>1170</v>
      </c>
      <c r="M249" s="577">
        <f t="shared" si="209"/>
        <v>117</v>
      </c>
      <c r="N249" s="176">
        <f t="shared" si="219"/>
        <v>1053</v>
      </c>
      <c r="O249" s="176">
        <f t="shared" si="220"/>
        <v>210.6</v>
      </c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  <c r="AH249" s="176"/>
      <c r="AI249" s="176"/>
      <c r="AJ249" s="176"/>
      <c r="AK249" s="176"/>
      <c r="AL249" s="176"/>
      <c r="AM249" s="176"/>
      <c r="AN249" s="176"/>
      <c r="AO249" s="176"/>
      <c r="AP249" s="176"/>
      <c r="AQ249" s="176"/>
      <c r="AR249" s="176"/>
      <c r="AS249" s="176"/>
      <c r="AT249" s="176"/>
      <c r="AU249" s="176"/>
      <c r="AV249" s="176"/>
      <c r="AW249" s="176"/>
      <c r="AX249" s="176"/>
      <c r="AY249" s="176"/>
      <c r="AZ249" s="176"/>
      <c r="BA249" s="176"/>
      <c r="BB249" s="176"/>
      <c r="BC249" s="176"/>
      <c r="BD249" s="176"/>
      <c r="BE249" s="176"/>
      <c r="BF249" s="176"/>
      <c r="BG249" s="176"/>
      <c r="BH249" s="176"/>
      <c r="BI249" s="176"/>
      <c r="BJ249" s="176"/>
      <c r="BK249" s="176"/>
      <c r="BL249" s="176"/>
      <c r="BM249" s="176"/>
      <c r="BN249" s="176"/>
      <c r="BO249" s="176"/>
      <c r="BP249" s="176"/>
      <c r="BQ249" s="176"/>
      <c r="BR249" s="176"/>
      <c r="BS249" s="176">
        <f t="shared" si="211"/>
        <v>0</v>
      </c>
      <c r="BT249" s="176"/>
      <c r="BU249" s="282">
        <v>13.27</v>
      </c>
      <c r="BV249" s="282">
        <f t="shared" si="216"/>
        <v>13.27</v>
      </c>
      <c r="BW249" s="282">
        <f t="shared" si="217"/>
        <v>1039.73</v>
      </c>
      <c r="BX249" s="585">
        <v>44926</v>
      </c>
      <c r="BY249" s="130">
        <f t="shared" si="213"/>
        <v>23</v>
      </c>
      <c r="BZ249" s="586">
        <f t="shared" si="214"/>
        <v>0.57698630136986295</v>
      </c>
      <c r="CA249" s="586"/>
      <c r="CB249" s="545">
        <f t="shared" si="215"/>
        <v>-13.27</v>
      </c>
      <c r="CC249" s="546">
        <f t="shared" si="218"/>
        <v>26.54</v>
      </c>
    </row>
    <row r="250" spans="1:81" s="130" customFormat="1" ht="25.5">
      <c r="A250" s="587"/>
      <c r="B250" s="588">
        <v>27932</v>
      </c>
      <c r="C250" s="129"/>
      <c r="D250" s="542">
        <v>242</v>
      </c>
      <c r="E250" s="582" t="s">
        <v>1225</v>
      </c>
      <c r="F250" s="575">
        <v>44904</v>
      </c>
      <c r="G250" s="576" t="s">
        <v>493</v>
      </c>
      <c r="H250" s="576" t="s">
        <v>550</v>
      </c>
      <c r="I250" s="576" t="s">
        <v>1259</v>
      </c>
      <c r="J250" s="576" t="s">
        <v>1281</v>
      </c>
      <c r="K250" s="576"/>
      <c r="L250" s="176">
        <v>1170</v>
      </c>
      <c r="M250" s="577">
        <f t="shared" si="209"/>
        <v>117</v>
      </c>
      <c r="N250" s="176">
        <f t="shared" si="219"/>
        <v>1053</v>
      </c>
      <c r="O250" s="176">
        <f t="shared" si="220"/>
        <v>210.6</v>
      </c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  <c r="AH250" s="176"/>
      <c r="AI250" s="176"/>
      <c r="AJ250" s="176"/>
      <c r="AK250" s="176"/>
      <c r="AL250" s="176"/>
      <c r="AM250" s="176"/>
      <c r="AN250" s="176"/>
      <c r="AO250" s="176"/>
      <c r="AP250" s="176"/>
      <c r="AQ250" s="176"/>
      <c r="AR250" s="176"/>
      <c r="AS250" s="176"/>
      <c r="AT250" s="176"/>
      <c r="AU250" s="176"/>
      <c r="AV250" s="176"/>
      <c r="AW250" s="176"/>
      <c r="AX250" s="176"/>
      <c r="AY250" s="176"/>
      <c r="AZ250" s="176"/>
      <c r="BA250" s="176"/>
      <c r="BB250" s="176"/>
      <c r="BC250" s="176"/>
      <c r="BD250" s="176"/>
      <c r="BE250" s="176"/>
      <c r="BF250" s="176"/>
      <c r="BG250" s="176"/>
      <c r="BH250" s="176"/>
      <c r="BI250" s="176"/>
      <c r="BJ250" s="176"/>
      <c r="BK250" s="176"/>
      <c r="BL250" s="176"/>
      <c r="BM250" s="176"/>
      <c r="BN250" s="176"/>
      <c r="BO250" s="176"/>
      <c r="BP250" s="176"/>
      <c r="BQ250" s="176"/>
      <c r="BR250" s="176"/>
      <c r="BS250" s="176">
        <f t="shared" si="211"/>
        <v>0</v>
      </c>
      <c r="BT250" s="176"/>
      <c r="BU250" s="282">
        <v>13.27</v>
      </c>
      <c r="BV250" s="282">
        <f t="shared" si="216"/>
        <v>13.27</v>
      </c>
      <c r="BW250" s="282">
        <f t="shared" si="217"/>
        <v>1039.73</v>
      </c>
      <c r="BX250" s="585">
        <v>44926</v>
      </c>
      <c r="BY250" s="130">
        <f t="shared" si="213"/>
        <v>23</v>
      </c>
      <c r="BZ250" s="586">
        <f t="shared" si="214"/>
        <v>0.57698630136986295</v>
      </c>
      <c r="CA250" s="586"/>
      <c r="CB250" s="545">
        <f t="shared" si="215"/>
        <v>-13.27</v>
      </c>
      <c r="CC250" s="546">
        <f t="shared" si="218"/>
        <v>26.54</v>
      </c>
    </row>
    <row r="251" spans="1:81" s="130" customFormat="1" ht="25.5">
      <c r="A251" s="587"/>
      <c r="B251" s="588">
        <v>27932</v>
      </c>
      <c r="C251" s="129"/>
      <c r="D251" s="542">
        <v>243</v>
      </c>
      <c r="E251" s="582" t="s">
        <v>1226</v>
      </c>
      <c r="F251" s="575">
        <v>44904</v>
      </c>
      <c r="G251" s="576" t="s">
        <v>493</v>
      </c>
      <c r="H251" s="576" t="s">
        <v>550</v>
      </c>
      <c r="I251" s="576" t="s">
        <v>1259</v>
      </c>
      <c r="J251" s="576" t="s">
        <v>1282</v>
      </c>
      <c r="K251" s="576"/>
      <c r="L251" s="176">
        <v>1170</v>
      </c>
      <c r="M251" s="577">
        <f t="shared" si="209"/>
        <v>117</v>
      </c>
      <c r="N251" s="176">
        <f t="shared" si="219"/>
        <v>1053</v>
      </c>
      <c r="O251" s="176">
        <f t="shared" si="220"/>
        <v>210.6</v>
      </c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  <c r="AH251" s="176"/>
      <c r="AI251" s="176"/>
      <c r="AJ251" s="176"/>
      <c r="AK251" s="176"/>
      <c r="AL251" s="176"/>
      <c r="AM251" s="176"/>
      <c r="AN251" s="176"/>
      <c r="AO251" s="176"/>
      <c r="AP251" s="176"/>
      <c r="AQ251" s="176"/>
      <c r="AR251" s="176"/>
      <c r="AS251" s="176"/>
      <c r="AT251" s="176"/>
      <c r="AU251" s="176"/>
      <c r="AV251" s="176"/>
      <c r="AW251" s="176"/>
      <c r="AX251" s="176"/>
      <c r="AY251" s="176"/>
      <c r="AZ251" s="176"/>
      <c r="BA251" s="176"/>
      <c r="BB251" s="176"/>
      <c r="BC251" s="176"/>
      <c r="BD251" s="176"/>
      <c r="BE251" s="176"/>
      <c r="BF251" s="176"/>
      <c r="BG251" s="176"/>
      <c r="BH251" s="176"/>
      <c r="BI251" s="176"/>
      <c r="BJ251" s="176"/>
      <c r="BK251" s="176"/>
      <c r="BL251" s="176"/>
      <c r="BM251" s="176"/>
      <c r="BN251" s="176"/>
      <c r="BO251" s="176"/>
      <c r="BP251" s="176"/>
      <c r="BQ251" s="176"/>
      <c r="BR251" s="176"/>
      <c r="BS251" s="176">
        <f t="shared" si="211"/>
        <v>0</v>
      </c>
      <c r="BT251" s="176"/>
      <c r="BU251" s="282">
        <v>13.27</v>
      </c>
      <c r="BV251" s="282">
        <f t="shared" si="216"/>
        <v>13.27</v>
      </c>
      <c r="BW251" s="282">
        <f t="shared" si="217"/>
        <v>1039.73</v>
      </c>
      <c r="BX251" s="585">
        <v>44926</v>
      </c>
      <c r="BY251" s="130">
        <f t="shared" si="213"/>
        <v>23</v>
      </c>
      <c r="BZ251" s="586">
        <f t="shared" si="214"/>
        <v>0.57698630136986295</v>
      </c>
      <c r="CA251" s="586"/>
      <c r="CB251" s="545">
        <f t="shared" si="215"/>
        <v>-13.27</v>
      </c>
      <c r="CC251" s="546">
        <f t="shared" si="218"/>
        <v>26.54</v>
      </c>
    </row>
    <row r="252" spans="1:81" s="130" customFormat="1" ht="25.5">
      <c r="A252" s="587"/>
      <c r="B252" s="588">
        <v>27932</v>
      </c>
      <c r="C252" s="129"/>
      <c r="D252" s="542">
        <v>244</v>
      </c>
      <c r="E252" s="582" t="s">
        <v>1227</v>
      </c>
      <c r="F252" s="575">
        <v>44904</v>
      </c>
      <c r="G252" s="576" t="s">
        <v>493</v>
      </c>
      <c r="H252" s="576" t="s">
        <v>550</v>
      </c>
      <c r="I252" s="576" t="s">
        <v>1259</v>
      </c>
      <c r="J252" s="576" t="s">
        <v>1283</v>
      </c>
      <c r="K252" s="576"/>
      <c r="L252" s="176">
        <v>1170</v>
      </c>
      <c r="M252" s="577">
        <f t="shared" si="209"/>
        <v>117</v>
      </c>
      <c r="N252" s="176">
        <f t="shared" si="219"/>
        <v>1053</v>
      </c>
      <c r="O252" s="176">
        <f t="shared" si="220"/>
        <v>210.6</v>
      </c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  <c r="AH252" s="176"/>
      <c r="AI252" s="176"/>
      <c r="AJ252" s="176"/>
      <c r="AK252" s="176"/>
      <c r="AL252" s="176"/>
      <c r="AM252" s="176"/>
      <c r="AN252" s="176"/>
      <c r="AO252" s="176"/>
      <c r="AP252" s="176"/>
      <c r="AQ252" s="176"/>
      <c r="AR252" s="176"/>
      <c r="AS252" s="176"/>
      <c r="AT252" s="176"/>
      <c r="AU252" s="176"/>
      <c r="AV252" s="176"/>
      <c r="AW252" s="176"/>
      <c r="AX252" s="176"/>
      <c r="AY252" s="176"/>
      <c r="AZ252" s="176"/>
      <c r="BA252" s="176"/>
      <c r="BB252" s="176"/>
      <c r="BC252" s="176"/>
      <c r="BD252" s="176"/>
      <c r="BE252" s="176"/>
      <c r="BF252" s="176"/>
      <c r="BG252" s="176"/>
      <c r="BH252" s="176"/>
      <c r="BI252" s="176"/>
      <c r="BJ252" s="176"/>
      <c r="BK252" s="176"/>
      <c r="BL252" s="176"/>
      <c r="BM252" s="176"/>
      <c r="BN252" s="176"/>
      <c r="BO252" s="176"/>
      <c r="BP252" s="176"/>
      <c r="BQ252" s="176"/>
      <c r="BR252" s="176"/>
      <c r="BS252" s="176">
        <f t="shared" si="211"/>
        <v>0</v>
      </c>
      <c r="BT252" s="176"/>
      <c r="BU252" s="282">
        <v>13.27</v>
      </c>
      <c r="BV252" s="282">
        <f t="shared" si="216"/>
        <v>13.27</v>
      </c>
      <c r="BW252" s="282">
        <f t="shared" si="217"/>
        <v>1039.73</v>
      </c>
      <c r="BX252" s="585">
        <v>44926</v>
      </c>
      <c r="BY252" s="130">
        <f t="shared" si="213"/>
        <v>23</v>
      </c>
      <c r="BZ252" s="586">
        <f t="shared" si="214"/>
        <v>0.57698630136986295</v>
      </c>
      <c r="CA252" s="586"/>
      <c r="CB252" s="545">
        <f t="shared" si="215"/>
        <v>-13.27</v>
      </c>
      <c r="CC252" s="546">
        <f t="shared" si="218"/>
        <v>26.54</v>
      </c>
    </row>
    <row r="253" spans="1:81" s="130" customFormat="1" ht="25.5">
      <c r="A253" s="587"/>
      <c r="B253" s="588">
        <v>27932</v>
      </c>
      <c r="C253" s="129"/>
      <c r="D253" s="542">
        <v>245</v>
      </c>
      <c r="E253" s="582" t="s">
        <v>1228</v>
      </c>
      <c r="F253" s="575">
        <v>44904</v>
      </c>
      <c r="G253" s="576" t="s">
        <v>493</v>
      </c>
      <c r="H253" s="576" t="s">
        <v>550</v>
      </c>
      <c r="I253" s="576" t="s">
        <v>1259</v>
      </c>
      <c r="J253" s="576" t="s">
        <v>1284</v>
      </c>
      <c r="K253" s="576"/>
      <c r="L253" s="176">
        <v>1170</v>
      </c>
      <c r="M253" s="577">
        <f t="shared" si="209"/>
        <v>117</v>
      </c>
      <c r="N253" s="176">
        <f t="shared" si="219"/>
        <v>1053</v>
      </c>
      <c r="O253" s="176">
        <f t="shared" si="220"/>
        <v>210.6</v>
      </c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  <c r="AH253" s="176"/>
      <c r="AI253" s="176"/>
      <c r="AJ253" s="176"/>
      <c r="AK253" s="176"/>
      <c r="AL253" s="176"/>
      <c r="AM253" s="176"/>
      <c r="AN253" s="176"/>
      <c r="AO253" s="176"/>
      <c r="AP253" s="176"/>
      <c r="AQ253" s="176"/>
      <c r="AR253" s="176"/>
      <c r="AS253" s="176"/>
      <c r="AT253" s="176"/>
      <c r="AU253" s="176"/>
      <c r="AV253" s="176"/>
      <c r="AW253" s="176"/>
      <c r="AX253" s="176"/>
      <c r="AY253" s="176"/>
      <c r="AZ253" s="176"/>
      <c r="BA253" s="176"/>
      <c r="BB253" s="176"/>
      <c r="BC253" s="176"/>
      <c r="BD253" s="176"/>
      <c r="BE253" s="176"/>
      <c r="BF253" s="176"/>
      <c r="BG253" s="176"/>
      <c r="BH253" s="176"/>
      <c r="BI253" s="176"/>
      <c r="BJ253" s="176"/>
      <c r="BK253" s="176"/>
      <c r="BL253" s="176"/>
      <c r="BM253" s="176"/>
      <c r="BN253" s="176"/>
      <c r="BO253" s="176"/>
      <c r="BP253" s="176"/>
      <c r="BQ253" s="176"/>
      <c r="BR253" s="176"/>
      <c r="BS253" s="176">
        <f t="shared" si="211"/>
        <v>0</v>
      </c>
      <c r="BT253" s="176"/>
      <c r="BU253" s="282">
        <v>13.27</v>
      </c>
      <c r="BV253" s="282">
        <f t="shared" si="216"/>
        <v>13.27</v>
      </c>
      <c r="BW253" s="282">
        <f t="shared" si="217"/>
        <v>1039.73</v>
      </c>
      <c r="BX253" s="585">
        <v>44926</v>
      </c>
      <c r="BY253" s="130">
        <f t="shared" si="213"/>
        <v>23</v>
      </c>
      <c r="BZ253" s="586">
        <f t="shared" si="214"/>
        <v>0.57698630136986295</v>
      </c>
      <c r="CA253" s="586"/>
      <c r="CB253" s="545">
        <f t="shared" si="215"/>
        <v>-13.27</v>
      </c>
      <c r="CC253" s="546">
        <f t="shared" si="218"/>
        <v>26.54</v>
      </c>
    </row>
    <row r="254" spans="1:81" s="130" customFormat="1" ht="25.5">
      <c r="A254" s="587"/>
      <c r="B254" s="588">
        <v>27932</v>
      </c>
      <c r="C254" s="129"/>
      <c r="D254" s="542">
        <v>246</v>
      </c>
      <c r="E254" s="582" t="s">
        <v>1229</v>
      </c>
      <c r="F254" s="575">
        <v>44904</v>
      </c>
      <c r="G254" s="576" t="s">
        <v>493</v>
      </c>
      <c r="H254" s="576" t="s">
        <v>550</v>
      </c>
      <c r="I254" s="576" t="s">
        <v>1259</v>
      </c>
      <c r="J254" s="576" t="s">
        <v>1285</v>
      </c>
      <c r="K254" s="576"/>
      <c r="L254" s="176">
        <v>1170</v>
      </c>
      <c r="M254" s="577">
        <f t="shared" si="209"/>
        <v>117</v>
      </c>
      <c r="N254" s="176">
        <f t="shared" si="219"/>
        <v>1053</v>
      </c>
      <c r="O254" s="176">
        <f t="shared" si="220"/>
        <v>210.6</v>
      </c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76"/>
      <c r="BD254" s="176"/>
      <c r="BE254" s="176"/>
      <c r="BF254" s="176"/>
      <c r="BG254" s="176"/>
      <c r="BH254" s="176"/>
      <c r="BI254" s="176"/>
      <c r="BJ254" s="176"/>
      <c r="BK254" s="176"/>
      <c r="BL254" s="176"/>
      <c r="BM254" s="176"/>
      <c r="BN254" s="176"/>
      <c r="BO254" s="176"/>
      <c r="BP254" s="176"/>
      <c r="BQ254" s="176"/>
      <c r="BR254" s="176"/>
      <c r="BS254" s="176">
        <f t="shared" si="211"/>
        <v>0</v>
      </c>
      <c r="BT254" s="176"/>
      <c r="BU254" s="282">
        <v>13.27</v>
      </c>
      <c r="BV254" s="282">
        <f t="shared" si="216"/>
        <v>13.27</v>
      </c>
      <c r="BW254" s="282">
        <f t="shared" si="217"/>
        <v>1039.73</v>
      </c>
      <c r="BX254" s="585">
        <v>44926</v>
      </c>
      <c r="BY254" s="130">
        <f t="shared" si="213"/>
        <v>23</v>
      </c>
      <c r="BZ254" s="586">
        <f t="shared" si="214"/>
        <v>0.57698630136986295</v>
      </c>
      <c r="CA254" s="586"/>
      <c r="CB254" s="545">
        <f t="shared" si="215"/>
        <v>-13.27</v>
      </c>
      <c r="CC254" s="546">
        <f t="shared" si="218"/>
        <v>26.54</v>
      </c>
    </row>
    <row r="255" spans="1:81" s="130" customFormat="1" ht="25.5">
      <c r="A255" s="587"/>
      <c r="B255" s="588">
        <v>27932</v>
      </c>
      <c r="C255" s="129"/>
      <c r="D255" s="542">
        <v>247</v>
      </c>
      <c r="E255" s="582" t="s">
        <v>1230</v>
      </c>
      <c r="F255" s="575">
        <v>44904</v>
      </c>
      <c r="G255" s="576" t="s">
        <v>493</v>
      </c>
      <c r="H255" s="576" t="s">
        <v>550</v>
      </c>
      <c r="I255" s="576" t="s">
        <v>1259</v>
      </c>
      <c r="J255" s="576" t="s">
        <v>1286</v>
      </c>
      <c r="K255" s="576"/>
      <c r="L255" s="176">
        <v>1170</v>
      </c>
      <c r="M255" s="577">
        <f t="shared" si="209"/>
        <v>117</v>
      </c>
      <c r="N255" s="176">
        <f t="shared" si="219"/>
        <v>1053</v>
      </c>
      <c r="O255" s="176">
        <f t="shared" si="220"/>
        <v>210.6</v>
      </c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  <c r="AH255" s="176"/>
      <c r="AI255" s="176"/>
      <c r="AJ255" s="176"/>
      <c r="AK255" s="176"/>
      <c r="AL255" s="176"/>
      <c r="AM255" s="176"/>
      <c r="AN255" s="176"/>
      <c r="AO255" s="176"/>
      <c r="AP255" s="176"/>
      <c r="AQ255" s="176"/>
      <c r="AR255" s="176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  <c r="BN255" s="176"/>
      <c r="BO255" s="176"/>
      <c r="BP255" s="176"/>
      <c r="BQ255" s="176"/>
      <c r="BR255" s="176"/>
      <c r="BS255" s="176">
        <f t="shared" si="211"/>
        <v>0</v>
      </c>
      <c r="BT255" s="176"/>
      <c r="BU255" s="282">
        <v>13.27</v>
      </c>
      <c r="BV255" s="282">
        <f t="shared" si="216"/>
        <v>13.27</v>
      </c>
      <c r="BW255" s="282">
        <f t="shared" si="217"/>
        <v>1039.73</v>
      </c>
      <c r="BX255" s="585">
        <v>44926</v>
      </c>
      <c r="BY255" s="130">
        <f t="shared" si="213"/>
        <v>23</v>
      </c>
      <c r="BZ255" s="586">
        <f t="shared" si="214"/>
        <v>0.57698630136986295</v>
      </c>
      <c r="CA255" s="586"/>
      <c r="CB255" s="545">
        <f t="shared" si="215"/>
        <v>-13.27</v>
      </c>
      <c r="CC255" s="546">
        <f t="shared" si="218"/>
        <v>26.54</v>
      </c>
    </row>
    <row r="256" spans="1:81" s="130" customFormat="1" ht="25.5">
      <c r="A256" s="587"/>
      <c r="B256" s="588">
        <v>27932</v>
      </c>
      <c r="C256" s="129"/>
      <c r="D256" s="542">
        <v>248</v>
      </c>
      <c r="E256" s="582" t="s">
        <v>1231</v>
      </c>
      <c r="F256" s="575">
        <v>44904</v>
      </c>
      <c r="G256" s="576" t="s">
        <v>493</v>
      </c>
      <c r="H256" s="576" t="s">
        <v>550</v>
      </c>
      <c r="I256" s="576" t="s">
        <v>1259</v>
      </c>
      <c r="J256" s="576" t="s">
        <v>1287</v>
      </c>
      <c r="K256" s="576"/>
      <c r="L256" s="176">
        <v>1170</v>
      </c>
      <c r="M256" s="577">
        <f t="shared" si="209"/>
        <v>117</v>
      </c>
      <c r="N256" s="176">
        <f t="shared" si="219"/>
        <v>1053</v>
      </c>
      <c r="O256" s="176">
        <f t="shared" si="220"/>
        <v>210.6</v>
      </c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  <c r="AI256" s="176"/>
      <c r="AJ256" s="176"/>
      <c r="AK256" s="176"/>
      <c r="AL256" s="176"/>
      <c r="AM256" s="176"/>
      <c r="AN256" s="176"/>
      <c r="AO256" s="176"/>
      <c r="AP256" s="176"/>
      <c r="AQ256" s="176"/>
      <c r="AR256" s="176"/>
      <c r="AS256" s="176"/>
      <c r="AT256" s="176"/>
      <c r="AU256" s="176"/>
      <c r="AV256" s="176"/>
      <c r="AW256" s="176"/>
      <c r="AX256" s="176"/>
      <c r="AY256" s="176"/>
      <c r="AZ256" s="176"/>
      <c r="BA256" s="176"/>
      <c r="BB256" s="176"/>
      <c r="BC256" s="176"/>
      <c r="BD256" s="176"/>
      <c r="BE256" s="176"/>
      <c r="BF256" s="176"/>
      <c r="BG256" s="176"/>
      <c r="BH256" s="176"/>
      <c r="BI256" s="176"/>
      <c r="BJ256" s="176"/>
      <c r="BK256" s="176"/>
      <c r="BL256" s="176"/>
      <c r="BM256" s="176"/>
      <c r="BN256" s="176"/>
      <c r="BO256" s="176"/>
      <c r="BP256" s="176"/>
      <c r="BQ256" s="176"/>
      <c r="BR256" s="176"/>
      <c r="BS256" s="176">
        <f t="shared" si="211"/>
        <v>0</v>
      </c>
      <c r="BT256" s="176"/>
      <c r="BU256" s="282">
        <v>13.27</v>
      </c>
      <c r="BV256" s="282">
        <f t="shared" si="216"/>
        <v>13.27</v>
      </c>
      <c r="BW256" s="282">
        <f t="shared" si="217"/>
        <v>1039.73</v>
      </c>
      <c r="BX256" s="585">
        <v>44926</v>
      </c>
      <c r="BY256" s="130">
        <f t="shared" si="213"/>
        <v>23</v>
      </c>
      <c r="BZ256" s="586">
        <f t="shared" si="214"/>
        <v>0.57698630136986295</v>
      </c>
      <c r="CA256" s="586"/>
      <c r="CB256" s="545">
        <f t="shared" si="215"/>
        <v>-13.27</v>
      </c>
      <c r="CC256" s="546">
        <f t="shared" si="218"/>
        <v>26.54</v>
      </c>
    </row>
    <row r="257" spans="1:81" s="130" customFormat="1" ht="25.5">
      <c r="A257" s="587"/>
      <c r="B257" s="588">
        <v>27932</v>
      </c>
      <c r="C257" s="129"/>
      <c r="D257" s="542">
        <v>249</v>
      </c>
      <c r="E257" s="582" t="s">
        <v>1232</v>
      </c>
      <c r="F257" s="575">
        <v>44904</v>
      </c>
      <c r="G257" s="576" t="s">
        <v>493</v>
      </c>
      <c r="H257" s="576" t="s">
        <v>550</v>
      </c>
      <c r="I257" s="576" t="s">
        <v>1259</v>
      </c>
      <c r="J257" s="576" t="s">
        <v>1288</v>
      </c>
      <c r="K257" s="576"/>
      <c r="L257" s="176">
        <v>1170</v>
      </c>
      <c r="M257" s="577">
        <f t="shared" si="209"/>
        <v>117</v>
      </c>
      <c r="N257" s="176">
        <f t="shared" si="219"/>
        <v>1053</v>
      </c>
      <c r="O257" s="176">
        <f t="shared" si="220"/>
        <v>210.6</v>
      </c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  <c r="AI257" s="176"/>
      <c r="AJ257" s="176"/>
      <c r="AK257" s="176"/>
      <c r="AL257" s="176"/>
      <c r="AM257" s="176"/>
      <c r="AN257" s="176"/>
      <c r="AO257" s="176"/>
      <c r="AP257" s="176"/>
      <c r="AQ257" s="176"/>
      <c r="AR257" s="176"/>
      <c r="AS257" s="176"/>
      <c r="AT257" s="176"/>
      <c r="AU257" s="176"/>
      <c r="AV257" s="176"/>
      <c r="AW257" s="176"/>
      <c r="AX257" s="176"/>
      <c r="AY257" s="176"/>
      <c r="AZ257" s="176"/>
      <c r="BA257" s="176"/>
      <c r="BB257" s="176"/>
      <c r="BC257" s="176"/>
      <c r="BD257" s="176"/>
      <c r="BE257" s="176"/>
      <c r="BF257" s="176"/>
      <c r="BG257" s="176"/>
      <c r="BH257" s="176"/>
      <c r="BI257" s="176"/>
      <c r="BJ257" s="176"/>
      <c r="BK257" s="176"/>
      <c r="BL257" s="176"/>
      <c r="BM257" s="176"/>
      <c r="BN257" s="176"/>
      <c r="BO257" s="176"/>
      <c r="BP257" s="176"/>
      <c r="BQ257" s="176"/>
      <c r="BR257" s="176"/>
      <c r="BS257" s="176">
        <f t="shared" si="211"/>
        <v>0</v>
      </c>
      <c r="BT257" s="176"/>
      <c r="BU257" s="282">
        <v>13.27</v>
      </c>
      <c r="BV257" s="282">
        <f t="shared" si="216"/>
        <v>13.27</v>
      </c>
      <c r="BW257" s="282">
        <f t="shared" si="217"/>
        <v>1039.73</v>
      </c>
      <c r="BX257" s="585">
        <v>44926</v>
      </c>
      <c r="BY257" s="130">
        <f t="shared" si="213"/>
        <v>23</v>
      </c>
      <c r="BZ257" s="586">
        <f t="shared" si="214"/>
        <v>0.57698630136986295</v>
      </c>
      <c r="CA257" s="586"/>
      <c r="CB257" s="545">
        <f t="shared" si="215"/>
        <v>-13.27</v>
      </c>
      <c r="CC257" s="546">
        <f t="shared" si="218"/>
        <v>26.54</v>
      </c>
    </row>
    <row r="258" spans="1:81" s="130" customFormat="1" ht="25.5">
      <c r="A258" s="587"/>
      <c r="B258" s="588">
        <v>27932</v>
      </c>
      <c r="C258" s="129"/>
      <c r="D258" s="542">
        <v>250</v>
      </c>
      <c r="E258" s="582" t="s">
        <v>1233</v>
      </c>
      <c r="F258" s="575">
        <v>44904</v>
      </c>
      <c r="G258" s="576" t="s">
        <v>493</v>
      </c>
      <c r="H258" s="576" t="s">
        <v>550</v>
      </c>
      <c r="I258" s="576" t="s">
        <v>1259</v>
      </c>
      <c r="J258" s="576" t="s">
        <v>1289</v>
      </c>
      <c r="K258" s="576"/>
      <c r="L258" s="176">
        <v>1170</v>
      </c>
      <c r="M258" s="577">
        <f t="shared" si="209"/>
        <v>117</v>
      </c>
      <c r="N258" s="176">
        <f t="shared" si="219"/>
        <v>1053</v>
      </c>
      <c r="O258" s="176">
        <f t="shared" si="220"/>
        <v>210.6</v>
      </c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6"/>
      <c r="AL258" s="176"/>
      <c r="AM258" s="176"/>
      <c r="AN258" s="176"/>
      <c r="AO258" s="176"/>
      <c r="AP258" s="176"/>
      <c r="AQ258" s="176"/>
      <c r="AR258" s="176"/>
      <c r="AS258" s="176"/>
      <c r="AT258" s="176"/>
      <c r="AU258" s="176"/>
      <c r="AV258" s="176"/>
      <c r="AW258" s="176"/>
      <c r="AX258" s="176"/>
      <c r="AY258" s="176"/>
      <c r="AZ258" s="176"/>
      <c r="BA258" s="176"/>
      <c r="BB258" s="176"/>
      <c r="BC258" s="176"/>
      <c r="BD258" s="176"/>
      <c r="BE258" s="176"/>
      <c r="BF258" s="176"/>
      <c r="BG258" s="176"/>
      <c r="BH258" s="176"/>
      <c r="BI258" s="176"/>
      <c r="BJ258" s="176"/>
      <c r="BK258" s="176"/>
      <c r="BL258" s="176"/>
      <c r="BM258" s="176"/>
      <c r="BN258" s="176"/>
      <c r="BO258" s="176"/>
      <c r="BP258" s="176"/>
      <c r="BQ258" s="176"/>
      <c r="BR258" s="176"/>
      <c r="BS258" s="176">
        <f t="shared" si="211"/>
        <v>0</v>
      </c>
      <c r="BT258" s="176"/>
      <c r="BU258" s="282">
        <v>13.27</v>
      </c>
      <c r="BV258" s="282">
        <f t="shared" si="216"/>
        <v>13.27</v>
      </c>
      <c r="BW258" s="282">
        <f t="shared" si="217"/>
        <v>1039.73</v>
      </c>
      <c r="BX258" s="585">
        <v>44926</v>
      </c>
      <c r="BY258" s="130">
        <f t="shared" si="213"/>
        <v>23</v>
      </c>
      <c r="BZ258" s="586">
        <f t="shared" si="214"/>
        <v>0.57698630136986295</v>
      </c>
      <c r="CA258" s="586"/>
      <c r="CB258" s="545">
        <f t="shared" si="215"/>
        <v>-13.27</v>
      </c>
      <c r="CC258" s="546">
        <f t="shared" si="218"/>
        <v>26.54</v>
      </c>
    </row>
    <row r="259" spans="1:81" s="130" customFormat="1" ht="25.5">
      <c r="A259" s="587"/>
      <c r="B259" s="588">
        <v>27932</v>
      </c>
      <c r="C259" s="129"/>
      <c r="D259" s="542">
        <v>251</v>
      </c>
      <c r="E259" s="582" t="s">
        <v>1234</v>
      </c>
      <c r="F259" s="575">
        <v>44904</v>
      </c>
      <c r="G259" s="576" t="s">
        <v>493</v>
      </c>
      <c r="H259" s="576" t="s">
        <v>550</v>
      </c>
      <c r="I259" s="576" t="s">
        <v>1259</v>
      </c>
      <c r="J259" s="576" t="s">
        <v>1290</v>
      </c>
      <c r="K259" s="576"/>
      <c r="L259" s="176">
        <v>1170</v>
      </c>
      <c r="M259" s="577">
        <f t="shared" si="209"/>
        <v>117</v>
      </c>
      <c r="N259" s="176">
        <f t="shared" si="219"/>
        <v>1053</v>
      </c>
      <c r="O259" s="176">
        <f t="shared" si="220"/>
        <v>210.6</v>
      </c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6"/>
      <c r="AT259" s="176"/>
      <c r="AU259" s="176"/>
      <c r="AV259" s="176"/>
      <c r="AW259" s="176"/>
      <c r="AX259" s="176"/>
      <c r="AY259" s="176"/>
      <c r="AZ259" s="176"/>
      <c r="BA259" s="176"/>
      <c r="BB259" s="176"/>
      <c r="BC259" s="176"/>
      <c r="BD259" s="176"/>
      <c r="BE259" s="176"/>
      <c r="BF259" s="176"/>
      <c r="BG259" s="176"/>
      <c r="BH259" s="176"/>
      <c r="BI259" s="176"/>
      <c r="BJ259" s="176"/>
      <c r="BK259" s="176"/>
      <c r="BL259" s="176"/>
      <c r="BM259" s="176"/>
      <c r="BN259" s="176"/>
      <c r="BO259" s="176"/>
      <c r="BP259" s="176"/>
      <c r="BQ259" s="176"/>
      <c r="BR259" s="176"/>
      <c r="BS259" s="176">
        <f t="shared" si="211"/>
        <v>0</v>
      </c>
      <c r="BT259" s="176"/>
      <c r="BU259" s="282">
        <v>13.27</v>
      </c>
      <c r="BV259" s="282">
        <f t="shared" si="216"/>
        <v>13.27</v>
      </c>
      <c r="BW259" s="282">
        <f t="shared" si="217"/>
        <v>1039.73</v>
      </c>
      <c r="BX259" s="585">
        <v>44926</v>
      </c>
      <c r="BY259" s="130">
        <f t="shared" si="213"/>
        <v>23</v>
      </c>
      <c r="BZ259" s="586">
        <f t="shared" si="214"/>
        <v>0.57698630136986295</v>
      </c>
      <c r="CA259" s="586"/>
      <c r="CB259" s="545">
        <f t="shared" si="215"/>
        <v>-13.27</v>
      </c>
      <c r="CC259" s="546">
        <f t="shared" si="218"/>
        <v>26.54</v>
      </c>
    </row>
    <row r="260" spans="1:81" s="130" customFormat="1" ht="25.5">
      <c r="A260" s="587"/>
      <c r="B260" s="588">
        <v>27932</v>
      </c>
      <c r="C260" s="129"/>
      <c r="D260" s="542">
        <v>252</v>
      </c>
      <c r="E260" s="582" t="s">
        <v>1235</v>
      </c>
      <c r="F260" s="575">
        <v>44904</v>
      </c>
      <c r="G260" s="576" t="s">
        <v>493</v>
      </c>
      <c r="H260" s="576" t="s">
        <v>550</v>
      </c>
      <c r="I260" s="576" t="s">
        <v>1259</v>
      </c>
      <c r="J260" s="576" t="s">
        <v>1291</v>
      </c>
      <c r="K260" s="576"/>
      <c r="L260" s="176">
        <v>1170</v>
      </c>
      <c r="M260" s="577">
        <f t="shared" si="209"/>
        <v>117</v>
      </c>
      <c r="N260" s="176">
        <f t="shared" si="219"/>
        <v>1053</v>
      </c>
      <c r="O260" s="176">
        <f t="shared" si="220"/>
        <v>210.6</v>
      </c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6"/>
      <c r="AT260" s="176"/>
      <c r="AU260" s="176"/>
      <c r="AV260" s="176"/>
      <c r="AW260" s="176"/>
      <c r="AX260" s="176"/>
      <c r="AY260" s="176"/>
      <c r="AZ260" s="176"/>
      <c r="BA260" s="176"/>
      <c r="BB260" s="176"/>
      <c r="BC260" s="176"/>
      <c r="BD260" s="176"/>
      <c r="BE260" s="176"/>
      <c r="BF260" s="176"/>
      <c r="BG260" s="176"/>
      <c r="BH260" s="176"/>
      <c r="BI260" s="176"/>
      <c r="BJ260" s="176"/>
      <c r="BK260" s="176"/>
      <c r="BL260" s="176"/>
      <c r="BM260" s="176"/>
      <c r="BN260" s="176"/>
      <c r="BO260" s="176"/>
      <c r="BP260" s="176"/>
      <c r="BQ260" s="176"/>
      <c r="BR260" s="176"/>
      <c r="BS260" s="176">
        <f t="shared" si="211"/>
        <v>0</v>
      </c>
      <c r="BT260" s="176"/>
      <c r="BU260" s="282">
        <v>13.27</v>
      </c>
      <c r="BV260" s="282">
        <f t="shared" si="216"/>
        <v>13.27</v>
      </c>
      <c r="BW260" s="282">
        <f t="shared" si="217"/>
        <v>1039.73</v>
      </c>
      <c r="BX260" s="585">
        <v>44926</v>
      </c>
      <c r="BY260" s="130">
        <f t="shared" si="213"/>
        <v>23</v>
      </c>
      <c r="BZ260" s="586">
        <f t="shared" si="214"/>
        <v>0.57698630136986295</v>
      </c>
      <c r="CA260" s="586"/>
      <c r="CB260" s="545">
        <f t="shared" si="215"/>
        <v>-13.27</v>
      </c>
      <c r="CC260" s="546">
        <f t="shared" si="218"/>
        <v>26.54</v>
      </c>
    </row>
    <row r="261" spans="1:81" s="130" customFormat="1" ht="25.5">
      <c r="A261" s="587"/>
      <c r="B261" s="588">
        <v>27932</v>
      </c>
      <c r="C261" s="129"/>
      <c r="D261" s="542">
        <v>253</v>
      </c>
      <c r="E261" s="582" t="s">
        <v>1236</v>
      </c>
      <c r="F261" s="575">
        <v>44904</v>
      </c>
      <c r="G261" s="576" t="s">
        <v>493</v>
      </c>
      <c r="H261" s="576" t="s">
        <v>550</v>
      </c>
      <c r="I261" s="576" t="s">
        <v>1259</v>
      </c>
      <c r="J261" s="576" t="s">
        <v>1292</v>
      </c>
      <c r="K261" s="576"/>
      <c r="L261" s="176">
        <v>1170</v>
      </c>
      <c r="M261" s="577">
        <f t="shared" si="209"/>
        <v>117</v>
      </c>
      <c r="N261" s="176">
        <f t="shared" si="219"/>
        <v>1053</v>
      </c>
      <c r="O261" s="176">
        <f t="shared" si="220"/>
        <v>210.6</v>
      </c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176"/>
      <c r="AT261" s="176"/>
      <c r="AU261" s="176"/>
      <c r="AV261" s="176"/>
      <c r="AW261" s="176"/>
      <c r="AX261" s="176"/>
      <c r="AY261" s="176"/>
      <c r="AZ261" s="176"/>
      <c r="BA261" s="176"/>
      <c r="BB261" s="176"/>
      <c r="BC261" s="176"/>
      <c r="BD261" s="176"/>
      <c r="BE261" s="176"/>
      <c r="BF261" s="176"/>
      <c r="BG261" s="176"/>
      <c r="BH261" s="176"/>
      <c r="BI261" s="176"/>
      <c r="BJ261" s="176"/>
      <c r="BK261" s="176"/>
      <c r="BL261" s="176"/>
      <c r="BM261" s="176"/>
      <c r="BN261" s="176"/>
      <c r="BO261" s="176"/>
      <c r="BP261" s="176"/>
      <c r="BQ261" s="176"/>
      <c r="BR261" s="176"/>
      <c r="BS261" s="176">
        <f t="shared" si="211"/>
        <v>0</v>
      </c>
      <c r="BT261" s="176"/>
      <c r="BU261" s="282">
        <v>13.27</v>
      </c>
      <c r="BV261" s="282">
        <f t="shared" si="216"/>
        <v>13.27</v>
      </c>
      <c r="BW261" s="282">
        <f t="shared" si="217"/>
        <v>1039.73</v>
      </c>
      <c r="BX261" s="585">
        <v>44926</v>
      </c>
      <c r="BY261" s="130">
        <f t="shared" si="213"/>
        <v>23</v>
      </c>
      <c r="BZ261" s="586">
        <f t="shared" si="214"/>
        <v>0.57698630136986295</v>
      </c>
      <c r="CA261" s="586"/>
      <c r="CB261" s="545">
        <f t="shared" si="215"/>
        <v>-13.27</v>
      </c>
      <c r="CC261" s="546">
        <f t="shared" si="218"/>
        <v>26.54</v>
      </c>
    </row>
    <row r="262" spans="1:81" s="130" customFormat="1" ht="25.5">
      <c r="A262" s="587"/>
      <c r="B262" s="588">
        <v>27932</v>
      </c>
      <c r="C262" s="129"/>
      <c r="D262" s="542">
        <v>254</v>
      </c>
      <c r="E262" s="582" t="s">
        <v>1237</v>
      </c>
      <c r="F262" s="575">
        <v>44904</v>
      </c>
      <c r="G262" s="576" t="s">
        <v>493</v>
      </c>
      <c r="H262" s="576" t="s">
        <v>550</v>
      </c>
      <c r="I262" s="576" t="s">
        <v>1259</v>
      </c>
      <c r="J262" s="576" t="s">
        <v>1293</v>
      </c>
      <c r="K262" s="576"/>
      <c r="L262" s="176">
        <v>1170</v>
      </c>
      <c r="M262" s="577">
        <f t="shared" si="209"/>
        <v>117</v>
      </c>
      <c r="N262" s="176">
        <f t="shared" si="219"/>
        <v>1053</v>
      </c>
      <c r="O262" s="176">
        <f t="shared" si="220"/>
        <v>210.6</v>
      </c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6"/>
      <c r="AT262" s="176"/>
      <c r="AU262" s="176"/>
      <c r="AV262" s="176"/>
      <c r="AW262" s="176"/>
      <c r="AX262" s="176"/>
      <c r="AY262" s="176"/>
      <c r="AZ262" s="176"/>
      <c r="BA262" s="176"/>
      <c r="BB262" s="176"/>
      <c r="BC262" s="176"/>
      <c r="BD262" s="176"/>
      <c r="BE262" s="176"/>
      <c r="BF262" s="176"/>
      <c r="BG262" s="176"/>
      <c r="BH262" s="176"/>
      <c r="BI262" s="176"/>
      <c r="BJ262" s="176"/>
      <c r="BK262" s="176"/>
      <c r="BL262" s="176"/>
      <c r="BM262" s="176"/>
      <c r="BN262" s="176"/>
      <c r="BO262" s="176"/>
      <c r="BP262" s="176"/>
      <c r="BQ262" s="176"/>
      <c r="BR262" s="176"/>
      <c r="BS262" s="176">
        <f t="shared" si="211"/>
        <v>0</v>
      </c>
      <c r="BT262" s="176"/>
      <c r="BU262" s="282">
        <v>13.27</v>
      </c>
      <c r="BV262" s="282">
        <f t="shared" si="216"/>
        <v>13.27</v>
      </c>
      <c r="BW262" s="282">
        <f t="shared" si="217"/>
        <v>1039.73</v>
      </c>
      <c r="BX262" s="585">
        <v>44926</v>
      </c>
      <c r="BY262" s="130">
        <f t="shared" si="213"/>
        <v>23</v>
      </c>
      <c r="BZ262" s="586">
        <f t="shared" si="214"/>
        <v>0.57698630136986295</v>
      </c>
      <c r="CA262" s="586"/>
      <c r="CB262" s="545">
        <f t="shared" si="215"/>
        <v>-13.27</v>
      </c>
      <c r="CC262" s="546">
        <f t="shared" si="218"/>
        <v>26.54</v>
      </c>
    </row>
    <row r="263" spans="1:81" s="130" customFormat="1" ht="25.5">
      <c r="A263" s="587"/>
      <c r="B263" s="588">
        <v>27932</v>
      </c>
      <c r="C263" s="129"/>
      <c r="D263" s="542">
        <v>255</v>
      </c>
      <c r="E263" s="582" t="s">
        <v>1238</v>
      </c>
      <c r="F263" s="575">
        <v>44904</v>
      </c>
      <c r="G263" s="576" t="s">
        <v>493</v>
      </c>
      <c r="H263" s="576" t="s">
        <v>550</v>
      </c>
      <c r="I263" s="576" t="s">
        <v>1259</v>
      </c>
      <c r="J263" s="576" t="s">
        <v>1294</v>
      </c>
      <c r="K263" s="576"/>
      <c r="L263" s="176">
        <v>1170</v>
      </c>
      <c r="M263" s="577">
        <f t="shared" si="209"/>
        <v>117</v>
      </c>
      <c r="N263" s="176">
        <f t="shared" si="219"/>
        <v>1053</v>
      </c>
      <c r="O263" s="176">
        <f t="shared" si="220"/>
        <v>210.6</v>
      </c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76"/>
      <c r="AJ263" s="176"/>
      <c r="AK263" s="176"/>
      <c r="AL263" s="176"/>
      <c r="AM263" s="176"/>
      <c r="AN263" s="176"/>
      <c r="AO263" s="176"/>
      <c r="AP263" s="176"/>
      <c r="AQ263" s="176"/>
      <c r="AR263" s="176"/>
      <c r="AS263" s="176"/>
      <c r="AT263" s="176"/>
      <c r="AU263" s="176"/>
      <c r="AV263" s="176"/>
      <c r="AW263" s="176"/>
      <c r="AX263" s="176"/>
      <c r="AY263" s="176"/>
      <c r="AZ263" s="176"/>
      <c r="BA263" s="176"/>
      <c r="BB263" s="176"/>
      <c r="BC263" s="176"/>
      <c r="BD263" s="176"/>
      <c r="BE263" s="176"/>
      <c r="BF263" s="176"/>
      <c r="BG263" s="176"/>
      <c r="BH263" s="176"/>
      <c r="BI263" s="176"/>
      <c r="BJ263" s="176"/>
      <c r="BK263" s="176"/>
      <c r="BL263" s="176"/>
      <c r="BM263" s="176"/>
      <c r="BN263" s="176"/>
      <c r="BO263" s="176"/>
      <c r="BP263" s="176"/>
      <c r="BQ263" s="176"/>
      <c r="BR263" s="176"/>
      <c r="BS263" s="176">
        <f t="shared" si="211"/>
        <v>0</v>
      </c>
      <c r="BT263" s="176"/>
      <c r="BU263" s="282">
        <v>13.27</v>
      </c>
      <c r="BV263" s="282">
        <f t="shared" si="216"/>
        <v>13.27</v>
      </c>
      <c r="BW263" s="282">
        <f t="shared" si="217"/>
        <v>1039.73</v>
      </c>
      <c r="BX263" s="585">
        <v>44926</v>
      </c>
      <c r="BY263" s="130">
        <f t="shared" si="213"/>
        <v>23</v>
      </c>
      <c r="BZ263" s="586">
        <f t="shared" si="214"/>
        <v>0.57698630136986295</v>
      </c>
      <c r="CA263" s="586"/>
      <c r="CB263" s="545">
        <f t="shared" si="215"/>
        <v>-13.27</v>
      </c>
      <c r="CC263" s="546">
        <f t="shared" si="218"/>
        <v>26.54</v>
      </c>
    </row>
    <row r="264" spans="1:81" s="130" customFormat="1" ht="25.5">
      <c r="A264" s="587"/>
      <c r="B264" s="588">
        <v>27932</v>
      </c>
      <c r="C264" s="129"/>
      <c r="D264" s="542">
        <v>256</v>
      </c>
      <c r="E264" s="582" t="s">
        <v>1239</v>
      </c>
      <c r="F264" s="575">
        <v>44904</v>
      </c>
      <c r="G264" s="576" t="s">
        <v>493</v>
      </c>
      <c r="H264" s="576" t="s">
        <v>550</v>
      </c>
      <c r="I264" s="576" t="s">
        <v>1259</v>
      </c>
      <c r="J264" s="576" t="s">
        <v>1295</v>
      </c>
      <c r="K264" s="576"/>
      <c r="L264" s="176">
        <v>1170</v>
      </c>
      <c r="M264" s="577">
        <f t="shared" si="209"/>
        <v>117</v>
      </c>
      <c r="N264" s="176">
        <f t="shared" si="219"/>
        <v>1053</v>
      </c>
      <c r="O264" s="176">
        <f t="shared" si="220"/>
        <v>210.6</v>
      </c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  <c r="AI264" s="176"/>
      <c r="AJ264" s="176"/>
      <c r="AK264" s="176"/>
      <c r="AL264" s="176"/>
      <c r="AM264" s="176"/>
      <c r="AN264" s="176"/>
      <c r="AO264" s="176"/>
      <c r="AP264" s="176"/>
      <c r="AQ264" s="176"/>
      <c r="AR264" s="176"/>
      <c r="AS264" s="176"/>
      <c r="AT264" s="176"/>
      <c r="AU264" s="176"/>
      <c r="AV264" s="176"/>
      <c r="AW264" s="176"/>
      <c r="AX264" s="176"/>
      <c r="AY264" s="176"/>
      <c r="AZ264" s="176"/>
      <c r="BA264" s="176"/>
      <c r="BB264" s="176"/>
      <c r="BC264" s="176"/>
      <c r="BD264" s="176"/>
      <c r="BE264" s="176"/>
      <c r="BF264" s="176"/>
      <c r="BG264" s="176"/>
      <c r="BH264" s="176"/>
      <c r="BI264" s="176"/>
      <c r="BJ264" s="176"/>
      <c r="BK264" s="176"/>
      <c r="BL264" s="176"/>
      <c r="BM264" s="176"/>
      <c r="BN264" s="176"/>
      <c r="BO264" s="176"/>
      <c r="BP264" s="176"/>
      <c r="BQ264" s="176"/>
      <c r="BR264" s="176"/>
      <c r="BS264" s="176">
        <f t="shared" si="211"/>
        <v>0</v>
      </c>
      <c r="BT264" s="176"/>
      <c r="BU264" s="282">
        <v>13.27</v>
      </c>
      <c r="BV264" s="282">
        <f t="shared" si="216"/>
        <v>13.27</v>
      </c>
      <c r="BW264" s="282">
        <f t="shared" si="217"/>
        <v>1039.73</v>
      </c>
      <c r="BX264" s="585">
        <v>44926</v>
      </c>
      <c r="BY264" s="130">
        <f t="shared" si="213"/>
        <v>23</v>
      </c>
      <c r="BZ264" s="586">
        <f t="shared" si="214"/>
        <v>0.57698630136986295</v>
      </c>
      <c r="CA264" s="586"/>
      <c r="CB264" s="545">
        <f t="shared" si="215"/>
        <v>-13.27</v>
      </c>
      <c r="CC264" s="546">
        <f t="shared" si="218"/>
        <v>26.54</v>
      </c>
    </row>
    <row r="265" spans="1:81" s="130" customFormat="1" ht="25.5">
      <c r="A265" s="587"/>
      <c r="B265" s="588">
        <v>27932</v>
      </c>
      <c r="C265" s="129"/>
      <c r="D265" s="542">
        <v>257</v>
      </c>
      <c r="E265" s="582" t="s">
        <v>1240</v>
      </c>
      <c r="F265" s="575">
        <v>44904</v>
      </c>
      <c r="G265" s="576" t="s">
        <v>493</v>
      </c>
      <c r="H265" s="576" t="s">
        <v>550</v>
      </c>
      <c r="I265" s="576" t="s">
        <v>1259</v>
      </c>
      <c r="J265" s="576" t="s">
        <v>1296</v>
      </c>
      <c r="K265" s="576"/>
      <c r="L265" s="176">
        <v>1170</v>
      </c>
      <c r="M265" s="577">
        <f t="shared" ref="M265:M268" si="221">L265*10%</f>
        <v>117</v>
      </c>
      <c r="N265" s="176">
        <f t="shared" ref="N265:N268" si="222">L265-M265</f>
        <v>1053</v>
      </c>
      <c r="O265" s="176">
        <f t="shared" ref="O265:O268" si="223">N265/5</f>
        <v>210.6</v>
      </c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  <c r="AH265" s="176"/>
      <c r="AI265" s="176"/>
      <c r="AJ265" s="176"/>
      <c r="AK265" s="176"/>
      <c r="AL265" s="176"/>
      <c r="AM265" s="176"/>
      <c r="AN265" s="176"/>
      <c r="AO265" s="176"/>
      <c r="AP265" s="176"/>
      <c r="AQ265" s="176"/>
      <c r="AR265" s="176"/>
      <c r="AS265" s="176"/>
      <c r="AT265" s="176"/>
      <c r="AU265" s="176"/>
      <c r="AV265" s="176"/>
      <c r="AW265" s="176"/>
      <c r="AX265" s="176"/>
      <c r="AY265" s="176"/>
      <c r="AZ265" s="176"/>
      <c r="BA265" s="176"/>
      <c r="BB265" s="176"/>
      <c r="BC265" s="176"/>
      <c r="BD265" s="176"/>
      <c r="BE265" s="176"/>
      <c r="BF265" s="176"/>
      <c r="BG265" s="176"/>
      <c r="BH265" s="176"/>
      <c r="BI265" s="176"/>
      <c r="BJ265" s="176"/>
      <c r="BK265" s="176"/>
      <c r="BL265" s="176"/>
      <c r="BM265" s="176"/>
      <c r="BN265" s="176"/>
      <c r="BO265" s="176"/>
      <c r="BP265" s="176"/>
      <c r="BQ265" s="176"/>
      <c r="BR265" s="176"/>
      <c r="BS265" s="176">
        <f t="shared" si="211"/>
        <v>0</v>
      </c>
      <c r="BT265" s="176"/>
      <c r="BU265" s="282">
        <v>13.27</v>
      </c>
      <c r="BV265" s="282">
        <f t="shared" si="216"/>
        <v>13.27</v>
      </c>
      <c r="BW265" s="282">
        <f t="shared" si="217"/>
        <v>1039.73</v>
      </c>
      <c r="BX265" s="585">
        <v>44926</v>
      </c>
      <c r="BY265" s="130">
        <f t="shared" si="213"/>
        <v>23</v>
      </c>
      <c r="BZ265" s="586">
        <f t="shared" si="214"/>
        <v>0.57698630136986295</v>
      </c>
      <c r="CA265" s="586"/>
      <c r="CB265" s="545">
        <f t="shared" si="215"/>
        <v>-13.27</v>
      </c>
      <c r="CC265" s="546">
        <f t="shared" si="218"/>
        <v>26.54</v>
      </c>
    </row>
    <row r="266" spans="1:81" s="130" customFormat="1" ht="25.5">
      <c r="A266" s="587"/>
      <c r="B266" s="588">
        <v>27932</v>
      </c>
      <c r="C266" s="129"/>
      <c r="D266" s="542">
        <v>258</v>
      </c>
      <c r="E266" s="582" t="s">
        <v>1241</v>
      </c>
      <c r="F266" s="575">
        <v>44904</v>
      </c>
      <c r="G266" s="576" t="s">
        <v>493</v>
      </c>
      <c r="H266" s="576" t="s">
        <v>550</v>
      </c>
      <c r="I266" s="576" t="s">
        <v>1259</v>
      </c>
      <c r="J266" s="576" t="s">
        <v>1297</v>
      </c>
      <c r="K266" s="576"/>
      <c r="L266" s="176">
        <v>1170</v>
      </c>
      <c r="M266" s="577">
        <f t="shared" si="221"/>
        <v>117</v>
      </c>
      <c r="N266" s="176">
        <f t="shared" si="222"/>
        <v>1053</v>
      </c>
      <c r="O266" s="176">
        <f t="shared" si="223"/>
        <v>210.6</v>
      </c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176"/>
      <c r="AT266" s="176"/>
      <c r="AU266" s="176"/>
      <c r="AV266" s="176"/>
      <c r="AW266" s="176"/>
      <c r="AX266" s="176"/>
      <c r="AY266" s="176"/>
      <c r="AZ266" s="176"/>
      <c r="BA266" s="176"/>
      <c r="BB266" s="176"/>
      <c r="BC266" s="176"/>
      <c r="BD266" s="176"/>
      <c r="BE266" s="176"/>
      <c r="BF266" s="176"/>
      <c r="BG266" s="176"/>
      <c r="BH266" s="176"/>
      <c r="BI266" s="176"/>
      <c r="BJ266" s="176"/>
      <c r="BK266" s="176"/>
      <c r="BL266" s="176"/>
      <c r="BM266" s="176"/>
      <c r="BN266" s="176"/>
      <c r="BO266" s="176"/>
      <c r="BP266" s="176"/>
      <c r="BQ266" s="176"/>
      <c r="BR266" s="176"/>
      <c r="BS266" s="176">
        <f t="shared" si="211"/>
        <v>0</v>
      </c>
      <c r="BT266" s="176"/>
      <c r="BU266" s="282">
        <v>13.27</v>
      </c>
      <c r="BV266" s="282">
        <f t="shared" si="216"/>
        <v>13.27</v>
      </c>
      <c r="BW266" s="282">
        <f t="shared" si="217"/>
        <v>1039.73</v>
      </c>
      <c r="BX266" s="585">
        <v>44926</v>
      </c>
      <c r="BY266" s="130">
        <f t="shared" si="213"/>
        <v>23</v>
      </c>
      <c r="BZ266" s="586">
        <f t="shared" si="214"/>
        <v>0.57698630136986295</v>
      </c>
      <c r="CA266" s="586"/>
      <c r="CB266" s="545">
        <f t="shared" si="215"/>
        <v>-13.27</v>
      </c>
      <c r="CC266" s="546">
        <f t="shared" si="218"/>
        <v>26.54</v>
      </c>
    </row>
    <row r="267" spans="1:81" s="130" customFormat="1" ht="25.5">
      <c r="A267" s="587"/>
      <c r="B267" s="588">
        <v>27932</v>
      </c>
      <c r="C267" s="129"/>
      <c r="D267" s="542">
        <v>259</v>
      </c>
      <c r="E267" s="582" t="s">
        <v>1242</v>
      </c>
      <c r="F267" s="575">
        <v>44904</v>
      </c>
      <c r="G267" s="576" t="s">
        <v>493</v>
      </c>
      <c r="H267" s="576" t="s">
        <v>550</v>
      </c>
      <c r="I267" s="576" t="s">
        <v>1259</v>
      </c>
      <c r="J267" s="576" t="s">
        <v>1298</v>
      </c>
      <c r="K267" s="576"/>
      <c r="L267" s="176">
        <v>1170</v>
      </c>
      <c r="M267" s="577">
        <f t="shared" si="221"/>
        <v>117</v>
      </c>
      <c r="N267" s="176">
        <f t="shared" si="222"/>
        <v>1053</v>
      </c>
      <c r="O267" s="176">
        <f t="shared" si="223"/>
        <v>210.6</v>
      </c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  <c r="AH267" s="176"/>
      <c r="AI267" s="176"/>
      <c r="AJ267" s="176"/>
      <c r="AK267" s="176"/>
      <c r="AL267" s="176"/>
      <c r="AM267" s="176"/>
      <c r="AN267" s="176"/>
      <c r="AO267" s="176"/>
      <c r="AP267" s="176"/>
      <c r="AQ267" s="176"/>
      <c r="AR267" s="176"/>
      <c r="AS267" s="176"/>
      <c r="AT267" s="176"/>
      <c r="AU267" s="176"/>
      <c r="AV267" s="176"/>
      <c r="AW267" s="176"/>
      <c r="AX267" s="176"/>
      <c r="AY267" s="176"/>
      <c r="AZ267" s="176"/>
      <c r="BA267" s="176"/>
      <c r="BB267" s="176"/>
      <c r="BC267" s="176"/>
      <c r="BD267" s="176"/>
      <c r="BE267" s="176"/>
      <c r="BF267" s="176"/>
      <c r="BG267" s="176"/>
      <c r="BH267" s="176"/>
      <c r="BI267" s="176"/>
      <c r="BJ267" s="176"/>
      <c r="BK267" s="176"/>
      <c r="BL267" s="176"/>
      <c r="BM267" s="176"/>
      <c r="BN267" s="176"/>
      <c r="BO267" s="176"/>
      <c r="BP267" s="176"/>
      <c r="BQ267" s="176"/>
      <c r="BR267" s="176"/>
      <c r="BS267" s="176">
        <f t="shared" si="211"/>
        <v>0</v>
      </c>
      <c r="BT267" s="176"/>
      <c r="BU267" s="282">
        <v>13.27</v>
      </c>
      <c r="BV267" s="282">
        <f t="shared" si="216"/>
        <v>13.27</v>
      </c>
      <c r="BW267" s="282">
        <f t="shared" si="217"/>
        <v>1039.73</v>
      </c>
      <c r="BX267" s="585">
        <v>44926</v>
      </c>
      <c r="BY267" s="130">
        <f t="shared" si="213"/>
        <v>23</v>
      </c>
      <c r="BZ267" s="586">
        <f t="shared" si="214"/>
        <v>0.57698630136986295</v>
      </c>
      <c r="CA267" s="586"/>
      <c r="CB267" s="545">
        <f t="shared" si="215"/>
        <v>-13.27</v>
      </c>
      <c r="CC267" s="546">
        <f t="shared" si="218"/>
        <v>26.54</v>
      </c>
    </row>
    <row r="268" spans="1:81" s="130" customFormat="1" ht="13.5">
      <c r="A268" s="587"/>
      <c r="B268" s="588">
        <v>27932</v>
      </c>
      <c r="C268" s="129"/>
      <c r="D268" s="542">
        <v>260</v>
      </c>
      <c r="E268" s="582" t="s">
        <v>1243</v>
      </c>
      <c r="F268" s="575">
        <v>44904</v>
      </c>
      <c r="G268" s="576" t="s">
        <v>1190</v>
      </c>
      <c r="H268" s="576" t="s">
        <v>550</v>
      </c>
      <c r="I268" s="576" t="s">
        <v>1299</v>
      </c>
      <c r="J268" s="576" t="s">
        <v>1300</v>
      </c>
      <c r="K268" s="576" t="s">
        <v>304</v>
      </c>
      <c r="L268" s="176">
        <v>1215</v>
      </c>
      <c r="M268" s="577">
        <f t="shared" si="221"/>
        <v>121.5</v>
      </c>
      <c r="N268" s="176">
        <f t="shared" si="222"/>
        <v>1093.5</v>
      </c>
      <c r="O268" s="176">
        <f t="shared" si="223"/>
        <v>218.7</v>
      </c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  <c r="AE268" s="176"/>
      <c r="AF268" s="176"/>
      <c r="AG268" s="176"/>
      <c r="AH268" s="176"/>
      <c r="AI268" s="176"/>
      <c r="AJ268" s="176"/>
      <c r="AK268" s="176"/>
      <c r="AL268" s="176"/>
      <c r="AM268" s="176"/>
      <c r="AN268" s="176"/>
      <c r="AO268" s="176"/>
      <c r="AP268" s="176"/>
      <c r="AQ268" s="176"/>
      <c r="AR268" s="176"/>
      <c r="AS268" s="176"/>
      <c r="AT268" s="176"/>
      <c r="AU268" s="176"/>
      <c r="AV268" s="176"/>
      <c r="AW268" s="176"/>
      <c r="AX268" s="176"/>
      <c r="AY268" s="176"/>
      <c r="AZ268" s="176"/>
      <c r="BA268" s="176"/>
      <c r="BB268" s="176"/>
      <c r="BC268" s="176"/>
      <c r="BD268" s="176"/>
      <c r="BE268" s="176"/>
      <c r="BF268" s="176"/>
      <c r="BG268" s="176"/>
      <c r="BH268" s="176"/>
      <c r="BI268" s="176"/>
      <c r="BJ268" s="176"/>
      <c r="BK268" s="176"/>
      <c r="BL268" s="176"/>
      <c r="BM268" s="176"/>
      <c r="BN268" s="176"/>
      <c r="BO268" s="176"/>
      <c r="BP268" s="176"/>
      <c r="BQ268" s="176"/>
      <c r="BR268" s="176"/>
      <c r="BS268" s="176">
        <f t="shared" si="211"/>
        <v>0</v>
      </c>
      <c r="BT268" s="176"/>
      <c r="BU268" s="282">
        <v>13.78</v>
      </c>
      <c r="BV268" s="282">
        <f t="shared" si="216"/>
        <v>13.78</v>
      </c>
      <c r="BW268" s="282">
        <f t="shared" si="217"/>
        <v>1039.73</v>
      </c>
      <c r="BX268" s="585">
        <v>44926</v>
      </c>
      <c r="BY268" s="130">
        <f t="shared" si="213"/>
        <v>23</v>
      </c>
      <c r="BZ268" s="586">
        <f t="shared" si="214"/>
        <v>0.59917808219178081</v>
      </c>
      <c r="CA268" s="586"/>
      <c r="CB268" s="545">
        <f t="shared" si="215"/>
        <v>-13.78</v>
      </c>
      <c r="CC268" s="546">
        <f t="shared" si="218"/>
        <v>27.56</v>
      </c>
    </row>
    <row r="269" spans="1:81" s="130" customFormat="1" ht="13.5">
      <c r="A269" s="587"/>
      <c r="B269" s="588">
        <v>27932</v>
      </c>
      <c r="C269" s="129"/>
      <c r="D269" s="542">
        <v>261</v>
      </c>
      <c r="E269" s="582" t="s">
        <v>1244</v>
      </c>
      <c r="F269" s="575">
        <v>44904</v>
      </c>
      <c r="G269" s="576" t="s">
        <v>1190</v>
      </c>
      <c r="H269" s="576" t="s">
        <v>550</v>
      </c>
      <c r="I269" s="576" t="s">
        <v>1299</v>
      </c>
      <c r="J269" s="576" t="s">
        <v>1301</v>
      </c>
      <c r="K269" s="576"/>
      <c r="L269" s="176">
        <v>1215</v>
      </c>
      <c r="M269" s="577">
        <f t="shared" ref="M269:M285" si="224">L269*10%</f>
        <v>121.5</v>
      </c>
      <c r="N269" s="176">
        <f t="shared" ref="N269:N285" si="225">L269-M269</f>
        <v>1093.5</v>
      </c>
      <c r="O269" s="176">
        <f t="shared" ref="O269:O285" si="226">N269/5</f>
        <v>218.7</v>
      </c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  <c r="AE269" s="176"/>
      <c r="AF269" s="176"/>
      <c r="AG269" s="176"/>
      <c r="AH269" s="176"/>
      <c r="AI269" s="176"/>
      <c r="AJ269" s="176"/>
      <c r="AK269" s="176"/>
      <c r="AL269" s="176"/>
      <c r="AM269" s="176"/>
      <c r="AN269" s="176"/>
      <c r="AO269" s="176"/>
      <c r="AP269" s="176"/>
      <c r="AQ269" s="176"/>
      <c r="AR269" s="176"/>
      <c r="AS269" s="176"/>
      <c r="AT269" s="176"/>
      <c r="AU269" s="176"/>
      <c r="AV269" s="176"/>
      <c r="AW269" s="176"/>
      <c r="AX269" s="176"/>
      <c r="AY269" s="176"/>
      <c r="AZ269" s="176"/>
      <c r="BA269" s="176"/>
      <c r="BB269" s="176"/>
      <c r="BC269" s="176"/>
      <c r="BD269" s="176"/>
      <c r="BE269" s="176"/>
      <c r="BF269" s="176"/>
      <c r="BG269" s="176"/>
      <c r="BH269" s="176"/>
      <c r="BI269" s="176"/>
      <c r="BJ269" s="176"/>
      <c r="BK269" s="176"/>
      <c r="BL269" s="176"/>
      <c r="BM269" s="176"/>
      <c r="BN269" s="176"/>
      <c r="BO269" s="176"/>
      <c r="BP269" s="176"/>
      <c r="BQ269" s="176"/>
      <c r="BR269" s="176"/>
      <c r="BS269" s="176">
        <f t="shared" si="211"/>
        <v>0</v>
      </c>
      <c r="BT269" s="176"/>
      <c r="BU269" s="282">
        <v>13.78</v>
      </c>
      <c r="BV269" s="282">
        <f t="shared" si="216"/>
        <v>13.78</v>
      </c>
      <c r="BW269" s="282">
        <f t="shared" si="217"/>
        <v>1079.72</v>
      </c>
      <c r="BX269" s="585">
        <v>44926</v>
      </c>
      <c r="BY269" s="130">
        <f t="shared" si="213"/>
        <v>23</v>
      </c>
      <c r="BZ269" s="586">
        <f t="shared" si="214"/>
        <v>0.59917808219178081</v>
      </c>
      <c r="CA269" s="586"/>
      <c r="CB269" s="545">
        <f t="shared" si="215"/>
        <v>-13.78</v>
      </c>
      <c r="CC269" s="546">
        <f t="shared" si="218"/>
        <v>27.56</v>
      </c>
    </row>
    <row r="270" spans="1:81" s="130" customFormat="1" ht="13.5">
      <c r="A270" s="587"/>
      <c r="B270" s="588">
        <v>27932</v>
      </c>
      <c r="C270" s="129"/>
      <c r="D270" s="542">
        <v>262</v>
      </c>
      <c r="E270" s="582" t="s">
        <v>1245</v>
      </c>
      <c r="F270" s="575">
        <v>44904</v>
      </c>
      <c r="G270" s="576" t="s">
        <v>1190</v>
      </c>
      <c r="H270" s="576" t="s">
        <v>550</v>
      </c>
      <c r="I270" s="576" t="s">
        <v>1299</v>
      </c>
      <c r="J270" s="576" t="s">
        <v>1302</v>
      </c>
      <c r="K270" s="576"/>
      <c r="L270" s="176">
        <v>1215</v>
      </c>
      <c r="M270" s="577">
        <f t="shared" si="224"/>
        <v>121.5</v>
      </c>
      <c r="N270" s="176">
        <f t="shared" si="225"/>
        <v>1093.5</v>
      </c>
      <c r="O270" s="176">
        <f t="shared" si="226"/>
        <v>218.7</v>
      </c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  <c r="AH270" s="176"/>
      <c r="AI270" s="176"/>
      <c r="AJ270" s="176"/>
      <c r="AK270" s="176"/>
      <c r="AL270" s="176"/>
      <c r="AM270" s="176"/>
      <c r="AN270" s="176"/>
      <c r="AO270" s="176"/>
      <c r="AP270" s="176"/>
      <c r="AQ270" s="176"/>
      <c r="AR270" s="176"/>
      <c r="AS270" s="176"/>
      <c r="AT270" s="176"/>
      <c r="AU270" s="176"/>
      <c r="AV270" s="176"/>
      <c r="AW270" s="176"/>
      <c r="AX270" s="176"/>
      <c r="AY270" s="176"/>
      <c r="AZ270" s="176"/>
      <c r="BA270" s="176"/>
      <c r="BB270" s="176"/>
      <c r="BC270" s="176"/>
      <c r="BD270" s="176"/>
      <c r="BE270" s="176"/>
      <c r="BF270" s="176"/>
      <c r="BG270" s="176"/>
      <c r="BH270" s="176"/>
      <c r="BI270" s="176"/>
      <c r="BJ270" s="176"/>
      <c r="BK270" s="176"/>
      <c r="BL270" s="176"/>
      <c r="BM270" s="176"/>
      <c r="BN270" s="176"/>
      <c r="BO270" s="176"/>
      <c r="BP270" s="176"/>
      <c r="BQ270" s="176"/>
      <c r="BR270" s="176"/>
      <c r="BS270" s="176">
        <f t="shared" si="211"/>
        <v>0</v>
      </c>
      <c r="BT270" s="176"/>
      <c r="BU270" s="282">
        <v>13.78</v>
      </c>
      <c r="BV270" s="282">
        <f t="shared" si="216"/>
        <v>13.78</v>
      </c>
      <c r="BW270" s="282">
        <f t="shared" si="217"/>
        <v>1079.72</v>
      </c>
      <c r="BX270" s="585">
        <v>44926</v>
      </c>
      <c r="BY270" s="130">
        <f t="shared" si="213"/>
        <v>23</v>
      </c>
      <c r="BZ270" s="586">
        <f t="shared" si="214"/>
        <v>0.59917808219178081</v>
      </c>
      <c r="CA270" s="586"/>
      <c r="CB270" s="545">
        <f t="shared" si="215"/>
        <v>-13.78</v>
      </c>
      <c r="CC270" s="546">
        <f t="shared" si="218"/>
        <v>27.56</v>
      </c>
    </row>
    <row r="271" spans="1:81" s="130" customFormat="1" ht="13.5">
      <c r="A271" s="587"/>
      <c r="B271" s="588">
        <v>27932</v>
      </c>
      <c r="C271" s="129"/>
      <c r="D271" s="542">
        <v>263</v>
      </c>
      <c r="E271" s="582" t="s">
        <v>1246</v>
      </c>
      <c r="F271" s="575">
        <v>44904</v>
      </c>
      <c r="G271" s="576" t="s">
        <v>1190</v>
      </c>
      <c r="H271" s="576" t="s">
        <v>550</v>
      </c>
      <c r="I271" s="576" t="s">
        <v>1299</v>
      </c>
      <c r="J271" s="576" t="s">
        <v>1303</v>
      </c>
      <c r="K271" s="576"/>
      <c r="L271" s="176">
        <v>1215</v>
      </c>
      <c r="M271" s="577">
        <f t="shared" si="224"/>
        <v>121.5</v>
      </c>
      <c r="N271" s="176">
        <f t="shared" si="225"/>
        <v>1093.5</v>
      </c>
      <c r="O271" s="176">
        <f t="shared" si="226"/>
        <v>218.7</v>
      </c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  <c r="AE271" s="176"/>
      <c r="AF271" s="176"/>
      <c r="AG271" s="176"/>
      <c r="AH271" s="176"/>
      <c r="AI271" s="176"/>
      <c r="AJ271" s="176"/>
      <c r="AK271" s="176"/>
      <c r="AL271" s="176"/>
      <c r="AM271" s="176"/>
      <c r="AN271" s="176"/>
      <c r="AO271" s="176"/>
      <c r="AP271" s="176"/>
      <c r="AQ271" s="176"/>
      <c r="AR271" s="176"/>
      <c r="AS271" s="176"/>
      <c r="AT271" s="176"/>
      <c r="AU271" s="176"/>
      <c r="AV271" s="176"/>
      <c r="AW271" s="176"/>
      <c r="AX271" s="176"/>
      <c r="AY271" s="176"/>
      <c r="AZ271" s="176"/>
      <c r="BA271" s="176"/>
      <c r="BB271" s="176"/>
      <c r="BC271" s="176"/>
      <c r="BD271" s="176"/>
      <c r="BE271" s="176"/>
      <c r="BF271" s="176"/>
      <c r="BG271" s="176"/>
      <c r="BH271" s="176"/>
      <c r="BI271" s="176"/>
      <c r="BJ271" s="176"/>
      <c r="BK271" s="176"/>
      <c r="BL271" s="176"/>
      <c r="BM271" s="176"/>
      <c r="BN271" s="176"/>
      <c r="BO271" s="176"/>
      <c r="BP271" s="176"/>
      <c r="BQ271" s="176"/>
      <c r="BR271" s="176"/>
      <c r="BS271" s="176">
        <f t="shared" si="211"/>
        <v>0</v>
      </c>
      <c r="BT271" s="176"/>
      <c r="BU271" s="282">
        <v>13.78</v>
      </c>
      <c r="BV271" s="282">
        <f t="shared" si="216"/>
        <v>13.78</v>
      </c>
      <c r="BW271" s="282">
        <f t="shared" si="217"/>
        <v>1079.72</v>
      </c>
      <c r="BX271" s="585">
        <v>44926</v>
      </c>
      <c r="BY271" s="130">
        <f t="shared" si="213"/>
        <v>23</v>
      </c>
      <c r="BZ271" s="586">
        <f t="shared" si="214"/>
        <v>0.59917808219178081</v>
      </c>
      <c r="CA271" s="586"/>
      <c r="CB271" s="545">
        <f t="shared" si="215"/>
        <v>-13.78</v>
      </c>
      <c r="CC271" s="546">
        <f t="shared" si="218"/>
        <v>27.56</v>
      </c>
    </row>
    <row r="272" spans="1:81" s="130" customFormat="1" ht="13.5">
      <c r="A272" s="587"/>
      <c r="B272" s="588">
        <v>27932</v>
      </c>
      <c r="C272" s="129"/>
      <c r="D272" s="542">
        <v>264</v>
      </c>
      <c r="E272" s="582" t="s">
        <v>1247</v>
      </c>
      <c r="F272" s="575">
        <v>44904</v>
      </c>
      <c r="G272" s="576" t="s">
        <v>1190</v>
      </c>
      <c r="H272" s="576" t="s">
        <v>550</v>
      </c>
      <c r="I272" s="576" t="s">
        <v>1299</v>
      </c>
      <c r="J272" s="576" t="s">
        <v>1304</v>
      </c>
      <c r="K272" s="576"/>
      <c r="L272" s="176">
        <v>1215</v>
      </c>
      <c r="M272" s="577">
        <f t="shared" si="224"/>
        <v>121.5</v>
      </c>
      <c r="N272" s="176">
        <f t="shared" si="225"/>
        <v>1093.5</v>
      </c>
      <c r="O272" s="176">
        <f t="shared" si="226"/>
        <v>218.7</v>
      </c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  <c r="AI272" s="176"/>
      <c r="AJ272" s="176"/>
      <c r="AK272" s="176"/>
      <c r="AL272" s="176"/>
      <c r="AM272" s="176"/>
      <c r="AN272" s="176"/>
      <c r="AO272" s="176"/>
      <c r="AP272" s="176"/>
      <c r="AQ272" s="176"/>
      <c r="AR272" s="176"/>
      <c r="AS272" s="176"/>
      <c r="AT272" s="176"/>
      <c r="AU272" s="176"/>
      <c r="AV272" s="176"/>
      <c r="AW272" s="176"/>
      <c r="AX272" s="176"/>
      <c r="AY272" s="176"/>
      <c r="AZ272" s="176"/>
      <c r="BA272" s="176"/>
      <c r="BB272" s="176"/>
      <c r="BC272" s="176"/>
      <c r="BD272" s="176"/>
      <c r="BE272" s="176"/>
      <c r="BF272" s="176"/>
      <c r="BG272" s="176"/>
      <c r="BH272" s="176"/>
      <c r="BI272" s="176"/>
      <c r="BJ272" s="176"/>
      <c r="BK272" s="176"/>
      <c r="BL272" s="176"/>
      <c r="BM272" s="176"/>
      <c r="BN272" s="176"/>
      <c r="BO272" s="176"/>
      <c r="BP272" s="176"/>
      <c r="BQ272" s="176"/>
      <c r="BR272" s="176"/>
      <c r="BS272" s="176">
        <f t="shared" si="211"/>
        <v>0</v>
      </c>
      <c r="BT272" s="176"/>
      <c r="BU272" s="282">
        <v>13.78</v>
      </c>
      <c r="BV272" s="282">
        <f t="shared" si="216"/>
        <v>13.78</v>
      </c>
      <c r="BW272" s="282">
        <f t="shared" si="217"/>
        <v>1079.72</v>
      </c>
      <c r="BX272" s="585">
        <v>44926</v>
      </c>
      <c r="BY272" s="130">
        <f t="shared" si="213"/>
        <v>23</v>
      </c>
      <c r="BZ272" s="586">
        <f t="shared" si="214"/>
        <v>0.59917808219178081</v>
      </c>
      <c r="CA272" s="586"/>
      <c r="CB272" s="545">
        <f t="shared" si="215"/>
        <v>-13.78</v>
      </c>
      <c r="CC272" s="546">
        <f t="shared" si="218"/>
        <v>27.56</v>
      </c>
    </row>
    <row r="273" spans="1:81" s="130" customFormat="1" ht="13.5">
      <c r="A273" s="587"/>
      <c r="B273" s="588">
        <v>27932</v>
      </c>
      <c r="C273" s="129"/>
      <c r="D273" s="542">
        <v>265</v>
      </c>
      <c r="E273" s="582" t="s">
        <v>1248</v>
      </c>
      <c r="F273" s="575">
        <v>44904</v>
      </c>
      <c r="G273" s="576" t="s">
        <v>1190</v>
      </c>
      <c r="H273" s="576" t="s">
        <v>550</v>
      </c>
      <c r="I273" s="576" t="s">
        <v>1299</v>
      </c>
      <c r="J273" s="576" t="s">
        <v>1305</v>
      </c>
      <c r="K273" s="576"/>
      <c r="L273" s="176">
        <v>1215</v>
      </c>
      <c r="M273" s="577">
        <f t="shared" si="224"/>
        <v>121.5</v>
      </c>
      <c r="N273" s="176">
        <f t="shared" si="225"/>
        <v>1093.5</v>
      </c>
      <c r="O273" s="176">
        <f t="shared" si="226"/>
        <v>218.7</v>
      </c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  <c r="AI273" s="176"/>
      <c r="AJ273" s="176"/>
      <c r="AK273" s="176"/>
      <c r="AL273" s="176"/>
      <c r="AM273" s="176"/>
      <c r="AN273" s="176"/>
      <c r="AO273" s="176"/>
      <c r="AP273" s="176"/>
      <c r="AQ273" s="176"/>
      <c r="AR273" s="176"/>
      <c r="AS273" s="176"/>
      <c r="AT273" s="176"/>
      <c r="AU273" s="176"/>
      <c r="AV273" s="176"/>
      <c r="AW273" s="176"/>
      <c r="AX273" s="176"/>
      <c r="AY273" s="176"/>
      <c r="AZ273" s="176"/>
      <c r="BA273" s="176"/>
      <c r="BB273" s="176"/>
      <c r="BC273" s="176"/>
      <c r="BD273" s="176"/>
      <c r="BE273" s="176"/>
      <c r="BF273" s="176"/>
      <c r="BG273" s="176"/>
      <c r="BH273" s="176"/>
      <c r="BI273" s="176"/>
      <c r="BJ273" s="176"/>
      <c r="BK273" s="176"/>
      <c r="BL273" s="176"/>
      <c r="BM273" s="176"/>
      <c r="BN273" s="176"/>
      <c r="BO273" s="176"/>
      <c r="BP273" s="176"/>
      <c r="BQ273" s="176"/>
      <c r="BR273" s="176"/>
      <c r="BS273" s="176">
        <f t="shared" si="211"/>
        <v>0</v>
      </c>
      <c r="BT273" s="176"/>
      <c r="BU273" s="282">
        <v>13.78</v>
      </c>
      <c r="BV273" s="282">
        <f t="shared" si="216"/>
        <v>13.78</v>
      </c>
      <c r="BW273" s="282">
        <f t="shared" si="217"/>
        <v>1079.72</v>
      </c>
      <c r="BX273" s="585">
        <v>44926</v>
      </c>
      <c r="BY273" s="130">
        <f t="shared" si="213"/>
        <v>23</v>
      </c>
      <c r="BZ273" s="586">
        <f t="shared" si="214"/>
        <v>0.59917808219178081</v>
      </c>
      <c r="CA273" s="586"/>
      <c r="CB273" s="545">
        <f t="shared" si="215"/>
        <v>-13.78</v>
      </c>
      <c r="CC273" s="546">
        <f t="shared" si="218"/>
        <v>27.56</v>
      </c>
    </row>
    <row r="274" spans="1:81" s="130" customFormat="1" ht="13.5">
      <c r="A274" s="587"/>
      <c r="B274" s="588">
        <v>27932</v>
      </c>
      <c r="C274" s="129"/>
      <c r="D274" s="542">
        <v>266</v>
      </c>
      <c r="E274" s="582" t="s">
        <v>1249</v>
      </c>
      <c r="F274" s="575">
        <v>44904</v>
      </c>
      <c r="G274" s="576" t="s">
        <v>1190</v>
      </c>
      <c r="H274" s="576" t="s">
        <v>550</v>
      </c>
      <c r="I274" s="576" t="s">
        <v>1299</v>
      </c>
      <c r="J274" s="576" t="s">
        <v>1306</v>
      </c>
      <c r="K274" s="576"/>
      <c r="L274" s="176">
        <v>1215</v>
      </c>
      <c r="M274" s="577">
        <f t="shared" si="224"/>
        <v>121.5</v>
      </c>
      <c r="N274" s="176">
        <f t="shared" si="225"/>
        <v>1093.5</v>
      </c>
      <c r="O274" s="176">
        <f t="shared" si="226"/>
        <v>218.7</v>
      </c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  <c r="AH274" s="176"/>
      <c r="AI274" s="176"/>
      <c r="AJ274" s="176"/>
      <c r="AK274" s="176"/>
      <c r="AL274" s="176"/>
      <c r="AM274" s="176"/>
      <c r="AN274" s="176"/>
      <c r="AO274" s="176"/>
      <c r="AP274" s="176"/>
      <c r="AQ274" s="176"/>
      <c r="AR274" s="176"/>
      <c r="AS274" s="176"/>
      <c r="AT274" s="176"/>
      <c r="AU274" s="176"/>
      <c r="AV274" s="176"/>
      <c r="AW274" s="176"/>
      <c r="AX274" s="176"/>
      <c r="AY274" s="176"/>
      <c r="AZ274" s="176"/>
      <c r="BA274" s="176"/>
      <c r="BB274" s="176"/>
      <c r="BC274" s="176"/>
      <c r="BD274" s="176"/>
      <c r="BE274" s="176"/>
      <c r="BF274" s="176"/>
      <c r="BG274" s="176"/>
      <c r="BH274" s="176"/>
      <c r="BI274" s="176"/>
      <c r="BJ274" s="176"/>
      <c r="BK274" s="176"/>
      <c r="BL274" s="176"/>
      <c r="BM274" s="176"/>
      <c r="BN274" s="176"/>
      <c r="BO274" s="176"/>
      <c r="BP274" s="176"/>
      <c r="BQ274" s="176"/>
      <c r="BR274" s="176"/>
      <c r="BS274" s="176">
        <f t="shared" si="211"/>
        <v>0</v>
      </c>
      <c r="BT274" s="176"/>
      <c r="BU274" s="282">
        <v>13.78</v>
      </c>
      <c r="BV274" s="282">
        <f t="shared" si="216"/>
        <v>13.78</v>
      </c>
      <c r="BW274" s="282">
        <f t="shared" si="217"/>
        <v>1079.72</v>
      </c>
      <c r="BX274" s="585">
        <v>44926</v>
      </c>
      <c r="BY274" s="130">
        <f t="shared" si="213"/>
        <v>23</v>
      </c>
      <c r="BZ274" s="586">
        <f t="shared" si="214"/>
        <v>0.59917808219178081</v>
      </c>
      <c r="CA274" s="586"/>
      <c r="CB274" s="545">
        <f t="shared" si="215"/>
        <v>-13.78</v>
      </c>
      <c r="CC274" s="546">
        <f t="shared" si="218"/>
        <v>27.56</v>
      </c>
    </row>
    <row r="275" spans="1:81" s="130" customFormat="1" ht="13.5">
      <c r="A275" s="587"/>
      <c r="B275" s="588">
        <v>27932</v>
      </c>
      <c r="C275" s="129"/>
      <c r="D275" s="542">
        <v>267</v>
      </c>
      <c r="E275" s="582" t="s">
        <v>1250</v>
      </c>
      <c r="F275" s="575">
        <v>44904</v>
      </c>
      <c r="G275" s="576" t="s">
        <v>1190</v>
      </c>
      <c r="H275" s="576" t="s">
        <v>550</v>
      </c>
      <c r="I275" s="576" t="s">
        <v>1299</v>
      </c>
      <c r="J275" s="576" t="s">
        <v>1307</v>
      </c>
      <c r="K275" s="576"/>
      <c r="L275" s="176">
        <v>1215</v>
      </c>
      <c r="M275" s="577">
        <f t="shared" si="224"/>
        <v>121.5</v>
      </c>
      <c r="N275" s="176">
        <f t="shared" si="225"/>
        <v>1093.5</v>
      </c>
      <c r="O275" s="176">
        <f t="shared" si="226"/>
        <v>218.7</v>
      </c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6"/>
      <c r="BN275" s="176"/>
      <c r="BO275" s="176"/>
      <c r="BP275" s="176"/>
      <c r="BQ275" s="176"/>
      <c r="BR275" s="176"/>
      <c r="BS275" s="176">
        <f t="shared" si="211"/>
        <v>0</v>
      </c>
      <c r="BT275" s="176"/>
      <c r="BU275" s="282">
        <v>13.78</v>
      </c>
      <c r="BV275" s="282">
        <f t="shared" si="216"/>
        <v>13.78</v>
      </c>
      <c r="BW275" s="282">
        <f t="shared" si="217"/>
        <v>1079.72</v>
      </c>
      <c r="BX275" s="585">
        <v>44926</v>
      </c>
      <c r="BY275" s="130">
        <f t="shared" si="213"/>
        <v>23</v>
      </c>
      <c r="BZ275" s="586">
        <f t="shared" si="214"/>
        <v>0.59917808219178081</v>
      </c>
      <c r="CA275" s="586"/>
      <c r="CB275" s="545">
        <f t="shared" si="215"/>
        <v>-13.78</v>
      </c>
      <c r="CC275" s="546">
        <f t="shared" si="218"/>
        <v>27.56</v>
      </c>
    </row>
    <row r="276" spans="1:81" s="130" customFormat="1" ht="13.5">
      <c r="A276" s="587"/>
      <c r="B276" s="588">
        <v>27932</v>
      </c>
      <c r="C276" s="129"/>
      <c r="D276" s="542">
        <v>268</v>
      </c>
      <c r="E276" s="582" t="s">
        <v>1251</v>
      </c>
      <c r="F276" s="575">
        <v>44904</v>
      </c>
      <c r="G276" s="576" t="s">
        <v>1190</v>
      </c>
      <c r="H276" s="576" t="s">
        <v>550</v>
      </c>
      <c r="I276" s="576" t="s">
        <v>1299</v>
      </c>
      <c r="J276" s="576" t="s">
        <v>1308</v>
      </c>
      <c r="K276" s="576"/>
      <c r="L276" s="176">
        <v>1215</v>
      </c>
      <c r="M276" s="577">
        <f t="shared" si="224"/>
        <v>121.5</v>
      </c>
      <c r="N276" s="176">
        <f t="shared" si="225"/>
        <v>1093.5</v>
      </c>
      <c r="O276" s="176">
        <f t="shared" si="226"/>
        <v>218.7</v>
      </c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6"/>
      <c r="AT276" s="176"/>
      <c r="AU276" s="176"/>
      <c r="AV276" s="176"/>
      <c r="AW276" s="176"/>
      <c r="AX276" s="176"/>
      <c r="AY276" s="176"/>
      <c r="AZ276" s="176"/>
      <c r="BA276" s="176"/>
      <c r="BB276" s="176"/>
      <c r="BC276" s="176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6"/>
      <c r="BN276" s="176"/>
      <c r="BO276" s="176"/>
      <c r="BP276" s="176"/>
      <c r="BQ276" s="176"/>
      <c r="BR276" s="176"/>
      <c r="BS276" s="176">
        <f t="shared" si="211"/>
        <v>0</v>
      </c>
      <c r="BT276" s="176"/>
      <c r="BU276" s="282">
        <v>13.78</v>
      </c>
      <c r="BV276" s="282">
        <f t="shared" si="216"/>
        <v>13.78</v>
      </c>
      <c r="BW276" s="282">
        <f t="shared" si="217"/>
        <v>1079.72</v>
      </c>
      <c r="BX276" s="585">
        <v>44926</v>
      </c>
      <c r="BY276" s="130">
        <f t="shared" si="213"/>
        <v>23</v>
      </c>
      <c r="BZ276" s="586">
        <f t="shared" si="214"/>
        <v>0.59917808219178081</v>
      </c>
      <c r="CA276" s="586"/>
      <c r="CB276" s="545">
        <f t="shared" si="215"/>
        <v>-13.78</v>
      </c>
      <c r="CC276" s="546">
        <f t="shared" si="218"/>
        <v>27.56</v>
      </c>
    </row>
    <row r="277" spans="1:81" s="130" customFormat="1" ht="13.5">
      <c r="A277" s="587"/>
      <c r="B277" s="588">
        <v>27932</v>
      </c>
      <c r="C277" s="129"/>
      <c r="D277" s="542">
        <v>269</v>
      </c>
      <c r="E277" s="582" t="s">
        <v>1252</v>
      </c>
      <c r="F277" s="575">
        <v>44904</v>
      </c>
      <c r="G277" s="576" t="s">
        <v>1190</v>
      </c>
      <c r="H277" s="576" t="s">
        <v>550</v>
      </c>
      <c r="I277" s="576" t="s">
        <v>1299</v>
      </c>
      <c r="J277" s="576" t="s">
        <v>1309</v>
      </c>
      <c r="K277" s="576"/>
      <c r="L277" s="176">
        <v>1215</v>
      </c>
      <c r="M277" s="577">
        <f t="shared" si="224"/>
        <v>121.5</v>
      </c>
      <c r="N277" s="176">
        <f t="shared" si="225"/>
        <v>1093.5</v>
      </c>
      <c r="O277" s="176">
        <f t="shared" si="226"/>
        <v>218.7</v>
      </c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76"/>
      <c r="AJ277" s="176"/>
      <c r="AK277" s="176"/>
      <c r="AL277" s="176"/>
      <c r="AM277" s="176"/>
      <c r="AN277" s="176"/>
      <c r="AO277" s="176"/>
      <c r="AP277" s="176"/>
      <c r="AQ277" s="176"/>
      <c r="AR277" s="176"/>
      <c r="AS277" s="176"/>
      <c r="AT277" s="176"/>
      <c r="AU277" s="176"/>
      <c r="AV277" s="176"/>
      <c r="AW277" s="176"/>
      <c r="AX277" s="176"/>
      <c r="AY277" s="176"/>
      <c r="AZ277" s="176"/>
      <c r="BA277" s="176"/>
      <c r="BB277" s="176"/>
      <c r="BC277" s="176"/>
      <c r="BD277" s="176"/>
      <c r="BE277" s="176"/>
      <c r="BF277" s="176"/>
      <c r="BG277" s="176"/>
      <c r="BH277" s="176"/>
      <c r="BI277" s="176"/>
      <c r="BJ277" s="176"/>
      <c r="BK277" s="176"/>
      <c r="BL277" s="176"/>
      <c r="BM277" s="176"/>
      <c r="BN277" s="176"/>
      <c r="BO277" s="176"/>
      <c r="BP277" s="176"/>
      <c r="BQ277" s="176"/>
      <c r="BR277" s="176"/>
      <c r="BS277" s="176">
        <f t="shared" si="211"/>
        <v>0</v>
      </c>
      <c r="BT277" s="176"/>
      <c r="BU277" s="282">
        <v>13.78</v>
      </c>
      <c r="BV277" s="282">
        <f t="shared" si="216"/>
        <v>13.78</v>
      </c>
      <c r="BW277" s="282">
        <f t="shared" si="217"/>
        <v>1079.72</v>
      </c>
      <c r="BX277" s="585">
        <v>44926</v>
      </c>
      <c r="BY277" s="130">
        <f t="shared" si="213"/>
        <v>23</v>
      </c>
      <c r="BZ277" s="586">
        <f t="shared" si="214"/>
        <v>0.59917808219178081</v>
      </c>
      <c r="CA277" s="586"/>
      <c r="CB277" s="545">
        <f t="shared" si="215"/>
        <v>-13.78</v>
      </c>
      <c r="CC277" s="546">
        <f t="shared" si="218"/>
        <v>27.56</v>
      </c>
    </row>
    <row r="278" spans="1:81" s="130" customFormat="1" ht="13.5">
      <c r="A278" s="587"/>
      <c r="B278" s="588">
        <v>27932</v>
      </c>
      <c r="C278" s="129"/>
      <c r="D278" s="542">
        <v>270</v>
      </c>
      <c r="E278" s="582" t="s">
        <v>1253</v>
      </c>
      <c r="F278" s="575">
        <v>44904</v>
      </c>
      <c r="G278" s="576" t="s">
        <v>1190</v>
      </c>
      <c r="H278" s="576" t="s">
        <v>550</v>
      </c>
      <c r="I278" s="576" t="s">
        <v>1299</v>
      </c>
      <c r="J278" s="576" t="s">
        <v>1310</v>
      </c>
      <c r="K278" s="576"/>
      <c r="L278" s="176">
        <v>1215</v>
      </c>
      <c r="M278" s="577">
        <f t="shared" si="224"/>
        <v>121.5</v>
      </c>
      <c r="N278" s="176">
        <f t="shared" si="225"/>
        <v>1093.5</v>
      </c>
      <c r="O278" s="176">
        <f t="shared" si="226"/>
        <v>218.7</v>
      </c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76"/>
      <c r="AJ278" s="176"/>
      <c r="AK278" s="176"/>
      <c r="AL278" s="176"/>
      <c r="AM278" s="176"/>
      <c r="AN278" s="176"/>
      <c r="AO278" s="176"/>
      <c r="AP278" s="176"/>
      <c r="AQ278" s="176"/>
      <c r="AR278" s="176"/>
      <c r="AS278" s="176"/>
      <c r="AT278" s="176"/>
      <c r="AU278" s="176"/>
      <c r="AV278" s="176"/>
      <c r="AW278" s="176"/>
      <c r="AX278" s="176"/>
      <c r="AY278" s="176"/>
      <c r="AZ278" s="176"/>
      <c r="BA278" s="176"/>
      <c r="BB278" s="176"/>
      <c r="BC278" s="176"/>
      <c r="BD278" s="176"/>
      <c r="BE278" s="176"/>
      <c r="BF278" s="176"/>
      <c r="BG278" s="176"/>
      <c r="BH278" s="176"/>
      <c r="BI278" s="176"/>
      <c r="BJ278" s="176"/>
      <c r="BK278" s="176"/>
      <c r="BL278" s="176"/>
      <c r="BM278" s="176"/>
      <c r="BN278" s="176"/>
      <c r="BO278" s="176"/>
      <c r="BP278" s="176"/>
      <c r="BQ278" s="176"/>
      <c r="BR278" s="176"/>
      <c r="BS278" s="176">
        <f t="shared" si="211"/>
        <v>0</v>
      </c>
      <c r="BT278" s="176"/>
      <c r="BU278" s="282">
        <v>13.78</v>
      </c>
      <c r="BV278" s="282">
        <f t="shared" si="216"/>
        <v>13.78</v>
      </c>
      <c r="BW278" s="282">
        <f t="shared" si="217"/>
        <v>1079.72</v>
      </c>
      <c r="BX278" s="585">
        <v>44926</v>
      </c>
      <c r="BY278" s="130">
        <f t="shared" si="213"/>
        <v>23</v>
      </c>
      <c r="BZ278" s="586">
        <f t="shared" si="214"/>
        <v>0.59917808219178081</v>
      </c>
      <c r="CA278" s="586"/>
      <c r="CB278" s="545">
        <f t="shared" si="215"/>
        <v>-13.78</v>
      </c>
      <c r="CC278" s="546">
        <f t="shared" si="218"/>
        <v>27.56</v>
      </c>
    </row>
    <row r="279" spans="1:81" s="130" customFormat="1" ht="14.25" customHeight="1">
      <c r="A279" s="587"/>
      <c r="B279" s="588">
        <v>27932</v>
      </c>
      <c r="C279" s="129"/>
      <c r="D279" s="542">
        <v>271</v>
      </c>
      <c r="E279" s="582" t="s">
        <v>1254</v>
      </c>
      <c r="F279" s="575">
        <v>44904</v>
      </c>
      <c r="G279" s="576" t="s">
        <v>1190</v>
      </c>
      <c r="H279" s="576" t="s">
        <v>550</v>
      </c>
      <c r="I279" s="576" t="s">
        <v>1299</v>
      </c>
      <c r="J279" s="544" t="s">
        <v>1311</v>
      </c>
      <c r="K279" s="580"/>
      <c r="L279" s="176">
        <v>1215</v>
      </c>
      <c r="M279" s="577">
        <f t="shared" si="224"/>
        <v>121.5</v>
      </c>
      <c r="N279" s="176">
        <f t="shared" si="225"/>
        <v>1093.5</v>
      </c>
      <c r="O279" s="176">
        <f t="shared" si="226"/>
        <v>218.7</v>
      </c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  <c r="AI279" s="176"/>
      <c r="AJ279" s="176"/>
      <c r="AK279" s="176"/>
      <c r="AL279" s="176"/>
      <c r="AM279" s="176"/>
      <c r="AN279" s="176"/>
      <c r="AO279" s="176"/>
      <c r="AP279" s="176"/>
      <c r="AQ279" s="176"/>
      <c r="AR279" s="176"/>
      <c r="AS279" s="176"/>
      <c r="AT279" s="176"/>
      <c r="AU279" s="176"/>
      <c r="AV279" s="176"/>
      <c r="AW279" s="176"/>
      <c r="AX279" s="176"/>
      <c r="AY279" s="176"/>
      <c r="AZ279" s="176"/>
      <c r="BA279" s="176"/>
      <c r="BB279" s="176"/>
      <c r="BC279" s="176"/>
      <c r="BD279" s="176"/>
      <c r="BE279" s="176"/>
      <c r="BF279" s="176"/>
      <c r="BG279" s="176"/>
      <c r="BH279" s="176"/>
      <c r="BI279" s="176"/>
      <c r="BJ279" s="176"/>
      <c r="BK279" s="176"/>
      <c r="BL279" s="176"/>
      <c r="BM279" s="176"/>
      <c r="BN279" s="176"/>
      <c r="BO279" s="176"/>
      <c r="BP279" s="176"/>
      <c r="BQ279" s="176"/>
      <c r="BR279" s="176"/>
      <c r="BS279" s="176">
        <f t="shared" si="211"/>
        <v>0</v>
      </c>
      <c r="BT279" s="176"/>
      <c r="BU279" s="277">
        <v>13.78</v>
      </c>
      <c r="BV279" s="282">
        <f t="shared" si="216"/>
        <v>13.78</v>
      </c>
      <c r="BW279" s="282">
        <f t="shared" si="217"/>
        <v>1079.72</v>
      </c>
      <c r="BX279" s="585">
        <v>44926</v>
      </c>
      <c r="BY279" s="130">
        <f t="shared" si="213"/>
        <v>23</v>
      </c>
      <c r="BZ279" s="586">
        <f t="shared" si="214"/>
        <v>0.59917808219178081</v>
      </c>
      <c r="CA279" s="586"/>
      <c r="CB279" s="545">
        <f t="shared" si="215"/>
        <v>-13.78</v>
      </c>
      <c r="CC279" s="546">
        <f t="shared" si="218"/>
        <v>27.56</v>
      </c>
    </row>
    <row r="280" spans="1:81" s="130" customFormat="1" ht="14.25" customHeight="1">
      <c r="A280" s="589"/>
      <c r="B280" s="590">
        <v>27933</v>
      </c>
      <c r="C280" s="129"/>
      <c r="D280" s="542">
        <v>272</v>
      </c>
      <c r="E280" s="582" t="s">
        <v>1255</v>
      </c>
      <c r="F280" s="575">
        <v>44904</v>
      </c>
      <c r="G280" s="576" t="s">
        <v>658</v>
      </c>
      <c r="H280" s="576" t="s">
        <v>550</v>
      </c>
      <c r="I280" s="583" t="s">
        <v>1314</v>
      </c>
      <c r="J280" s="591"/>
      <c r="K280" s="580" t="s">
        <v>304</v>
      </c>
      <c r="L280" s="176">
        <v>1200</v>
      </c>
      <c r="M280" s="577">
        <f t="shared" si="224"/>
        <v>120</v>
      </c>
      <c r="N280" s="176">
        <f t="shared" si="225"/>
        <v>1080</v>
      </c>
      <c r="O280" s="176">
        <f t="shared" si="226"/>
        <v>216</v>
      </c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  <c r="AH280" s="176"/>
      <c r="AI280" s="176"/>
      <c r="AJ280" s="176"/>
      <c r="AK280" s="176"/>
      <c r="AL280" s="176"/>
      <c r="AM280" s="176"/>
      <c r="AN280" s="176"/>
      <c r="AO280" s="176"/>
      <c r="AP280" s="176"/>
      <c r="AQ280" s="176"/>
      <c r="AR280" s="176"/>
      <c r="AS280" s="176"/>
      <c r="AT280" s="176"/>
      <c r="AU280" s="176"/>
      <c r="AV280" s="176"/>
      <c r="AW280" s="176"/>
      <c r="AX280" s="176"/>
      <c r="AY280" s="176"/>
      <c r="AZ280" s="176"/>
      <c r="BA280" s="176"/>
      <c r="BB280" s="176"/>
      <c r="BC280" s="176"/>
      <c r="BD280" s="176"/>
      <c r="BE280" s="176"/>
      <c r="BF280" s="176"/>
      <c r="BG280" s="176"/>
      <c r="BH280" s="176"/>
      <c r="BI280" s="176"/>
      <c r="BJ280" s="176"/>
      <c r="BK280" s="176"/>
      <c r="BL280" s="176"/>
      <c r="BM280" s="176"/>
      <c r="BN280" s="176"/>
      <c r="BO280" s="176"/>
      <c r="BP280" s="176"/>
      <c r="BQ280" s="176"/>
      <c r="BR280" s="176"/>
      <c r="BS280" s="176">
        <f t="shared" si="211"/>
        <v>0</v>
      </c>
      <c r="BT280" s="176"/>
      <c r="BU280" s="277">
        <v>13.61</v>
      </c>
      <c r="BV280" s="282">
        <f t="shared" si="216"/>
        <v>13.61</v>
      </c>
      <c r="BW280" s="282">
        <f t="shared" si="217"/>
        <v>1079.72</v>
      </c>
      <c r="BX280" s="585">
        <v>44926</v>
      </c>
      <c r="BY280" s="130">
        <f t="shared" si="213"/>
        <v>23</v>
      </c>
      <c r="BZ280" s="586">
        <f t="shared" si="214"/>
        <v>0.59178082191780823</v>
      </c>
      <c r="CA280" s="586"/>
      <c r="CB280" s="545">
        <f t="shared" si="215"/>
        <v>-13.61</v>
      </c>
      <c r="CC280" s="546">
        <f t="shared" si="218"/>
        <v>27.22</v>
      </c>
    </row>
    <row r="281" spans="1:81" s="130" customFormat="1" ht="14.25" customHeight="1">
      <c r="A281" s="589"/>
      <c r="B281" s="590">
        <v>27938</v>
      </c>
      <c r="C281" s="129"/>
      <c r="D281" s="542">
        <v>273</v>
      </c>
      <c r="E281" s="582" t="s">
        <v>1256</v>
      </c>
      <c r="F281" s="575">
        <v>44904</v>
      </c>
      <c r="G281" s="576" t="s">
        <v>535</v>
      </c>
      <c r="H281" s="576" t="s">
        <v>550</v>
      </c>
      <c r="I281" s="576" t="s">
        <v>1299</v>
      </c>
      <c r="J281" s="576" t="s">
        <v>1312</v>
      </c>
      <c r="K281" s="580"/>
      <c r="L281" s="176">
        <v>1215</v>
      </c>
      <c r="M281" s="577">
        <f t="shared" si="224"/>
        <v>121.5</v>
      </c>
      <c r="N281" s="176">
        <f t="shared" si="225"/>
        <v>1093.5</v>
      </c>
      <c r="O281" s="176">
        <f t="shared" si="226"/>
        <v>218.7</v>
      </c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76"/>
      <c r="AJ281" s="176"/>
      <c r="AK281" s="176"/>
      <c r="AL281" s="176"/>
      <c r="AM281" s="176"/>
      <c r="AN281" s="176"/>
      <c r="AO281" s="176"/>
      <c r="AP281" s="176"/>
      <c r="AQ281" s="176"/>
      <c r="AR281" s="176"/>
      <c r="AS281" s="176"/>
      <c r="AT281" s="176"/>
      <c r="AU281" s="176"/>
      <c r="AV281" s="176"/>
      <c r="AW281" s="176"/>
      <c r="AX281" s="176"/>
      <c r="AY281" s="176"/>
      <c r="AZ281" s="176"/>
      <c r="BA281" s="176"/>
      <c r="BB281" s="176"/>
      <c r="BC281" s="176"/>
      <c r="BD281" s="176"/>
      <c r="BE281" s="176"/>
      <c r="BF281" s="176"/>
      <c r="BG281" s="176"/>
      <c r="BH281" s="176"/>
      <c r="BI281" s="176"/>
      <c r="BJ281" s="176"/>
      <c r="BK281" s="176"/>
      <c r="BL281" s="176"/>
      <c r="BM281" s="176"/>
      <c r="BN281" s="176"/>
      <c r="BO281" s="176"/>
      <c r="BP281" s="176"/>
      <c r="BQ281" s="176"/>
      <c r="BR281" s="176"/>
      <c r="BS281" s="176">
        <f t="shared" si="211"/>
        <v>0</v>
      </c>
      <c r="BT281" s="176"/>
      <c r="BU281" s="277">
        <v>13.78</v>
      </c>
      <c r="BV281" s="282">
        <f t="shared" si="216"/>
        <v>13.78</v>
      </c>
      <c r="BW281" s="282">
        <f t="shared" si="217"/>
        <v>1066.3900000000001</v>
      </c>
      <c r="BX281" s="585">
        <v>44926</v>
      </c>
      <c r="BY281" s="130">
        <f t="shared" si="213"/>
        <v>23</v>
      </c>
      <c r="BZ281" s="586">
        <f t="shared" si="214"/>
        <v>0.59917808219178081</v>
      </c>
      <c r="CA281" s="586"/>
      <c r="CB281" s="545">
        <f t="shared" si="215"/>
        <v>-13.78</v>
      </c>
      <c r="CC281" s="546">
        <f t="shared" si="218"/>
        <v>27.56</v>
      </c>
    </row>
    <row r="282" spans="1:81" s="130" customFormat="1" ht="14.25" customHeight="1">
      <c r="A282" s="589"/>
      <c r="B282" s="590">
        <v>899</v>
      </c>
      <c r="C282" s="129"/>
      <c r="D282" s="542">
        <v>274</v>
      </c>
      <c r="E282" s="582" t="s">
        <v>1257</v>
      </c>
      <c r="F282" s="575">
        <v>44917</v>
      </c>
      <c r="G282" s="576" t="s">
        <v>604</v>
      </c>
      <c r="H282" s="576" t="s">
        <v>284</v>
      </c>
      <c r="I282" s="38" t="s">
        <v>1313</v>
      </c>
      <c r="J282" s="576" t="s">
        <v>1394</v>
      </c>
      <c r="K282" s="580" t="s">
        <v>304</v>
      </c>
      <c r="L282" s="176">
        <v>4423.1899999999996</v>
      </c>
      <c r="M282" s="577">
        <f t="shared" si="224"/>
        <v>442.31899999999996</v>
      </c>
      <c r="N282" s="176">
        <f t="shared" si="225"/>
        <v>3980.8709999999996</v>
      </c>
      <c r="O282" s="176">
        <f t="shared" si="226"/>
        <v>796.17419999999993</v>
      </c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  <c r="AI282" s="176"/>
      <c r="AJ282" s="176"/>
      <c r="AK282" s="176"/>
      <c r="AL282" s="176"/>
      <c r="AM282" s="176"/>
      <c r="AN282" s="176"/>
      <c r="AO282" s="176"/>
      <c r="AP282" s="176"/>
      <c r="AQ282" s="176"/>
      <c r="AR282" s="176"/>
      <c r="AS282" s="176"/>
      <c r="AT282" s="176"/>
      <c r="AU282" s="176"/>
      <c r="AV282" s="176"/>
      <c r="AW282" s="176"/>
      <c r="AX282" s="176"/>
      <c r="AY282" s="176"/>
      <c r="AZ282" s="176"/>
      <c r="BA282" s="176"/>
      <c r="BB282" s="176"/>
      <c r="BC282" s="176"/>
      <c r="BD282" s="176"/>
      <c r="BE282" s="176"/>
      <c r="BF282" s="176"/>
      <c r="BG282" s="176"/>
      <c r="BH282" s="176"/>
      <c r="BI282" s="176"/>
      <c r="BJ282" s="176"/>
      <c r="BK282" s="176"/>
      <c r="BL282" s="176"/>
      <c r="BM282" s="176"/>
      <c r="BN282" s="176"/>
      <c r="BO282" s="176"/>
      <c r="BP282" s="176"/>
      <c r="BQ282" s="176"/>
      <c r="BR282" s="176"/>
      <c r="BS282" s="176">
        <f t="shared" si="211"/>
        <v>0</v>
      </c>
      <c r="BT282" s="176"/>
      <c r="BU282" s="277">
        <v>21.81</v>
      </c>
      <c r="BV282" s="282">
        <f t="shared" si="216"/>
        <v>21.81</v>
      </c>
      <c r="BW282" s="282">
        <f t="shared" si="217"/>
        <v>1079.72</v>
      </c>
      <c r="BX282" s="585">
        <v>44926</v>
      </c>
      <c r="BY282" s="130">
        <f t="shared" si="213"/>
        <v>10</v>
      </c>
      <c r="BZ282" s="586">
        <f t="shared" si="214"/>
        <v>2.1812991780821918</v>
      </c>
      <c r="CA282" s="586"/>
      <c r="CB282" s="545">
        <f t="shared" si="215"/>
        <v>-21.81</v>
      </c>
      <c r="CC282" s="546">
        <f t="shared" si="218"/>
        <v>43.62</v>
      </c>
    </row>
    <row r="283" spans="1:81" s="130" customFormat="1" ht="14.25" customHeight="1">
      <c r="A283" s="589"/>
      <c r="B283" s="590"/>
      <c r="C283" s="129"/>
      <c r="D283" s="542">
        <v>275</v>
      </c>
      <c r="E283" s="582">
        <v>1300009</v>
      </c>
      <c r="F283" s="575">
        <v>44926</v>
      </c>
      <c r="G283" s="38" t="s">
        <v>549</v>
      </c>
      <c r="H283" s="38" t="s">
        <v>494</v>
      </c>
      <c r="I283" s="576" t="s">
        <v>1315</v>
      </c>
      <c r="J283" s="576" t="s">
        <v>1316</v>
      </c>
      <c r="K283" s="580"/>
      <c r="L283" s="176">
        <v>3165</v>
      </c>
      <c r="M283" s="584">
        <f t="shared" si="224"/>
        <v>316.5</v>
      </c>
      <c r="N283" s="176">
        <f t="shared" si="225"/>
        <v>2848.5</v>
      </c>
      <c r="O283" s="176">
        <f t="shared" si="226"/>
        <v>569.70000000000005</v>
      </c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  <c r="AH283" s="176"/>
      <c r="AI283" s="176"/>
      <c r="AJ283" s="176"/>
      <c r="AK283" s="176"/>
      <c r="AL283" s="176"/>
      <c r="AM283" s="176"/>
      <c r="AN283" s="176"/>
      <c r="AO283" s="176"/>
      <c r="AP283" s="176"/>
      <c r="AQ283" s="176"/>
      <c r="AR283" s="176"/>
      <c r="AS283" s="176"/>
      <c r="AT283" s="176"/>
      <c r="AU283" s="176"/>
      <c r="AV283" s="176"/>
      <c r="AW283" s="176"/>
      <c r="AX283" s="176"/>
      <c r="AY283" s="176"/>
      <c r="AZ283" s="176"/>
      <c r="BA283" s="176"/>
      <c r="BB283" s="176"/>
      <c r="BC283" s="176"/>
      <c r="BD283" s="176"/>
      <c r="BE283" s="176"/>
      <c r="BF283" s="176"/>
      <c r="BG283" s="176"/>
      <c r="BH283" s="176"/>
      <c r="BI283" s="176"/>
      <c r="BJ283" s="176"/>
      <c r="BK283" s="176"/>
      <c r="BL283" s="176"/>
      <c r="BM283" s="176"/>
      <c r="BN283" s="176"/>
      <c r="BO283" s="176"/>
      <c r="BP283" s="176"/>
      <c r="BQ283" s="176"/>
      <c r="BR283" s="176"/>
      <c r="BS283" s="176">
        <f t="shared" si="211"/>
        <v>0</v>
      </c>
      <c r="BT283" s="176"/>
      <c r="BU283" s="277">
        <v>21.81</v>
      </c>
      <c r="BV283" s="282">
        <f t="shared" si="216"/>
        <v>21.81</v>
      </c>
      <c r="BW283" s="282">
        <f t="shared" si="217"/>
        <v>3959.0609999999997</v>
      </c>
      <c r="BX283" s="585">
        <v>44926</v>
      </c>
      <c r="BY283" s="130">
        <v>0</v>
      </c>
      <c r="BZ283" s="586">
        <v>0</v>
      </c>
      <c r="CA283" s="586">
        <f t="shared" ref="CA283" si="227">SUM(BY283*BZ283)</f>
        <v>0</v>
      </c>
      <c r="CB283" s="545">
        <f t="shared" si="215"/>
        <v>-21.81</v>
      </c>
    </row>
    <row r="284" spans="1:81" s="130" customFormat="1" ht="54" customHeight="1">
      <c r="A284" s="587"/>
      <c r="B284" s="588"/>
      <c r="C284" s="129"/>
      <c r="D284" s="542">
        <v>276</v>
      </c>
      <c r="E284" s="561" t="s">
        <v>1340</v>
      </c>
      <c r="F284" s="569">
        <v>45000</v>
      </c>
      <c r="G284" s="33" t="s">
        <v>658</v>
      </c>
      <c r="H284" s="33" t="s">
        <v>550</v>
      </c>
      <c r="I284" s="544" t="s">
        <v>1317</v>
      </c>
      <c r="J284" s="544" t="s">
        <v>1318</v>
      </c>
      <c r="K284" s="609" t="s">
        <v>679</v>
      </c>
      <c r="L284" s="541">
        <v>1200</v>
      </c>
      <c r="M284" s="567">
        <f t="shared" si="224"/>
        <v>120</v>
      </c>
      <c r="N284" s="541">
        <f t="shared" si="225"/>
        <v>1080</v>
      </c>
      <c r="O284" s="541">
        <f t="shared" si="226"/>
        <v>216</v>
      </c>
      <c r="P284" s="541"/>
      <c r="Q284" s="541"/>
      <c r="R284" s="541"/>
      <c r="S284" s="541"/>
      <c r="T284" s="541"/>
      <c r="U284" s="541"/>
      <c r="V284" s="541"/>
      <c r="W284" s="541"/>
      <c r="X284" s="541"/>
      <c r="Y284" s="541"/>
      <c r="Z284" s="541"/>
      <c r="AA284" s="541"/>
      <c r="AB284" s="541"/>
      <c r="AC284" s="541"/>
      <c r="AD284" s="541"/>
      <c r="AE284" s="541"/>
      <c r="AF284" s="541"/>
      <c r="AG284" s="541"/>
      <c r="AH284" s="541"/>
      <c r="AI284" s="541"/>
      <c r="AJ284" s="541"/>
      <c r="AK284" s="541"/>
      <c r="AL284" s="541"/>
      <c r="AM284" s="541"/>
      <c r="AN284" s="541"/>
      <c r="AO284" s="541"/>
      <c r="AP284" s="541"/>
      <c r="AQ284" s="541"/>
      <c r="AR284" s="541"/>
      <c r="AS284" s="541"/>
      <c r="AT284" s="541"/>
      <c r="AU284" s="541"/>
      <c r="AV284" s="541"/>
      <c r="AW284" s="541"/>
      <c r="AX284" s="541"/>
      <c r="AY284" s="541"/>
      <c r="AZ284" s="541"/>
      <c r="BA284" s="541"/>
      <c r="BB284" s="541"/>
      <c r="BC284" s="541"/>
      <c r="BD284" s="541"/>
      <c r="BE284" s="541"/>
      <c r="BF284" s="541"/>
      <c r="BG284" s="541"/>
      <c r="BH284" s="541"/>
      <c r="BI284" s="541"/>
      <c r="BJ284" s="541"/>
      <c r="BK284" s="541"/>
      <c r="BL284" s="541"/>
      <c r="BM284" s="541"/>
      <c r="BN284" s="541"/>
      <c r="BO284" s="541"/>
      <c r="BP284" s="541"/>
      <c r="BQ284" s="541"/>
      <c r="BR284" s="541"/>
      <c r="BS284" s="541"/>
      <c r="BT284" s="541"/>
      <c r="BU284" s="277"/>
      <c r="BV284" s="277"/>
      <c r="BW284" s="282">
        <f t="shared" si="217"/>
        <v>2826.69</v>
      </c>
      <c r="BX284" s="585"/>
      <c r="BZ284" s="586"/>
      <c r="CA284" s="586"/>
      <c r="CB284" s="545"/>
    </row>
    <row r="285" spans="1:81" s="130" customFormat="1" ht="27.75" customHeight="1">
      <c r="A285" s="587"/>
      <c r="B285" s="588"/>
      <c r="C285" s="129"/>
      <c r="D285" s="542">
        <v>277</v>
      </c>
      <c r="E285" s="561" t="s">
        <v>1341</v>
      </c>
      <c r="F285" s="569">
        <v>45012</v>
      </c>
      <c r="G285" s="33" t="s">
        <v>535</v>
      </c>
      <c r="H285" s="33" t="s">
        <v>494</v>
      </c>
      <c r="I285" s="544" t="s">
        <v>1319</v>
      </c>
      <c r="J285" s="544" t="s">
        <v>1320</v>
      </c>
      <c r="K285" s="609" t="s">
        <v>679</v>
      </c>
      <c r="L285" s="541">
        <v>1390</v>
      </c>
      <c r="M285" s="567">
        <f t="shared" si="224"/>
        <v>139</v>
      </c>
      <c r="N285" s="541">
        <f t="shared" si="225"/>
        <v>1251</v>
      </c>
      <c r="O285" s="541">
        <f t="shared" si="226"/>
        <v>250.2</v>
      </c>
      <c r="P285" s="541"/>
      <c r="Q285" s="541"/>
      <c r="R285" s="541"/>
      <c r="S285" s="541"/>
      <c r="T285" s="541"/>
      <c r="U285" s="541"/>
      <c r="V285" s="541"/>
      <c r="W285" s="541"/>
      <c r="X285" s="541"/>
      <c r="Y285" s="541"/>
      <c r="Z285" s="541"/>
      <c r="AA285" s="541"/>
      <c r="AB285" s="541"/>
      <c r="AC285" s="541"/>
      <c r="AD285" s="541"/>
      <c r="AE285" s="541"/>
      <c r="AF285" s="541"/>
      <c r="AG285" s="541"/>
      <c r="AH285" s="541"/>
      <c r="AI285" s="541"/>
      <c r="AJ285" s="541"/>
      <c r="AK285" s="541"/>
      <c r="AL285" s="541"/>
      <c r="AM285" s="541"/>
      <c r="AN285" s="541"/>
      <c r="AO285" s="541"/>
      <c r="AP285" s="541"/>
      <c r="AQ285" s="541"/>
      <c r="AR285" s="541"/>
      <c r="AS285" s="541"/>
      <c r="AT285" s="541"/>
      <c r="AU285" s="541"/>
      <c r="AV285" s="541"/>
      <c r="AW285" s="541"/>
      <c r="AX285" s="541"/>
      <c r="AY285" s="541"/>
      <c r="AZ285" s="541"/>
      <c r="BA285" s="541"/>
      <c r="BB285" s="541"/>
      <c r="BC285" s="541"/>
      <c r="BD285" s="541"/>
      <c r="BE285" s="541"/>
      <c r="BF285" s="541"/>
      <c r="BG285" s="541"/>
      <c r="BH285" s="541"/>
      <c r="BI285" s="541"/>
      <c r="BJ285" s="541"/>
      <c r="BK285" s="541"/>
      <c r="BL285" s="541"/>
      <c r="BM285" s="541"/>
      <c r="BN285" s="541"/>
      <c r="BO285" s="541"/>
      <c r="BP285" s="541"/>
      <c r="BQ285" s="541"/>
      <c r="BR285" s="541"/>
      <c r="BS285" s="541"/>
      <c r="BT285" s="541"/>
      <c r="BU285" s="277"/>
      <c r="BV285" s="277"/>
      <c r="BW285" s="282">
        <f t="shared" si="217"/>
        <v>1080</v>
      </c>
      <c r="BX285" s="585"/>
      <c r="BZ285" s="586"/>
      <c r="CA285" s="586"/>
      <c r="CB285" s="545"/>
    </row>
    <row r="286" spans="1:81" s="130" customFormat="1" ht="18.75" customHeight="1" thickBot="1">
      <c r="A286" s="607"/>
      <c r="B286" s="608"/>
      <c r="C286" s="129"/>
      <c r="D286" s="688" t="s">
        <v>1321</v>
      </c>
      <c r="E286" s="689"/>
      <c r="F286" s="689"/>
      <c r="G286" s="689"/>
      <c r="H286" s="689"/>
      <c r="I286" s="689"/>
      <c r="J286" s="689"/>
      <c r="K286" s="690"/>
      <c r="L286" s="540">
        <f>SUM(L9:L285)</f>
        <v>374651.32000000007</v>
      </c>
      <c r="M286" s="540">
        <f t="shared" ref="M286:AR286" si="228">SUM(M9:M223)</f>
        <v>29468.840000000018</v>
      </c>
      <c r="N286" s="540">
        <f t="shared" si="228"/>
        <v>265219.56000000011</v>
      </c>
      <c r="O286" s="540">
        <f t="shared" si="228"/>
        <v>53043.912000000091</v>
      </c>
      <c r="P286" s="540">
        <f t="shared" si="228"/>
        <v>0</v>
      </c>
      <c r="Q286" s="540">
        <f t="shared" si="228"/>
        <v>0</v>
      </c>
      <c r="R286" s="540">
        <f t="shared" si="228"/>
        <v>0</v>
      </c>
      <c r="S286" s="540">
        <f t="shared" si="228"/>
        <v>0</v>
      </c>
      <c r="T286" s="540">
        <f t="shared" si="228"/>
        <v>0</v>
      </c>
      <c r="U286" s="540">
        <f t="shared" si="228"/>
        <v>0</v>
      </c>
      <c r="V286" s="540">
        <f t="shared" si="228"/>
        <v>0</v>
      </c>
      <c r="W286" s="540">
        <f t="shared" si="228"/>
        <v>0</v>
      </c>
      <c r="X286" s="540">
        <f t="shared" si="228"/>
        <v>0</v>
      </c>
      <c r="Y286" s="540">
        <f t="shared" si="228"/>
        <v>11.96</v>
      </c>
      <c r="Z286" s="540">
        <f t="shared" si="228"/>
        <v>11.96</v>
      </c>
      <c r="AA286" s="540">
        <f t="shared" si="228"/>
        <v>1335</v>
      </c>
      <c r="AB286" s="540">
        <f t="shared" si="228"/>
        <v>911.72</v>
      </c>
      <c r="AC286" s="540">
        <f t="shared" si="228"/>
        <v>923.68000000000006</v>
      </c>
      <c r="AD286" s="540">
        <f t="shared" si="228"/>
        <v>7215.4300000000012</v>
      </c>
      <c r="AE286" s="540">
        <f t="shared" si="228"/>
        <v>1695.99</v>
      </c>
      <c r="AF286" s="540">
        <f t="shared" si="228"/>
        <v>2619.67</v>
      </c>
      <c r="AG286" s="540">
        <f t="shared" si="228"/>
        <v>9502.4800000000014</v>
      </c>
      <c r="AH286" s="540">
        <f t="shared" si="228"/>
        <v>2344.8900000000008</v>
      </c>
      <c r="AI286" s="540">
        <f t="shared" si="228"/>
        <v>4964.5599999999977</v>
      </c>
      <c r="AJ286" s="540">
        <f t="shared" si="228"/>
        <v>14496.97</v>
      </c>
      <c r="AK286" s="540">
        <f t="shared" si="228"/>
        <v>5028.4399999999987</v>
      </c>
      <c r="AL286" s="540">
        <f t="shared" si="228"/>
        <v>9993.0000000000146</v>
      </c>
      <c r="AM286" s="540">
        <f t="shared" si="228"/>
        <v>43589.979999999989</v>
      </c>
      <c r="AN286" s="540">
        <f t="shared" si="228"/>
        <v>9020.3900000000012</v>
      </c>
      <c r="AO286" s="540">
        <f t="shared" si="228"/>
        <v>19013.39</v>
      </c>
      <c r="AP286" s="540">
        <f t="shared" si="228"/>
        <v>59456.850000000006</v>
      </c>
      <c r="AQ286" s="540">
        <f t="shared" si="228"/>
        <v>13159.650000000003</v>
      </c>
      <c r="AR286" s="540">
        <f t="shared" si="228"/>
        <v>32173.040000000005</v>
      </c>
      <c r="AS286" s="540">
        <f t="shared" ref="AS286:BT286" si="229">SUM(AS9:AS223)</f>
        <v>47805.75</v>
      </c>
      <c r="AT286" s="540">
        <f t="shared" si="229"/>
        <v>13109.230000000007</v>
      </c>
      <c r="AU286" s="540">
        <f t="shared" si="229"/>
        <v>45282.270000000011</v>
      </c>
      <c r="AV286" s="540">
        <f t="shared" si="229"/>
        <v>58115.229999999967</v>
      </c>
      <c r="AW286" s="540">
        <f t="shared" si="229"/>
        <v>16662.669999999987</v>
      </c>
      <c r="AX286" s="540">
        <f t="shared" si="229"/>
        <v>61944.940000000017</v>
      </c>
      <c r="AY286" s="540">
        <f t="shared" si="229"/>
        <v>53128.559999999983</v>
      </c>
      <c r="AZ286" s="540">
        <f t="shared" si="229"/>
        <v>16851.04</v>
      </c>
      <c r="BA286" s="540">
        <f t="shared" si="229"/>
        <v>78795.980000000054</v>
      </c>
      <c r="BB286" s="540">
        <f t="shared" si="229"/>
        <v>51169.970000000008</v>
      </c>
      <c r="BC286" s="540">
        <f t="shared" si="229"/>
        <v>14625.979999999992</v>
      </c>
      <c r="BD286" s="540">
        <f t="shared" si="229"/>
        <v>93421.959999999977</v>
      </c>
      <c r="BE286" s="540">
        <f t="shared" si="229"/>
        <v>44293.989999999976</v>
      </c>
      <c r="BF286" s="540">
        <f t="shared" si="229"/>
        <v>11574.760000000002</v>
      </c>
      <c r="BG286" s="540">
        <f t="shared" si="229"/>
        <v>104996.72000000006</v>
      </c>
      <c r="BH286" s="540">
        <f t="shared" si="229"/>
        <v>46676.92</v>
      </c>
      <c r="BI286" s="540">
        <f t="shared" si="229"/>
        <v>12864.859999999991</v>
      </c>
      <c r="BJ286" s="540">
        <f t="shared" si="229"/>
        <v>117861.58000000009</v>
      </c>
      <c r="BK286" s="540">
        <f t="shared" si="229"/>
        <v>43783.46</v>
      </c>
      <c r="BL286" s="540">
        <f t="shared" si="229"/>
        <v>10540.830000000007</v>
      </c>
      <c r="BM286" s="540">
        <f t="shared" si="229"/>
        <v>128402.41000000016</v>
      </c>
      <c r="BN286" s="540">
        <f t="shared" si="229"/>
        <v>58967.38</v>
      </c>
      <c r="BO286" s="540">
        <f t="shared" si="229"/>
        <v>15570.260000000007</v>
      </c>
      <c r="BP286" s="540">
        <f t="shared" si="229"/>
        <v>143972.6700000003</v>
      </c>
      <c r="BQ286" s="540">
        <f t="shared" si="229"/>
        <v>80886.970000000016</v>
      </c>
      <c r="BR286" s="540">
        <f t="shared" si="229"/>
        <v>17484.223000000013</v>
      </c>
      <c r="BS286" s="540">
        <f>SUM(BS9:BS223)</f>
        <v>161456.89299999969</v>
      </c>
      <c r="BT286" s="540">
        <f t="shared" si="229"/>
        <v>131151.80700000003</v>
      </c>
      <c r="BU286" s="540">
        <f>SUM(BU9:BU283)</f>
        <v>28499.150776438368</v>
      </c>
      <c r="BV286" s="540">
        <f>SUM(BV9:BV283)</f>
        <v>189956.04377643813</v>
      </c>
      <c r="BW286" s="648">
        <f>SUM(BW9:BW283)</f>
        <v>172737.79422356185</v>
      </c>
      <c r="CA286" s="524">
        <f>SUM(CA1:CA222)</f>
        <v>161481.07146575357</v>
      </c>
      <c r="CB286" s="523">
        <f>SUM(CB9:CB283)</f>
        <v>-1475.6204657534174</v>
      </c>
      <c r="CC286" s="523">
        <f>SUM(CC9:CC283)</f>
        <v>29931.151242191841</v>
      </c>
    </row>
    <row r="287" spans="1:81" s="130" customFormat="1" ht="14.25" customHeight="1">
      <c r="A287" s="128"/>
      <c r="B287" s="129"/>
      <c r="C287" s="129"/>
      <c r="D287" s="129"/>
      <c r="E287" s="129"/>
      <c r="F287" s="129"/>
      <c r="G287" s="128"/>
      <c r="I287" s="5"/>
      <c r="J287" s="5"/>
      <c r="K287" s="5"/>
      <c r="L287" s="5"/>
      <c r="M287" s="5"/>
      <c r="BV287" s="523"/>
    </row>
    <row r="288" spans="1:81" s="130" customFormat="1" ht="14.25" customHeight="1">
      <c r="A288" s="128"/>
      <c r="B288" s="129"/>
      <c r="C288" s="129"/>
      <c r="D288" s="129"/>
      <c r="E288" s="129"/>
      <c r="F288" s="129"/>
      <c r="G288" s="128"/>
      <c r="I288" s="5"/>
      <c r="J288" s="5"/>
      <c r="K288" s="5"/>
      <c r="L288" s="5"/>
      <c r="M288" s="5"/>
      <c r="BV288" s="523"/>
    </row>
    <row r="289" spans="1:74" s="130" customFormat="1" ht="14.25" customHeight="1">
      <c r="A289" s="128"/>
      <c r="B289" s="129"/>
      <c r="C289" s="129"/>
      <c r="D289" s="129"/>
      <c r="E289" s="129"/>
      <c r="F289" s="129"/>
      <c r="G289" s="128"/>
      <c r="I289" s="5"/>
      <c r="J289" s="5"/>
      <c r="K289" s="610"/>
      <c r="L289" s="610"/>
      <c r="M289" s="610"/>
      <c r="O289" s="586"/>
      <c r="BS289" s="586"/>
      <c r="BV289" s="523"/>
    </row>
    <row r="290" spans="1:74" s="130" customFormat="1" ht="14.25" customHeight="1">
      <c r="A290" s="128"/>
      <c r="B290" s="129"/>
      <c r="C290" s="129"/>
      <c r="D290" s="129"/>
      <c r="E290" s="129"/>
      <c r="F290" s="129"/>
      <c r="G290" s="128"/>
      <c r="I290" s="5"/>
      <c r="J290" s="5"/>
      <c r="K290" s="701" t="s">
        <v>1</v>
      </c>
      <c r="L290" s="701"/>
      <c r="M290" s="701"/>
      <c r="O290" s="586"/>
      <c r="BS290" s="586"/>
      <c r="BV290" s="523"/>
    </row>
    <row r="291" spans="1:74" s="130" customFormat="1" ht="14.25" customHeight="1">
      <c r="A291" s="128"/>
      <c r="B291" s="129"/>
      <c r="C291" s="129"/>
      <c r="D291" s="129"/>
      <c r="E291" s="129"/>
      <c r="F291" s="129"/>
      <c r="G291" s="128"/>
      <c r="I291" s="5"/>
      <c r="J291" s="5"/>
    </row>
    <row r="292" spans="1:74" s="130" customFormat="1" ht="14.25" customHeight="1">
      <c r="A292" s="128"/>
      <c r="B292" s="129"/>
      <c r="C292" s="129"/>
      <c r="D292" s="129"/>
      <c r="E292" s="129"/>
      <c r="F292" s="129"/>
      <c r="G292" s="128"/>
      <c r="I292" s="5"/>
      <c r="J292" s="5"/>
      <c r="K292" s="695"/>
      <c r="L292" s="695"/>
      <c r="M292" s="695"/>
    </row>
    <row r="293" spans="1:74" s="130" customFormat="1" ht="14.25" customHeight="1">
      <c r="A293" s="128"/>
      <c r="B293" s="129"/>
      <c r="C293" s="129"/>
      <c r="D293" s="129"/>
      <c r="E293" s="129"/>
      <c r="F293" s="129"/>
      <c r="G293" s="128"/>
      <c r="I293" s="5"/>
      <c r="J293" s="5"/>
      <c r="K293" s="5"/>
      <c r="L293" s="5"/>
      <c r="M293" s="5"/>
    </row>
    <row r="294" spans="1:74" s="130" customFormat="1" ht="14.25" customHeight="1">
      <c r="A294" s="128"/>
      <c r="B294" s="129"/>
      <c r="C294" s="129"/>
      <c r="D294" s="129"/>
      <c r="E294" s="129"/>
      <c r="F294" s="129"/>
      <c r="G294" s="128"/>
      <c r="I294" s="5"/>
      <c r="J294" s="5"/>
      <c r="K294" s="5"/>
      <c r="L294" s="5"/>
      <c r="M294" s="5"/>
    </row>
    <row r="295" spans="1:74" s="130" customFormat="1" ht="14.25" customHeight="1">
      <c r="A295" s="128"/>
      <c r="B295" s="129"/>
      <c r="C295" s="129"/>
      <c r="D295" s="129"/>
      <c r="E295" s="129"/>
      <c r="F295" s="129"/>
      <c r="G295" s="128"/>
      <c r="I295" s="5"/>
      <c r="J295" s="5"/>
      <c r="K295" s="5"/>
      <c r="L295" s="5"/>
      <c r="M295" s="5"/>
    </row>
    <row r="296" spans="1:74" s="130" customFormat="1" ht="14.25" customHeight="1">
      <c r="A296" s="128"/>
      <c r="B296" s="129"/>
      <c r="C296" s="129"/>
      <c r="D296" s="129"/>
      <c r="E296" s="129"/>
      <c r="F296" s="129"/>
      <c r="G296" s="128"/>
      <c r="I296" s="5"/>
      <c r="J296" s="5"/>
      <c r="K296" s="5"/>
      <c r="L296" s="5"/>
      <c r="M296" s="5"/>
    </row>
    <row r="297" spans="1:74" s="130" customFormat="1" ht="14.25" customHeight="1">
      <c r="A297" s="128"/>
      <c r="B297" s="129"/>
      <c r="C297" s="129"/>
      <c r="D297" s="129"/>
      <c r="E297" s="129"/>
      <c r="F297" s="129"/>
      <c r="G297" s="128"/>
      <c r="I297" s="5"/>
      <c r="J297" s="5"/>
      <c r="K297" s="5"/>
      <c r="L297" s="5"/>
      <c r="M297" s="5"/>
    </row>
    <row r="298" spans="1:74" s="130" customFormat="1" ht="14.25" customHeight="1">
      <c r="A298" s="128"/>
      <c r="B298" s="129"/>
      <c r="C298" s="129"/>
      <c r="D298" s="129"/>
      <c r="E298" s="129"/>
      <c r="F298" s="129"/>
      <c r="G298" s="128"/>
      <c r="I298" s="5"/>
      <c r="J298" s="5"/>
      <c r="K298" s="5"/>
      <c r="L298" s="5"/>
      <c r="M298" s="5"/>
    </row>
    <row r="299" spans="1:74" s="130" customFormat="1" ht="14.25" customHeight="1">
      <c r="A299" s="128"/>
      <c r="B299" s="129"/>
      <c r="C299" s="129"/>
      <c r="D299" s="129"/>
      <c r="E299" s="129"/>
      <c r="F299" s="129"/>
      <c r="G299" s="128"/>
      <c r="I299" s="5"/>
      <c r="J299" s="5"/>
      <c r="K299" s="5"/>
      <c r="L299" s="5"/>
      <c r="M299" s="5"/>
    </row>
    <row r="300" spans="1:74" s="130" customFormat="1" ht="14.25" customHeight="1">
      <c r="A300" s="128"/>
      <c r="B300" s="129"/>
      <c r="C300" s="129"/>
      <c r="D300" s="129"/>
      <c r="E300" s="129"/>
      <c r="F300" s="129"/>
      <c r="G300" s="128"/>
      <c r="I300" s="5"/>
      <c r="J300" s="5"/>
      <c r="K300" s="5"/>
      <c r="L300" s="5"/>
      <c r="M300" s="5"/>
    </row>
    <row r="301" spans="1:74" s="130" customFormat="1" ht="14.25" customHeight="1">
      <c r="A301" s="128"/>
      <c r="B301" s="129"/>
      <c r="C301" s="129"/>
      <c r="D301" s="129"/>
      <c r="E301" s="129"/>
      <c r="F301" s="129"/>
      <c r="G301" s="128"/>
      <c r="I301" s="5"/>
      <c r="J301" s="5"/>
      <c r="K301" s="5"/>
      <c r="L301" s="5"/>
      <c r="M301" s="5"/>
    </row>
    <row r="302" spans="1:74" s="130" customFormat="1" ht="14.25" customHeight="1">
      <c r="A302" s="128"/>
      <c r="B302" s="129"/>
      <c r="C302" s="129"/>
      <c r="D302" s="129"/>
      <c r="E302" s="129"/>
      <c r="F302" s="129"/>
      <c r="G302" s="128"/>
      <c r="I302" s="5"/>
      <c r="J302" s="5"/>
      <c r="K302" s="5"/>
      <c r="L302" s="5"/>
      <c r="M302" s="5"/>
    </row>
    <row r="303" spans="1:74" s="130" customFormat="1" ht="14.25" customHeight="1">
      <c r="A303" s="128"/>
      <c r="B303" s="129"/>
      <c r="C303" s="129"/>
      <c r="D303" s="129"/>
      <c r="E303" s="129"/>
      <c r="F303" s="129"/>
      <c r="G303" s="128"/>
      <c r="I303" s="5"/>
      <c r="J303" s="5"/>
      <c r="K303" s="5"/>
      <c r="L303" s="5"/>
      <c r="M303" s="5"/>
    </row>
    <row r="304" spans="1:74" s="130" customFormat="1" ht="14.25" customHeight="1">
      <c r="A304" s="128"/>
      <c r="B304" s="129"/>
      <c r="C304" s="129"/>
      <c r="D304" s="129"/>
      <c r="E304" s="129"/>
      <c r="F304" s="129"/>
      <c r="G304" s="128"/>
      <c r="I304" s="5"/>
      <c r="J304" s="5"/>
      <c r="K304" s="5"/>
      <c r="L304" s="5"/>
      <c r="M304" s="5"/>
    </row>
    <row r="305" spans="1:13" s="130" customFormat="1" ht="14.25" customHeight="1">
      <c r="A305" s="128"/>
      <c r="B305" s="129"/>
      <c r="C305" s="129"/>
      <c r="D305" s="129"/>
      <c r="E305" s="129"/>
      <c r="F305" s="129"/>
      <c r="G305" s="128"/>
      <c r="I305" s="5"/>
      <c r="J305" s="5"/>
      <c r="K305" s="5"/>
      <c r="L305" s="5"/>
      <c r="M305" s="5"/>
    </row>
    <row r="306" spans="1:13" s="130" customFormat="1" ht="14.25" customHeight="1">
      <c r="A306" s="128"/>
      <c r="B306" s="129"/>
      <c r="C306" s="129"/>
      <c r="D306" s="129"/>
      <c r="E306" s="129"/>
      <c r="F306" s="129"/>
      <c r="G306" s="128"/>
      <c r="I306" s="5"/>
      <c r="J306" s="5"/>
      <c r="K306" s="5"/>
      <c r="L306" s="5"/>
      <c r="M306" s="5"/>
    </row>
    <row r="307" spans="1:13" s="130" customFormat="1" ht="14.25" customHeight="1">
      <c r="A307" s="128"/>
      <c r="B307" s="129"/>
      <c r="C307" s="129"/>
      <c r="D307" s="129"/>
      <c r="E307" s="129"/>
      <c r="F307" s="129"/>
      <c r="G307" s="128"/>
      <c r="I307" s="5"/>
      <c r="J307" s="5"/>
      <c r="K307" s="5"/>
      <c r="L307" s="5"/>
      <c r="M307" s="5"/>
    </row>
    <row r="308" spans="1:13" s="130" customFormat="1" ht="14.25" customHeight="1">
      <c r="A308" s="128"/>
      <c r="B308" s="129"/>
      <c r="C308" s="129"/>
      <c r="D308" s="129"/>
      <c r="E308" s="129"/>
      <c r="F308" s="129"/>
      <c r="G308" s="128"/>
      <c r="I308" s="5"/>
      <c r="J308" s="5"/>
      <c r="K308" s="5"/>
      <c r="L308" s="5"/>
      <c r="M308" s="5"/>
    </row>
    <row r="309" spans="1:13" s="130" customFormat="1" ht="14.25" customHeight="1">
      <c r="A309" s="128"/>
      <c r="B309" s="129"/>
      <c r="C309" s="129"/>
      <c r="D309" s="129"/>
      <c r="E309" s="129"/>
      <c r="F309" s="129"/>
      <c r="G309" s="128"/>
      <c r="I309" s="5"/>
      <c r="J309" s="5"/>
      <c r="K309" s="5"/>
      <c r="L309" s="5"/>
      <c r="M309" s="5"/>
    </row>
    <row r="310" spans="1:13" s="130" customFormat="1" ht="14.25" customHeight="1">
      <c r="A310" s="128"/>
      <c r="B310" s="129"/>
      <c r="C310" s="129"/>
      <c r="D310" s="129"/>
      <c r="E310" s="129"/>
      <c r="F310" s="129"/>
      <c r="G310" s="128"/>
      <c r="I310" s="5"/>
      <c r="J310" s="5"/>
      <c r="K310" s="5"/>
      <c r="L310" s="5"/>
      <c r="M310" s="5"/>
    </row>
    <row r="311" spans="1:13" s="130" customFormat="1" ht="14.25" customHeight="1">
      <c r="A311" s="128"/>
      <c r="B311" s="129"/>
      <c r="C311" s="129"/>
      <c r="D311" s="129"/>
      <c r="E311" s="129"/>
      <c r="F311" s="129"/>
      <c r="G311" s="128"/>
      <c r="I311" s="5"/>
      <c r="J311" s="5"/>
      <c r="K311" s="5"/>
      <c r="L311" s="5"/>
      <c r="M311" s="5"/>
    </row>
    <row r="312" spans="1:13" s="130" customFormat="1" ht="14.25" customHeight="1">
      <c r="A312" s="128"/>
      <c r="B312" s="129"/>
      <c r="C312" s="129"/>
      <c r="D312" s="129"/>
      <c r="E312" s="129"/>
      <c r="F312" s="129"/>
      <c r="G312" s="128"/>
      <c r="I312" s="5"/>
      <c r="J312" s="5"/>
      <c r="K312" s="5"/>
      <c r="L312" s="5"/>
      <c r="M312" s="5"/>
    </row>
    <row r="313" spans="1:13" s="130" customFormat="1" ht="14.25" customHeight="1">
      <c r="A313" s="128"/>
      <c r="B313" s="129"/>
      <c r="C313" s="129"/>
      <c r="D313" s="129"/>
      <c r="E313" s="129"/>
      <c r="F313" s="129"/>
      <c r="G313" s="128"/>
      <c r="I313" s="5"/>
      <c r="J313" s="5"/>
      <c r="K313" s="5"/>
      <c r="L313" s="5"/>
      <c r="M313" s="5"/>
    </row>
    <row r="314" spans="1:13" s="130" customFormat="1" ht="14.25" customHeight="1">
      <c r="A314" s="128"/>
      <c r="B314" s="129"/>
      <c r="C314" s="129"/>
      <c r="D314" s="129"/>
      <c r="E314" s="129"/>
      <c r="F314" s="129"/>
      <c r="G314" s="128"/>
      <c r="I314" s="5"/>
      <c r="J314" s="5"/>
      <c r="K314" s="5"/>
      <c r="L314" s="5"/>
      <c r="M314" s="5"/>
    </row>
    <row r="315" spans="1:13" s="130" customFormat="1" ht="14.25" customHeight="1">
      <c r="A315" s="128"/>
      <c r="B315" s="129"/>
      <c r="C315" s="129"/>
      <c r="D315" s="129"/>
      <c r="E315" s="129"/>
      <c r="F315" s="129"/>
      <c r="G315" s="128"/>
      <c r="I315" s="5"/>
      <c r="J315" s="5"/>
      <c r="K315" s="5"/>
      <c r="L315" s="5"/>
      <c r="M315" s="5"/>
    </row>
    <row r="316" spans="1:13" s="130" customFormat="1" ht="14.25" customHeight="1">
      <c r="A316" s="128"/>
      <c r="B316" s="129"/>
      <c r="C316" s="129"/>
      <c r="D316" s="129"/>
      <c r="E316" s="129"/>
      <c r="F316" s="129"/>
      <c r="G316" s="128"/>
      <c r="I316" s="5"/>
      <c r="J316" s="5"/>
      <c r="K316" s="5"/>
      <c r="L316" s="5"/>
      <c r="M316" s="5"/>
    </row>
    <row r="317" spans="1:13" s="130" customFormat="1" ht="14.25" customHeight="1">
      <c r="A317" s="128"/>
      <c r="B317" s="129"/>
      <c r="C317" s="129"/>
      <c r="D317" s="129"/>
      <c r="E317" s="129"/>
      <c r="F317" s="129"/>
      <c r="G317" s="128"/>
      <c r="I317" s="5"/>
      <c r="J317" s="5"/>
      <c r="K317" s="5"/>
      <c r="L317" s="5"/>
      <c r="M317" s="5"/>
    </row>
    <row r="318" spans="1:13" s="130" customFormat="1" ht="14.25" customHeight="1">
      <c r="A318" s="128"/>
      <c r="B318" s="129"/>
      <c r="C318" s="129"/>
      <c r="D318" s="129"/>
      <c r="E318" s="129"/>
      <c r="F318" s="129"/>
      <c r="G318" s="128"/>
      <c r="I318" s="5"/>
      <c r="J318" s="5"/>
      <c r="K318" s="5"/>
      <c r="L318" s="5"/>
      <c r="M318" s="5"/>
    </row>
    <row r="319" spans="1:13" s="130" customFormat="1" ht="14.25" customHeight="1">
      <c r="A319" s="128"/>
      <c r="B319" s="129"/>
      <c r="C319" s="129"/>
      <c r="D319" s="129"/>
      <c r="E319" s="129"/>
      <c r="F319" s="129"/>
      <c r="G319" s="128"/>
      <c r="I319" s="5"/>
      <c r="J319" s="5"/>
      <c r="K319" s="5"/>
      <c r="L319" s="5"/>
      <c r="M319" s="5"/>
    </row>
    <row r="320" spans="1:13" s="130" customFormat="1" ht="14.25" customHeight="1">
      <c r="A320" s="128"/>
      <c r="B320" s="129"/>
      <c r="C320" s="129"/>
      <c r="D320" s="129"/>
      <c r="E320" s="129"/>
      <c r="F320" s="129"/>
      <c r="G320" s="128"/>
      <c r="I320" s="5"/>
      <c r="J320" s="5"/>
      <c r="K320" s="5"/>
      <c r="L320" s="5"/>
      <c r="M320" s="5"/>
    </row>
    <row r="321" spans="1:13" s="130" customFormat="1" ht="14.25" customHeight="1">
      <c r="A321" s="128"/>
      <c r="B321" s="129"/>
      <c r="C321" s="129"/>
      <c r="D321" s="129"/>
      <c r="E321" s="129"/>
      <c r="F321" s="129"/>
      <c r="G321" s="128"/>
      <c r="I321" s="5"/>
      <c r="J321" s="5"/>
      <c r="K321" s="5"/>
      <c r="L321" s="5"/>
      <c r="M321" s="5"/>
    </row>
    <row r="322" spans="1:13" s="130" customFormat="1" ht="14.25" customHeight="1">
      <c r="A322" s="128"/>
      <c r="B322" s="129"/>
      <c r="C322" s="129"/>
      <c r="D322" s="129"/>
      <c r="E322" s="129"/>
      <c r="F322" s="129"/>
      <c r="G322" s="128"/>
      <c r="I322" s="5"/>
      <c r="J322" s="5"/>
      <c r="K322" s="5"/>
      <c r="L322" s="5"/>
      <c r="M322" s="5"/>
    </row>
    <row r="323" spans="1:13" s="130" customFormat="1" ht="14.25" customHeight="1">
      <c r="A323" s="128"/>
      <c r="B323" s="129"/>
      <c r="C323" s="129"/>
      <c r="D323" s="129"/>
      <c r="E323" s="129"/>
      <c r="F323" s="129"/>
      <c r="G323" s="128"/>
      <c r="I323" s="5"/>
      <c r="J323" s="5"/>
      <c r="K323" s="5"/>
      <c r="L323" s="5"/>
      <c r="M323" s="5"/>
    </row>
    <row r="324" spans="1:13" s="130" customFormat="1" ht="14.25" customHeight="1">
      <c r="A324" s="128"/>
      <c r="B324" s="129"/>
      <c r="C324" s="129"/>
      <c r="D324" s="129"/>
      <c r="E324" s="129"/>
      <c r="F324" s="129"/>
      <c r="G324" s="128"/>
      <c r="I324" s="5"/>
      <c r="J324" s="5"/>
      <c r="K324" s="5"/>
      <c r="L324" s="5"/>
      <c r="M324" s="5"/>
    </row>
    <row r="325" spans="1:13" s="130" customFormat="1" ht="14.25" customHeight="1">
      <c r="A325" s="128"/>
      <c r="B325" s="129"/>
      <c r="C325" s="129"/>
      <c r="D325" s="129"/>
      <c r="E325" s="129"/>
      <c r="F325" s="129"/>
      <c r="G325" s="128"/>
      <c r="I325" s="5"/>
      <c r="J325" s="5"/>
      <c r="K325" s="5"/>
      <c r="L325" s="5"/>
      <c r="M325" s="5"/>
    </row>
    <row r="326" spans="1:13" s="130" customFormat="1" ht="14.25" customHeight="1">
      <c r="A326" s="128"/>
      <c r="B326" s="129"/>
      <c r="C326" s="129"/>
      <c r="D326" s="129"/>
      <c r="E326" s="129"/>
      <c r="F326" s="129"/>
      <c r="G326" s="128"/>
      <c r="I326" s="5"/>
      <c r="J326" s="5"/>
      <c r="K326" s="5"/>
      <c r="L326" s="5"/>
      <c r="M326" s="5"/>
    </row>
    <row r="327" spans="1:13" s="130" customFormat="1" ht="14.25" customHeight="1">
      <c r="A327" s="128"/>
      <c r="B327" s="129"/>
      <c r="C327" s="129"/>
      <c r="D327" s="129"/>
      <c r="E327" s="129"/>
      <c r="F327" s="129"/>
      <c r="G327" s="128"/>
      <c r="I327" s="5"/>
      <c r="J327" s="5"/>
      <c r="K327" s="5"/>
      <c r="L327" s="5"/>
      <c r="M327" s="5"/>
    </row>
    <row r="328" spans="1:13" s="130" customFormat="1" ht="14.25" customHeight="1">
      <c r="A328" s="128"/>
      <c r="B328" s="129"/>
      <c r="C328" s="129"/>
      <c r="D328" s="129"/>
      <c r="E328" s="129"/>
      <c r="F328" s="129"/>
      <c r="G328" s="128"/>
      <c r="I328" s="5"/>
      <c r="J328" s="5"/>
      <c r="K328" s="5"/>
      <c r="L328" s="5"/>
      <c r="M328" s="5"/>
    </row>
    <row r="329" spans="1:13" s="130" customFormat="1" ht="14.25" customHeight="1">
      <c r="A329" s="128"/>
      <c r="B329" s="129"/>
      <c r="C329" s="129"/>
      <c r="D329" s="129"/>
      <c r="E329" s="129"/>
      <c r="F329" s="129"/>
      <c r="G329" s="128"/>
      <c r="I329" s="5"/>
      <c r="J329" s="5"/>
      <c r="K329" s="5"/>
      <c r="L329" s="5"/>
      <c r="M329" s="5"/>
    </row>
    <row r="330" spans="1:13" s="130" customFormat="1" ht="14.25" customHeight="1">
      <c r="A330" s="128"/>
      <c r="B330" s="129"/>
      <c r="C330" s="129"/>
      <c r="D330" s="129"/>
      <c r="E330" s="129"/>
      <c r="F330" s="129"/>
      <c r="G330" s="128"/>
      <c r="I330" s="5"/>
      <c r="J330" s="5"/>
      <c r="K330" s="5"/>
      <c r="L330" s="5"/>
      <c r="M330" s="5"/>
    </row>
    <row r="331" spans="1:13" s="130" customFormat="1" ht="14.25" customHeight="1">
      <c r="A331" s="128"/>
      <c r="B331" s="129"/>
      <c r="C331" s="129"/>
      <c r="D331" s="129"/>
      <c r="E331" s="129"/>
      <c r="F331" s="129"/>
      <c r="G331" s="128"/>
      <c r="I331" s="5"/>
      <c r="J331" s="5"/>
      <c r="K331" s="5"/>
      <c r="L331" s="5"/>
      <c r="M331" s="5"/>
    </row>
    <row r="332" spans="1:13" s="130" customFormat="1" ht="14.25" customHeight="1">
      <c r="A332" s="128"/>
      <c r="B332" s="129"/>
      <c r="C332" s="129"/>
      <c r="D332" s="129"/>
      <c r="E332" s="129"/>
      <c r="F332" s="129"/>
      <c r="G332" s="128"/>
      <c r="I332" s="5"/>
      <c r="J332" s="5"/>
      <c r="K332" s="5"/>
      <c r="L332" s="5"/>
      <c r="M332" s="5"/>
    </row>
    <row r="333" spans="1:13" s="130" customFormat="1" ht="14.25" customHeight="1">
      <c r="A333" s="128"/>
      <c r="B333" s="129"/>
      <c r="C333" s="129"/>
      <c r="D333" s="129"/>
      <c r="E333" s="129"/>
      <c r="F333" s="129"/>
      <c r="G333" s="128"/>
      <c r="I333" s="5"/>
      <c r="J333" s="5"/>
      <c r="K333" s="5"/>
      <c r="L333" s="5"/>
      <c r="M333" s="5"/>
    </row>
    <row r="334" spans="1:13" s="130" customFormat="1" ht="14.25" customHeight="1">
      <c r="A334" s="128"/>
      <c r="B334" s="129"/>
      <c r="C334" s="129"/>
      <c r="D334" s="129"/>
      <c r="E334" s="129"/>
      <c r="F334" s="129"/>
      <c r="G334" s="128"/>
      <c r="I334" s="5"/>
      <c r="J334" s="5"/>
      <c r="K334" s="5"/>
      <c r="L334" s="5"/>
      <c r="M334" s="5"/>
    </row>
    <row r="335" spans="1:13" s="130" customFormat="1" ht="14.25" customHeight="1">
      <c r="A335" s="128"/>
      <c r="B335" s="129"/>
      <c r="C335" s="129"/>
      <c r="D335" s="129"/>
      <c r="E335" s="129"/>
      <c r="F335" s="129"/>
      <c r="G335" s="128"/>
      <c r="I335" s="5"/>
      <c r="J335" s="5"/>
      <c r="K335" s="5"/>
      <c r="L335" s="5"/>
      <c r="M335" s="5"/>
    </row>
    <row r="336" spans="1:13" s="130" customFormat="1" ht="14.25" customHeight="1">
      <c r="A336" s="128"/>
      <c r="B336" s="129"/>
      <c r="C336" s="129"/>
      <c r="D336" s="129"/>
      <c r="E336" s="129"/>
      <c r="F336" s="129"/>
      <c r="G336" s="128"/>
      <c r="I336" s="5"/>
      <c r="J336" s="5"/>
      <c r="K336" s="5"/>
      <c r="L336" s="5"/>
      <c r="M336" s="5"/>
    </row>
    <row r="337" spans="1:13" s="130" customFormat="1" ht="14.25" customHeight="1">
      <c r="A337" s="128"/>
      <c r="B337" s="129"/>
      <c r="C337" s="129"/>
      <c r="D337" s="129"/>
      <c r="E337" s="129"/>
      <c r="F337" s="129"/>
      <c r="G337" s="128"/>
      <c r="I337" s="5"/>
      <c r="J337" s="5"/>
      <c r="K337" s="5"/>
      <c r="L337" s="5"/>
      <c r="M337" s="5"/>
    </row>
    <row r="338" spans="1:13" s="130" customFormat="1" ht="14.25" customHeight="1">
      <c r="A338" s="128"/>
      <c r="B338" s="129"/>
      <c r="C338" s="129"/>
      <c r="D338" s="129"/>
      <c r="E338" s="129"/>
      <c r="F338" s="129"/>
      <c r="G338" s="128"/>
      <c r="I338" s="5"/>
      <c r="J338" s="5"/>
      <c r="K338" s="5"/>
      <c r="L338" s="5"/>
      <c r="M338" s="5"/>
    </row>
    <row r="339" spans="1:13" s="130" customFormat="1" ht="14.25" customHeight="1">
      <c r="A339" s="128"/>
      <c r="B339" s="129"/>
      <c r="C339" s="129"/>
      <c r="D339" s="129"/>
      <c r="E339" s="129"/>
      <c r="F339" s="129"/>
      <c r="G339" s="128"/>
      <c r="I339" s="5"/>
      <c r="J339" s="5"/>
      <c r="K339" s="5"/>
      <c r="L339" s="5"/>
      <c r="M339" s="5"/>
    </row>
    <row r="340" spans="1:13" s="130" customFormat="1" ht="14.25" customHeight="1">
      <c r="A340" s="128"/>
      <c r="B340" s="129"/>
      <c r="C340" s="129"/>
      <c r="D340" s="129"/>
      <c r="E340" s="129"/>
      <c r="F340" s="129"/>
      <c r="G340" s="128"/>
      <c r="I340" s="5"/>
      <c r="J340" s="5"/>
      <c r="K340" s="5"/>
      <c r="L340" s="5"/>
      <c r="M340" s="5"/>
    </row>
    <row r="341" spans="1:13" s="130" customFormat="1" ht="14.25" customHeight="1">
      <c r="A341" s="128"/>
      <c r="B341" s="129"/>
      <c r="C341" s="129"/>
      <c r="D341" s="129"/>
      <c r="E341" s="129"/>
      <c r="F341" s="129"/>
      <c r="G341" s="128"/>
      <c r="I341" s="5"/>
      <c r="J341" s="5"/>
      <c r="K341" s="5"/>
      <c r="L341" s="5"/>
      <c r="M341" s="5"/>
    </row>
    <row r="342" spans="1:13" s="130" customFormat="1" ht="14.25" customHeight="1">
      <c r="A342" s="128"/>
      <c r="B342" s="129"/>
      <c r="C342" s="129"/>
      <c r="D342" s="129"/>
      <c r="E342" s="129"/>
      <c r="F342" s="129"/>
      <c r="G342" s="128"/>
      <c r="I342" s="5"/>
      <c r="J342" s="5"/>
      <c r="K342" s="5"/>
      <c r="L342" s="5"/>
      <c r="M342" s="5"/>
    </row>
    <row r="343" spans="1:13" s="130" customFormat="1" ht="14.25" customHeight="1">
      <c r="A343" s="128"/>
      <c r="B343" s="129"/>
      <c r="C343" s="129"/>
      <c r="D343" s="129"/>
      <c r="E343" s="129"/>
      <c r="F343" s="129"/>
      <c r="G343" s="128"/>
      <c r="I343" s="5"/>
      <c r="J343" s="5"/>
      <c r="K343" s="5"/>
      <c r="L343" s="5"/>
      <c r="M343" s="5"/>
    </row>
    <row r="344" spans="1:13" s="130" customFormat="1" ht="14.25" customHeight="1">
      <c r="A344" s="128"/>
      <c r="B344" s="129"/>
      <c r="C344" s="129"/>
      <c r="D344" s="129"/>
      <c r="E344" s="129"/>
      <c r="F344" s="129"/>
      <c r="G344" s="128"/>
      <c r="I344" s="5"/>
      <c r="J344" s="5"/>
      <c r="K344" s="5"/>
      <c r="L344" s="5"/>
      <c r="M344" s="5"/>
    </row>
    <row r="345" spans="1:13" s="130" customFormat="1" ht="14.25" customHeight="1">
      <c r="A345" s="128"/>
      <c r="B345" s="129"/>
      <c r="C345" s="129"/>
      <c r="D345" s="129"/>
      <c r="E345" s="129"/>
      <c r="F345" s="129"/>
      <c r="G345" s="128"/>
      <c r="I345" s="5"/>
      <c r="J345" s="5"/>
      <c r="K345" s="5"/>
      <c r="L345" s="5"/>
      <c r="M345" s="5"/>
    </row>
    <row r="346" spans="1:13" s="130" customFormat="1" ht="14.25" customHeight="1">
      <c r="A346" s="128"/>
      <c r="B346" s="129"/>
      <c r="C346" s="129"/>
      <c r="D346" s="129"/>
      <c r="E346" s="129"/>
      <c r="F346" s="129"/>
      <c r="G346" s="128"/>
      <c r="I346" s="5"/>
      <c r="J346" s="5"/>
      <c r="K346" s="5"/>
      <c r="L346" s="5"/>
      <c r="M346" s="5"/>
    </row>
    <row r="347" spans="1:13" s="130" customFormat="1" ht="14.25" customHeight="1">
      <c r="A347" s="128"/>
      <c r="B347" s="129"/>
      <c r="C347" s="129"/>
      <c r="D347" s="129"/>
      <c r="E347" s="129"/>
      <c r="F347" s="129"/>
      <c r="G347" s="128"/>
      <c r="I347" s="5"/>
      <c r="J347" s="5"/>
      <c r="K347" s="5"/>
      <c r="L347" s="5"/>
      <c r="M347" s="5"/>
    </row>
    <row r="348" spans="1:13" s="130" customFormat="1" ht="14.25" customHeight="1">
      <c r="A348" s="128"/>
      <c r="B348" s="129"/>
      <c r="C348" s="129"/>
      <c r="D348" s="129"/>
      <c r="E348" s="129"/>
      <c r="F348" s="129"/>
      <c r="G348" s="128"/>
      <c r="I348" s="5"/>
      <c r="J348" s="5"/>
      <c r="K348" s="5"/>
      <c r="L348" s="5"/>
      <c r="M348" s="5"/>
    </row>
    <row r="349" spans="1:13" s="130" customFormat="1" ht="14.25" customHeight="1">
      <c r="A349" s="128"/>
      <c r="B349" s="129"/>
      <c r="C349" s="129"/>
      <c r="D349" s="129"/>
      <c r="E349" s="129"/>
      <c r="F349" s="129"/>
      <c r="G349" s="128"/>
      <c r="I349" s="5"/>
      <c r="J349" s="5"/>
      <c r="K349" s="5"/>
      <c r="L349" s="5"/>
      <c r="M349" s="5"/>
    </row>
    <row r="350" spans="1:13" s="130" customFormat="1" ht="14.25" customHeight="1">
      <c r="A350" s="128"/>
      <c r="B350" s="129"/>
      <c r="C350" s="129"/>
      <c r="D350" s="129"/>
      <c r="E350" s="129"/>
      <c r="F350" s="129"/>
      <c r="G350" s="128"/>
      <c r="I350" s="5"/>
      <c r="J350" s="5"/>
      <c r="K350" s="5"/>
      <c r="L350" s="5"/>
      <c r="M350" s="5"/>
    </row>
    <row r="351" spans="1:13" s="130" customFormat="1" ht="14.25" customHeight="1">
      <c r="A351" s="128"/>
      <c r="B351" s="129"/>
      <c r="C351" s="129"/>
      <c r="D351" s="129"/>
      <c r="E351" s="129"/>
      <c r="F351" s="129"/>
      <c r="G351" s="128"/>
      <c r="I351" s="5"/>
      <c r="J351" s="5"/>
      <c r="K351" s="5"/>
      <c r="L351" s="5"/>
      <c r="M351" s="5"/>
    </row>
    <row r="352" spans="1:13" s="130" customFormat="1" ht="14.25" customHeight="1">
      <c r="A352" s="128"/>
      <c r="B352" s="129"/>
      <c r="C352" s="129"/>
      <c r="D352" s="129"/>
      <c r="E352" s="129"/>
      <c r="F352" s="129"/>
      <c r="G352" s="128"/>
      <c r="I352" s="5"/>
      <c r="J352" s="5"/>
      <c r="K352" s="5"/>
      <c r="L352" s="5"/>
      <c r="M352" s="5"/>
    </row>
    <row r="353" spans="1:13" s="130" customFormat="1" ht="14.25" customHeight="1">
      <c r="A353" s="128"/>
      <c r="B353" s="129"/>
      <c r="C353" s="129"/>
      <c r="D353" s="129"/>
      <c r="E353" s="129"/>
      <c r="F353" s="129"/>
      <c r="G353" s="128"/>
      <c r="I353" s="5"/>
      <c r="J353" s="5"/>
      <c r="K353" s="5"/>
      <c r="L353" s="5"/>
      <c r="M353" s="5"/>
    </row>
    <row r="354" spans="1:13" s="130" customFormat="1" ht="14.25" customHeight="1">
      <c r="A354" s="128"/>
      <c r="B354" s="129"/>
      <c r="C354" s="129"/>
      <c r="D354" s="129"/>
      <c r="E354" s="129"/>
      <c r="F354" s="129"/>
      <c r="G354" s="128"/>
      <c r="I354" s="5"/>
      <c r="J354" s="5"/>
      <c r="K354" s="5"/>
      <c r="L354" s="5"/>
      <c r="M354" s="5"/>
    </row>
    <row r="355" spans="1:13" s="130" customFormat="1" ht="14.25" customHeight="1">
      <c r="A355" s="128"/>
      <c r="B355" s="129"/>
      <c r="C355" s="129"/>
      <c r="D355" s="129"/>
      <c r="E355" s="129"/>
      <c r="F355" s="129"/>
      <c r="G355" s="128"/>
      <c r="I355" s="5"/>
      <c r="J355" s="5"/>
      <c r="K355" s="5"/>
      <c r="L355" s="5"/>
      <c r="M355" s="5"/>
    </row>
    <row r="356" spans="1:13" s="130" customFormat="1" ht="14.25" customHeight="1">
      <c r="A356" s="128"/>
      <c r="B356" s="129"/>
      <c r="C356" s="129"/>
      <c r="D356" s="129"/>
      <c r="E356" s="129"/>
      <c r="F356" s="129"/>
      <c r="G356" s="128"/>
      <c r="I356" s="5"/>
      <c r="J356" s="5"/>
      <c r="K356" s="5"/>
      <c r="L356" s="5"/>
      <c r="M356" s="5"/>
    </row>
    <row r="357" spans="1:13" s="130" customFormat="1" ht="14.25" customHeight="1">
      <c r="A357" s="128"/>
      <c r="B357" s="129"/>
      <c r="C357" s="129"/>
      <c r="D357" s="129"/>
      <c r="E357" s="129"/>
      <c r="F357" s="129"/>
      <c r="G357" s="128"/>
      <c r="I357" s="5"/>
      <c r="J357" s="5"/>
      <c r="K357" s="5"/>
      <c r="L357" s="5"/>
      <c r="M357" s="5"/>
    </row>
    <row r="358" spans="1:13" s="130" customFormat="1" ht="14.25" customHeight="1">
      <c r="A358" s="128"/>
      <c r="B358" s="129"/>
      <c r="C358" s="129"/>
      <c r="D358" s="129"/>
      <c r="E358" s="129"/>
      <c r="F358" s="129"/>
      <c r="G358" s="128"/>
      <c r="I358" s="5"/>
      <c r="J358" s="5"/>
      <c r="K358" s="5"/>
      <c r="L358" s="5"/>
      <c r="M358" s="5"/>
    </row>
    <row r="359" spans="1:13" s="130" customFormat="1" ht="14.25" customHeight="1">
      <c r="A359" s="128"/>
      <c r="B359" s="129"/>
      <c r="C359" s="129"/>
      <c r="D359" s="129"/>
      <c r="E359" s="129"/>
      <c r="F359" s="129"/>
      <c r="G359" s="128"/>
      <c r="I359" s="5"/>
      <c r="J359" s="5"/>
      <c r="K359" s="5"/>
      <c r="L359" s="5"/>
      <c r="M359" s="5"/>
    </row>
    <row r="360" spans="1:13" s="130" customFormat="1" ht="14.25" customHeight="1">
      <c r="A360" s="128"/>
      <c r="B360" s="129"/>
      <c r="C360" s="129"/>
      <c r="D360" s="129"/>
      <c r="E360" s="129"/>
      <c r="F360" s="129"/>
      <c r="G360" s="128"/>
      <c r="I360" s="5"/>
      <c r="J360" s="5"/>
      <c r="K360" s="5"/>
      <c r="L360" s="5"/>
      <c r="M360" s="5"/>
    </row>
    <row r="361" spans="1:13" s="130" customFormat="1" ht="14.25" customHeight="1">
      <c r="A361" s="128"/>
      <c r="B361" s="129"/>
      <c r="C361" s="129"/>
      <c r="D361" s="129"/>
      <c r="E361" s="129"/>
      <c r="F361" s="129"/>
      <c r="G361" s="128"/>
      <c r="I361" s="5"/>
      <c r="J361" s="5"/>
      <c r="K361" s="5"/>
      <c r="L361" s="5"/>
      <c r="M361" s="5"/>
    </row>
    <row r="362" spans="1:13" s="130" customFormat="1" ht="14.25" customHeight="1">
      <c r="A362" s="128"/>
      <c r="B362" s="129"/>
      <c r="C362" s="129"/>
      <c r="D362" s="129"/>
      <c r="E362" s="129"/>
      <c r="F362" s="129"/>
      <c r="G362" s="128"/>
      <c r="I362" s="5"/>
      <c r="J362" s="5"/>
      <c r="K362" s="5"/>
      <c r="L362" s="5"/>
      <c r="M362" s="5"/>
    </row>
    <row r="363" spans="1:13" s="130" customFormat="1" ht="14.25" customHeight="1">
      <c r="A363" s="128"/>
      <c r="B363" s="129"/>
      <c r="C363" s="129"/>
      <c r="D363" s="129"/>
      <c r="E363" s="129"/>
      <c r="F363" s="129"/>
      <c r="G363" s="128"/>
      <c r="I363" s="5"/>
      <c r="J363" s="5"/>
      <c r="K363" s="5"/>
      <c r="L363" s="5"/>
      <c r="M363" s="5"/>
    </row>
    <row r="364" spans="1:13" s="130" customFormat="1" ht="14.25" customHeight="1">
      <c r="A364" s="128"/>
      <c r="B364" s="129"/>
      <c r="C364" s="129"/>
      <c r="D364" s="129"/>
      <c r="E364" s="129"/>
      <c r="F364" s="129"/>
      <c r="G364" s="128"/>
      <c r="I364" s="5"/>
      <c r="J364" s="5"/>
      <c r="K364" s="5"/>
      <c r="L364" s="5"/>
      <c r="M364" s="5"/>
    </row>
    <row r="365" spans="1:13" s="130" customFormat="1" ht="14.25" customHeight="1">
      <c r="A365" s="128"/>
      <c r="B365" s="129"/>
      <c r="C365" s="129"/>
      <c r="D365" s="129"/>
      <c r="E365" s="129"/>
      <c r="F365" s="129"/>
      <c r="G365" s="128"/>
      <c r="I365" s="5"/>
      <c r="J365" s="5"/>
      <c r="K365" s="5"/>
      <c r="L365" s="5"/>
      <c r="M365" s="5"/>
    </row>
    <row r="366" spans="1:13" s="130" customFormat="1" ht="14.25" customHeight="1">
      <c r="A366" s="128"/>
      <c r="B366" s="129"/>
      <c r="C366" s="129"/>
      <c r="D366" s="129"/>
      <c r="E366" s="129"/>
      <c r="F366" s="129"/>
      <c r="G366" s="128"/>
      <c r="I366" s="5"/>
      <c r="J366" s="5"/>
      <c r="K366" s="5"/>
      <c r="L366" s="5"/>
      <c r="M366" s="5"/>
    </row>
    <row r="367" spans="1:13" s="130" customFormat="1" ht="14.25" customHeight="1">
      <c r="A367" s="128"/>
      <c r="B367" s="129"/>
      <c r="C367" s="129"/>
      <c r="D367" s="129"/>
      <c r="E367" s="129"/>
      <c r="F367" s="129"/>
      <c r="G367" s="128"/>
      <c r="I367" s="5"/>
      <c r="J367" s="5"/>
      <c r="K367" s="5"/>
      <c r="L367" s="5"/>
      <c r="M367" s="5"/>
    </row>
    <row r="368" spans="1:13" s="130" customFormat="1" ht="14.25" customHeight="1">
      <c r="A368" s="128"/>
      <c r="B368" s="129"/>
      <c r="C368" s="129"/>
      <c r="D368" s="129"/>
      <c r="E368" s="129"/>
      <c r="F368" s="129"/>
      <c r="G368" s="128"/>
      <c r="I368" s="5"/>
      <c r="J368" s="5"/>
      <c r="K368" s="5"/>
      <c r="L368" s="5"/>
      <c r="M368" s="5"/>
    </row>
    <row r="369" spans="1:13" s="130" customFormat="1" ht="14.25" customHeight="1">
      <c r="A369" s="128"/>
      <c r="B369" s="129"/>
      <c r="C369" s="129"/>
      <c r="D369" s="129"/>
      <c r="E369" s="129"/>
      <c r="F369" s="129"/>
      <c r="G369" s="128"/>
      <c r="I369" s="5"/>
      <c r="J369" s="5"/>
      <c r="K369" s="5"/>
      <c r="L369" s="5"/>
      <c r="M369" s="5"/>
    </row>
    <row r="370" spans="1:13" s="130" customFormat="1" ht="14.25" customHeight="1">
      <c r="A370" s="128"/>
      <c r="B370" s="129"/>
      <c r="C370" s="129"/>
      <c r="D370" s="129"/>
      <c r="E370" s="129"/>
      <c r="F370" s="129"/>
      <c r="G370" s="128"/>
      <c r="I370" s="5"/>
      <c r="J370" s="5"/>
      <c r="K370" s="5"/>
      <c r="L370" s="5"/>
      <c r="M370" s="5"/>
    </row>
    <row r="371" spans="1:13" s="130" customFormat="1" ht="14.25" customHeight="1">
      <c r="A371" s="128"/>
      <c r="B371" s="129"/>
      <c r="C371" s="129"/>
      <c r="D371" s="129"/>
      <c r="E371" s="129"/>
      <c r="F371" s="129"/>
      <c r="G371" s="128"/>
      <c r="I371" s="5"/>
      <c r="J371" s="5"/>
      <c r="K371" s="5"/>
      <c r="L371" s="5"/>
      <c r="M371" s="5"/>
    </row>
    <row r="372" spans="1:13" s="130" customFormat="1" ht="14.25" customHeight="1">
      <c r="A372" s="128"/>
      <c r="B372" s="129"/>
      <c r="C372" s="129"/>
      <c r="D372" s="129"/>
      <c r="E372" s="129"/>
      <c r="F372" s="129"/>
      <c r="G372" s="128"/>
      <c r="I372" s="5"/>
      <c r="J372" s="5"/>
      <c r="K372" s="5"/>
      <c r="L372" s="5"/>
      <c r="M372" s="5"/>
    </row>
    <row r="373" spans="1:13" s="130" customFormat="1" ht="14.25" customHeight="1">
      <c r="A373" s="128"/>
      <c r="B373" s="129"/>
      <c r="C373" s="129"/>
      <c r="D373" s="129"/>
      <c r="E373" s="129"/>
      <c r="F373" s="129"/>
      <c r="G373" s="128"/>
      <c r="I373" s="5"/>
      <c r="J373" s="5"/>
      <c r="K373" s="5"/>
      <c r="L373" s="5"/>
      <c r="M373" s="5"/>
    </row>
    <row r="374" spans="1:13" s="130" customFormat="1" ht="14.25" customHeight="1">
      <c r="A374" s="128"/>
      <c r="B374" s="129"/>
      <c r="C374" s="129"/>
      <c r="D374" s="129"/>
      <c r="E374" s="129"/>
      <c r="F374" s="129"/>
      <c r="G374" s="128"/>
      <c r="I374" s="5"/>
      <c r="J374" s="5"/>
      <c r="K374" s="5"/>
      <c r="L374" s="5"/>
      <c r="M374" s="5"/>
    </row>
    <row r="375" spans="1:13" s="130" customFormat="1" ht="14.25" customHeight="1">
      <c r="A375" s="128"/>
      <c r="B375" s="129"/>
      <c r="C375" s="129"/>
      <c r="D375" s="129"/>
      <c r="E375" s="129"/>
      <c r="F375" s="129"/>
      <c r="G375" s="128"/>
      <c r="I375" s="5"/>
      <c r="J375" s="5"/>
      <c r="K375" s="5"/>
      <c r="L375" s="5"/>
      <c r="M375" s="5"/>
    </row>
    <row r="376" spans="1:13" s="130" customFormat="1" ht="14.25" customHeight="1">
      <c r="A376" s="128"/>
      <c r="B376" s="129"/>
      <c r="C376" s="129"/>
      <c r="D376" s="129"/>
      <c r="E376" s="129"/>
      <c r="F376" s="129"/>
      <c r="G376" s="128"/>
      <c r="I376" s="5"/>
      <c r="J376" s="5"/>
      <c r="K376" s="5"/>
      <c r="L376" s="5"/>
      <c r="M376" s="5"/>
    </row>
    <row r="377" spans="1:13" s="130" customFormat="1" ht="14.25" customHeight="1">
      <c r="A377" s="128"/>
      <c r="B377" s="129"/>
      <c r="C377" s="129"/>
      <c r="D377" s="129"/>
      <c r="E377" s="129"/>
      <c r="F377" s="129"/>
      <c r="G377" s="128"/>
      <c r="I377" s="5"/>
      <c r="J377" s="5"/>
      <c r="K377" s="5"/>
      <c r="L377" s="5"/>
      <c r="M377" s="5"/>
    </row>
    <row r="378" spans="1:13" s="130" customFormat="1" ht="14.25" customHeight="1">
      <c r="A378" s="128"/>
      <c r="B378" s="129"/>
      <c r="C378" s="129"/>
      <c r="D378" s="129"/>
      <c r="E378" s="129"/>
      <c r="F378" s="129"/>
      <c r="G378" s="128"/>
      <c r="I378" s="5"/>
      <c r="J378" s="5"/>
      <c r="K378" s="5"/>
      <c r="L378" s="5"/>
      <c r="M378" s="5"/>
    </row>
    <row r="379" spans="1:13" s="130" customFormat="1" ht="14.25" customHeight="1">
      <c r="A379" s="128"/>
      <c r="B379" s="129"/>
      <c r="C379" s="129"/>
      <c r="D379" s="129"/>
      <c r="E379" s="129"/>
      <c r="F379" s="129"/>
      <c r="G379" s="128"/>
      <c r="I379" s="5"/>
      <c r="J379" s="5"/>
      <c r="K379" s="5"/>
      <c r="L379" s="5"/>
      <c r="M379" s="5"/>
    </row>
    <row r="380" spans="1:13" s="130" customFormat="1" ht="14.25" customHeight="1">
      <c r="A380" s="128"/>
      <c r="B380" s="129"/>
      <c r="C380" s="129"/>
      <c r="D380" s="129"/>
      <c r="E380" s="129"/>
      <c r="F380" s="129"/>
      <c r="G380" s="128"/>
      <c r="I380" s="5"/>
      <c r="J380" s="5"/>
      <c r="K380" s="5"/>
      <c r="L380" s="5"/>
      <c r="M380" s="5"/>
    </row>
    <row r="381" spans="1:13" s="130" customFormat="1" ht="14.25" customHeight="1">
      <c r="A381" s="128"/>
      <c r="B381" s="129"/>
      <c r="C381" s="129"/>
      <c r="D381" s="129"/>
      <c r="E381" s="129"/>
      <c r="F381" s="129"/>
      <c r="G381" s="128"/>
      <c r="I381" s="5"/>
      <c r="J381" s="5"/>
      <c r="K381" s="5"/>
      <c r="L381" s="5"/>
      <c r="M381" s="5"/>
    </row>
    <row r="382" spans="1:13" s="130" customFormat="1" ht="14.25" customHeight="1">
      <c r="A382" s="128"/>
      <c r="B382" s="129"/>
      <c r="C382" s="129"/>
      <c r="D382" s="129"/>
      <c r="E382" s="129"/>
      <c r="F382" s="129"/>
      <c r="G382" s="128"/>
      <c r="I382" s="5"/>
      <c r="J382" s="5"/>
      <c r="K382" s="5"/>
      <c r="L382" s="5"/>
      <c r="M382" s="5"/>
    </row>
    <row r="383" spans="1:13" s="130" customFormat="1" ht="14.25" customHeight="1">
      <c r="A383" s="128"/>
      <c r="B383" s="129"/>
      <c r="C383" s="129"/>
      <c r="D383" s="129"/>
      <c r="E383" s="129"/>
      <c r="F383" s="129"/>
      <c r="G383" s="128"/>
      <c r="I383" s="5"/>
      <c r="J383" s="5"/>
      <c r="K383" s="5"/>
      <c r="L383" s="5"/>
      <c r="M383" s="5"/>
    </row>
    <row r="384" spans="1:13" s="130" customFormat="1" ht="14.25" customHeight="1">
      <c r="A384" s="128"/>
      <c r="B384" s="129"/>
      <c r="C384" s="129"/>
      <c r="D384" s="129"/>
      <c r="E384" s="129"/>
      <c r="F384" s="129"/>
      <c r="G384" s="128"/>
      <c r="I384" s="5"/>
      <c r="J384" s="5"/>
      <c r="K384" s="5"/>
      <c r="L384" s="5"/>
      <c r="M384" s="5"/>
    </row>
    <row r="385" spans="1:13" s="130" customFormat="1" ht="14.25" customHeight="1">
      <c r="A385" s="128"/>
      <c r="B385" s="129"/>
      <c r="C385" s="129"/>
      <c r="D385" s="129"/>
      <c r="E385" s="129"/>
      <c r="F385" s="129"/>
      <c r="G385" s="128"/>
      <c r="I385" s="5"/>
      <c r="J385" s="5"/>
      <c r="K385" s="5"/>
      <c r="L385" s="5"/>
      <c r="M385" s="5"/>
    </row>
    <row r="386" spans="1:13" s="130" customFormat="1" ht="14.25" customHeight="1">
      <c r="A386" s="128"/>
      <c r="B386" s="129"/>
      <c r="C386" s="129"/>
      <c r="D386" s="129"/>
      <c r="E386" s="129"/>
      <c r="F386" s="129"/>
      <c r="G386" s="128"/>
      <c r="I386" s="5"/>
      <c r="J386" s="5"/>
      <c r="K386" s="5"/>
      <c r="L386" s="5"/>
      <c r="M386" s="5"/>
    </row>
    <row r="387" spans="1:13" s="130" customFormat="1" ht="14.25" customHeight="1">
      <c r="A387" s="128"/>
      <c r="B387" s="129"/>
      <c r="C387" s="129"/>
      <c r="D387" s="129"/>
      <c r="E387" s="129"/>
      <c r="F387" s="129"/>
      <c r="G387" s="128"/>
      <c r="I387" s="5"/>
      <c r="J387" s="5"/>
      <c r="K387" s="5"/>
      <c r="L387" s="5"/>
      <c r="M387" s="5"/>
    </row>
    <row r="388" spans="1:13" s="130" customFormat="1" ht="14.25" customHeight="1">
      <c r="A388" s="128"/>
      <c r="B388" s="129"/>
      <c r="C388" s="129"/>
      <c r="D388" s="129"/>
      <c r="E388" s="129"/>
      <c r="F388" s="129"/>
      <c r="G388" s="128"/>
      <c r="I388" s="5"/>
      <c r="J388" s="5"/>
      <c r="K388" s="5"/>
      <c r="L388" s="5"/>
      <c r="M388" s="5"/>
    </row>
    <row r="389" spans="1:13" s="130" customFormat="1" ht="14.25" customHeight="1">
      <c r="A389" s="128"/>
      <c r="B389" s="129"/>
      <c r="C389" s="129"/>
      <c r="D389" s="129"/>
      <c r="E389" s="129"/>
      <c r="F389" s="129"/>
      <c r="G389" s="128"/>
      <c r="I389" s="5"/>
      <c r="J389" s="5"/>
      <c r="K389" s="5"/>
      <c r="L389" s="5"/>
      <c r="M389" s="5"/>
    </row>
    <row r="390" spans="1:13" s="130" customFormat="1" ht="14.25" customHeight="1">
      <c r="A390" s="128"/>
      <c r="B390" s="129"/>
      <c r="C390" s="129"/>
      <c r="D390" s="129"/>
      <c r="E390" s="129"/>
      <c r="F390" s="129"/>
      <c r="G390" s="128"/>
      <c r="I390" s="5"/>
      <c r="J390" s="5"/>
      <c r="K390" s="5"/>
      <c r="L390" s="5"/>
      <c r="M390" s="5"/>
    </row>
    <row r="391" spans="1:13" s="130" customFormat="1" ht="14.25" customHeight="1">
      <c r="A391" s="128"/>
      <c r="B391" s="129"/>
      <c r="C391" s="129"/>
      <c r="D391" s="129"/>
      <c r="E391" s="129"/>
      <c r="F391" s="129"/>
      <c r="G391" s="128"/>
      <c r="I391" s="5"/>
      <c r="J391" s="5"/>
      <c r="K391" s="5"/>
      <c r="L391" s="5"/>
      <c r="M391" s="5"/>
    </row>
    <row r="392" spans="1:13" s="130" customFormat="1" ht="14.25" customHeight="1">
      <c r="A392" s="128"/>
      <c r="B392" s="129"/>
      <c r="C392" s="129"/>
      <c r="D392" s="129"/>
      <c r="E392" s="129"/>
      <c r="F392" s="129"/>
      <c r="G392" s="128"/>
      <c r="I392" s="5"/>
      <c r="J392" s="5"/>
      <c r="K392" s="5"/>
      <c r="L392" s="5"/>
      <c r="M392" s="5"/>
    </row>
    <row r="393" spans="1:13" s="130" customFormat="1" ht="14.25" customHeight="1">
      <c r="A393" s="128"/>
      <c r="B393" s="129"/>
      <c r="C393" s="129"/>
      <c r="D393" s="129"/>
      <c r="E393" s="129"/>
      <c r="F393" s="129"/>
      <c r="G393" s="128"/>
      <c r="I393" s="5"/>
      <c r="J393" s="5"/>
      <c r="K393" s="5"/>
      <c r="L393" s="5"/>
      <c r="M393" s="5"/>
    </row>
    <row r="394" spans="1:13" s="130" customFormat="1" ht="14.25" customHeight="1">
      <c r="A394" s="128"/>
      <c r="B394" s="129"/>
      <c r="C394" s="129"/>
      <c r="D394" s="129"/>
      <c r="E394" s="129"/>
      <c r="F394" s="129"/>
      <c r="G394" s="128"/>
      <c r="I394" s="5"/>
      <c r="J394" s="5"/>
      <c r="K394" s="5"/>
      <c r="L394" s="5"/>
      <c r="M394" s="5"/>
    </row>
    <row r="395" spans="1:13" s="130" customFormat="1" ht="14.25" customHeight="1">
      <c r="A395" s="128"/>
      <c r="B395" s="129"/>
      <c r="C395" s="129"/>
      <c r="D395" s="129"/>
      <c r="E395" s="129"/>
      <c r="F395" s="129"/>
      <c r="G395" s="128"/>
      <c r="I395" s="5"/>
      <c r="J395" s="5"/>
      <c r="K395" s="5"/>
      <c r="L395" s="5"/>
      <c r="M395" s="5"/>
    </row>
    <row r="396" spans="1:13" s="130" customFormat="1" ht="14.25" customHeight="1">
      <c r="A396" s="128"/>
      <c r="B396" s="129"/>
      <c r="C396" s="129"/>
      <c r="D396" s="129"/>
      <c r="E396" s="129"/>
      <c r="F396" s="129"/>
      <c r="G396" s="128"/>
      <c r="I396" s="5"/>
      <c r="J396" s="5"/>
      <c r="K396" s="5"/>
      <c r="L396" s="5"/>
      <c r="M396" s="5"/>
    </row>
    <row r="397" spans="1:13" s="130" customFormat="1" ht="14.25" customHeight="1">
      <c r="A397" s="128"/>
      <c r="B397" s="129"/>
      <c r="C397" s="129"/>
      <c r="D397" s="129"/>
      <c r="E397" s="129"/>
      <c r="F397" s="129"/>
      <c r="G397" s="128"/>
      <c r="I397" s="5"/>
      <c r="J397" s="5"/>
      <c r="K397" s="5"/>
      <c r="L397" s="5"/>
      <c r="M397" s="5"/>
    </row>
    <row r="398" spans="1:13" s="130" customFormat="1" ht="14.25" customHeight="1">
      <c r="A398" s="128"/>
      <c r="B398" s="129"/>
      <c r="C398" s="129"/>
      <c r="D398" s="129"/>
      <c r="E398" s="129"/>
      <c r="F398" s="129"/>
      <c r="G398" s="128"/>
      <c r="I398" s="5"/>
      <c r="J398" s="5"/>
      <c r="K398" s="5"/>
      <c r="L398" s="5"/>
      <c r="M398" s="5"/>
    </row>
    <row r="399" spans="1:13" s="130" customFormat="1" ht="14.25" customHeight="1">
      <c r="A399" s="128"/>
      <c r="B399" s="129"/>
      <c r="C399" s="129"/>
      <c r="D399" s="129"/>
      <c r="E399" s="129"/>
      <c r="F399" s="129"/>
      <c r="G399" s="128"/>
      <c r="I399" s="5"/>
      <c r="J399" s="5"/>
      <c r="K399" s="5"/>
      <c r="L399" s="5"/>
      <c r="M399" s="5"/>
    </row>
    <row r="400" spans="1:13" s="130" customFormat="1" ht="14.25" customHeight="1">
      <c r="A400" s="128"/>
      <c r="B400" s="129"/>
      <c r="C400" s="129"/>
      <c r="D400" s="129"/>
      <c r="E400" s="129"/>
      <c r="F400" s="129"/>
      <c r="G400" s="128"/>
      <c r="I400" s="5"/>
      <c r="J400" s="5"/>
      <c r="K400" s="5"/>
      <c r="L400" s="5"/>
      <c r="M400" s="5"/>
    </row>
    <row r="401" spans="1:13" s="130" customFormat="1" ht="14.25" customHeight="1">
      <c r="A401" s="128"/>
      <c r="B401" s="129"/>
      <c r="C401" s="129"/>
      <c r="D401" s="129"/>
      <c r="E401" s="129"/>
      <c r="F401" s="129"/>
      <c r="G401" s="128"/>
      <c r="I401" s="5"/>
      <c r="J401" s="5"/>
      <c r="K401" s="5"/>
      <c r="L401" s="5"/>
      <c r="M401" s="5"/>
    </row>
    <row r="402" spans="1:13" s="130" customFormat="1" ht="14.25" customHeight="1">
      <c r="A402" s="128"/>
      <c r="B402" s="129"/>
      <c r="C402" s="129"/>
      <c r="D402" s="129"/>
      <c r="E402" s="129"/>
      <c r="F402" s="129"/>
      <c r="G402" s="128"/>
      <c r="I402" s="5"/>
      <c r="J402" s="5"/>
      <c r="K402" s="5"/>
      <c r="L402" s="5"/>
      <c r="M402" s="5"/>
    </row>
    <row r="403" spans="1:13" s="130" customFormat="1" ht="14.25" customHeight="1">
      <c r="A403" s="128"/>
      <c r="B403" s="129"/>
      <c r="C403" s="129"/>
      <c r="D403" s="129"/>
      <c r="E403" s="129"/>
      <c r="F403" s="129"/>
      <c r="G403" s="128"/>
      <c r="I403" s="5"/>
      <c r="J403" s="5"/>
      <c r="K403" s="5"/>
      <c r="L403" s="5"/>
      <c r="M403" s="5"/>
    </row>
    <row r="404" spans="1:13" s="130" customFormat="1" ht="14.25" customHeight="1">
      <c r="A404" s="128"/>
      <c r="B404" s="129"/>
      <c r="C404" s="129"/>
      <c r="D404" s="129"/>
      <c r="E404" s="129"/>
      <c r="F404" s="129"/>
      <c r="G404" s="128"/>
      <c r="I404" s="5"/>
      <c r="J404" s="5"/>
      <c r="K404" s="5"/>
      <c r="L404" s="5"/>
      <c r="M404" s="5"/>
    </row>
    <row r="405" spans="1:13" s="130" customFormat="1" ht="14.25" customHeight="1">
      <c r="A405" s="128"/>
      <c r="B405" s="129"/>
      <c r="C405" s="129"/>
      <c r="D405" s="129"/>
      <c r="E405" s="129"/>
      <c r="F405" s="129"/>
      <c r="G405" s="128"/>
      <c r="I405" s="5"/>
      <c r="J405" s="5"/>
      <c r="K405" s="5"/>
      <c r="L405" s="5"/>
      <c r="M405" s="5"/>
    </row>
    <row r="406" spans="1:13" s="130" customFormat="1" ht="14.25" customHeight="1">
      <c r="A406" s="128"/>
      <c r="B406" s="129"/>
      <c r="C406" s="129"/>
      <c r="D406" s="129"/>
      <c r="E406" s="129"/>
      <c r="F406" s="129"/>
      <c r="G406" s="128"/>
      <c r="I406" s="5"/>
      <c r="J406" s="5"/>
      <c r="K406" s="5"/>
      <c r="L406" s="5"/>
      <c r="M406" s="5"/>
    </row>
    <row r="407" spans="1:13" s="130" customFormat="1" ht="14.25" customHeight="1">
      <c r="A407" s="128"/>
      <c r="B407" s="129"/>
      <c r="C407" s="129"/>
      <c r="D407" s="129"/>
      <c r="E407" s="129"/>
      <c r="F407" s="129"/>
      <c r="G407" s="128"/>
      <c r="I407" s="5"/>
      <c r="J407" s="5"/>
      <c r="K407" s="5"/>
      <c r="L407" s="5"/>
      <c r="M407" s="5"/>
    </row>
    <row r="408" spans="1:13" s="130" customFormat="1" ht="14.25" customHeight="1">
      <c r="A408" s="128"/>
      <c r="B408" s="129"/>
      <c r="C408" s="129"/>
      <c r="D408" s="129"/>
      <c r="E408" s="129"/>
      <c r="F408" s="129"/>
      <c r="G408" s="128"/>
      <c r="I408" s="5"/>
      <c r="J408" s="5"/>
      <c r="K408" s="5"/>
      <c r="L408" s="5"/>
      <c r="M408" s="5"/>
    </row>
    <row r="409" spans="1:13" s="130" customFormat="1" ht="14.25" customHeight="1">
      <c r="A409" s="128"/>
      <c r="B409" s="129"/>
      <c r="C409" s="129"/>
      <c r="D409" s="129"/>
      <c r="E409" s="129"/>
      <c r="F409" s="129"/>
      <c r="G409" s="128"/>
      <c r="I409" s="5"/>
      <c r="J409" s="5"/>
      <c r="K409" s="5"/>
      <c r="L409" s="5"/>
      <c r="M409" s="5"/>
    </row>
    <row r="410" spans="1:13" s="130" customFormat="1" ht="14.25" customHeight="1">
      <c r="A410" s="128"/>
      <c r="B410" s="129"/>
      <c r="C410" s="129"/>
      <c r="D410" s="129"/>
      <c r="E410" s="129"/>
      <c r="F410" s="129"/>
      <c r="G410" s="128"/>
      <c r="I410" s="5"/>
      <c r="J410" s="5"/>
      <c r="K410" s="5"/>
      <c r="L410" s="5"/>
      <c r="M410" s="5"/>
    </row>
    <row r="411" spans="1:13" s="130" customFormat="1" ht="14.25" customHeight="1">
      <c r="A411" s="128"/>
      <c r="B411" s="129"/>
      <c r="C411" s="129"/>
      <c r="D411" s="129"/>
      <c r="E411" s="129"/>
      <c r="F411" s="129"/>
      <c r="G411" s="128"/>
      <c r="I411" s="5"/>
      <c r="J411" s="5"/>
      <c r="K411" s="5"/>
      <c r="L411" s="5"/>
      <c r="M411" s="5"/>
    </row>
    <row r="412" spans="1:13" s="130" customFormat="1" ht="14.25" customHeight="1">
      <c r="A412" s="128"/>
      <c r="B412" s="129"/>
      <c r="C412" s="129"/>
      <c r="D412" s="129"/>
      <c r="E412" s="129"/>
      <c r="F412" s="129"/>
      <c r="G412" s="128"/>
      <c r="I412" s="5"/>
      <c r="J412" s="5"/>
      <c r="K412" s="5"/>
      <c r="L412" s="5"/>
      <c r="M412" s="5"/>
    </row>
    <row r="413" spans="1:13" s="130" customFormat="1" ht="14.25" customHeight="1">
      <c r="A413" s="128"/>
      <c r="B413" s="129"/>
      <c r="C413" s="129"/>
      <c r="D413" s="129"/>
      <c r="E413" s="129"/>
      <c r="F413" s="129"/>
      <c r="G413" s="128"/>
      <c r="I413" s="5"/>
      <c r="J413" s="5"/>
      <c r="K413" s="5"/>
      <c r="L413" s="5"/>
      <c r="M413" s="5"/>
    </row>
    <row r="414" spans="1:13" s="130" customFormat="1" ht="14.25" customHeight="1">
      <c r="A414" s="128"/>
      <c r="B414" s="129"/>
      <c r="C414" s="129"/>
      <c r="D414" s="129"/>
      <c r="E414" s="129"/>
      <c r="F414" s="129"/>
      <c r="G414" s="128"/>
      <c r="I414" s="5"/>
      <c r="J414" s="5"/>
      <c r="K414" s="5"/>
      <c r="L414" s="5"/>
      <c r="M414" s="5"/>
    </row>
    <row r="415" spans="1:13" s="130" customFormat="1" ht="14.25" customHeight="1">
      <c r="A415" s="128"/>
      <c r="B415" s="129"/>
      <c r="C415" s="129"/>
      <c r="D415" s="129"/>
      <c r="E415" s="129"/>
      <c r="F415" s="129"/>
      <c r="G415" s="128"/>
      <c r="I415" s="5"/>
      <c r="J415" s="5"/>
      <c r="K415" s="5"/>
      <c r="L415" s="5"/>
      <c r="M415" s="5"/>
    </row>
    <row r="416" spans="1:13" s="130" customFormat="1" ht="14.25" customHeight="1">
      <c r="A416" s="128"/>
      <c r="B416" s="129"/>
      <c r="C416" s="129"/>
      <c r="D416" s="129"/>
      <c r="E416" s="129"/>
      <c r="F416" s="129"/>
      <c r="G416" s="128"/>
      <c r="I416" s="5"/>
      <c r="J416" s="5"/>
      <c r="K416" s="5"/>
      <c r="L416" s="5"/>
      <c r="M416" s="5"/>
    </row>
    <row r="417" spans="1:13" s="130" customFormat="1" ht="14.25" customHeight="1">
      <c r="A417" s="128"/>
      <c r="B417" s="129"/>
      <c r="C417" s="129"/>
      <c r="D417" s="129"/>
      <c r="E417" s="129"/>
      <c r="F417" s="129"/>
      <c r="G417" s="128"/>
      <c r="I417" s="5"/>
      <c r="J417" s="5"/>
      <c r="K417" s="5"/>
      <c r="L417" s="5"/>
      <c r="M417" s="5"/>
    </row>
    <row r="418" spans="1:13" s="130" customFormat="1" ht="14.25" customHeight="1">
      <c r="A418" s="128"/>
      <c r="B418" s="129"/>
      <c r="C418" s="129"/>
      <c r="D418" s="129"/>
      <c r="E418" s="129"/>
      <c r="F418" s="129"/>
      <c r="G418" s="128"/>
      <c r="I418" s="5"/>
      <c r="J418" s="5"/>
      <c r="K418" s="5"/>
      <c r="L418" s="5"/>
      <c r="M418" s="5"/>
    </row>
    <row r="419" spans="1:13" s="130" customFormat="1" ht="14.25" customHeight="1">
      <c r="A419" s="128"/>
      <c r="B419" s="129"/>
      <c r="C419" s="129"/>
      <c r="D419" s="129"/>
      <c r="E419" s="129"/>
      <c r="F419" s="129"/>
      <c r="G419" s="128"/>
      <c r="I419" s="5"/>
      <c r="J419" s="5"/>
      <c r="K419" s="5"/>
      <c r="L419" s="5"/>
      <c r="M419" s="5"/>
    </row>
    <row r="420" spans="1:13" s="130" customFormat="1" ht="14.25" customHeight="1">
      <c r="A420" s="128"/>
      <c r="B420" s="129"/>
      <c r="C420" s="129"/>
      <c r="D420" s="129"/>
      <c r="E420" s="129"/>
      <c r="F420" s="129"/>
      <c r="G420" s="128"/>
      <c r="I420" s="5"/>
      <c r="J420" s="5"/>
      <c r="K420" s="5"/>
      <c r="L420" s="5"/>
      <c r="M420" s="5"/>
    </row>
    <row r="421" spans="1:13" s="130" customFormat="1" ht="14.25" customHeight="1">
      <c r="A421" s="128"/>
      <c r="B421" s="129"/>
      <c r="C421" s="129"/>
      <c r="D421" s="129"/>
      <c r="E421" s="129"/>
      <c r="F421" s="129"/>
      <c r="G421" s="128"/>
      <c r="I421" s="5"/>
      <c r="J421" s="5"/>
      <c r="K421" s="5"/>
      <c r="L421" s="5"/>
      <c r="M421" s="5"/>
    </row>
    <row r="422" spans="1:13" s="130" customFormat="1" ht="14.25" customHeight="1">
      <c r="A422" s="128"/>
      <c r="B422" s="129"/>
      <c r="C422" s="129"/>
      <c r="D422" s="129"/>
      <c r="E422" s="129"/>
      <c r="F422" s="129"/>
      <c r="G422" s="128"/>
      <c r="I422" s="5"/>
      <c r="J422" s="5"/>
      <c r="K422" s="5"/>
      <c r="L422" s="5"/>
      <c r="M422" s="5"/>
    </row>
    <row r="423" spans="1:13" s="130" customFormat="1" ht="14.25" customHeight="1">
      <c r="A423" s="128"/>
      <c r="B423" s="129"/>
      <c r="C423" s="129"/>
      <c r="D423" s="129"/>
      <c r="E423" s="129"/>
      <c r="F423" s="129"/>
      <c r="G423" s="128"/>
      <c r="I423" s="5"/>
      <c r="J423" s="5"/>
      <c r="K423" s="5"/>
      <c r="L423" s="5"/>
      <c r="M423" s="5"/>
    </row>
    <row r="424" spans="1:13" s="130" customFormat="1" ht="14.25" customHeight="1">
      <c r="A424" s="128"/>
      <c r="B424" s="129"/>
      <c r="C424" s="129"/>
      <c r="D424" s="129"/>
      <c r="E424" s="129"/>
      <c r="F424" s="129"/>
      <c r="G424" s="128"/>
      <c r="I424" s="5"/>
      <c r="J424" s="5"/>
      <c r="K424" s="5"/>
      <c r="L424" s="5"/>
      <c r="M424" s="5"/>
    </row>
    <row r="425" spans="1:13" s="130" customFormat="1" ht="14.25" customHeight="1">
      <c r="A425" s="128"/>
      <c r="B425" s="129"/>
      <c r="C425" s="129"/>
      <c r="D425" s="129"/>
      <c r="E425" s="129"/>
      <c r="F425" s="129"/>
      <c r="G425" s="128"/>
      <c r="I425" s="5"/>
      <c r="J425" s="5"/>
      <c r="K425" s="5"/>
      <c r="L425" s="5"/>
      <c r="M425" s="5"/>
    </row>
    <row r="426" spans="1:13" s="130" customFormat="1" ht="14.25" customHeight="1">
      <c r="A426" s="128"/>
      <c r="B426" s="129"/>
      <c r="C426" s="129"/>
      <c r="D426" s="129"/>
      <c r="E426" s="129"/>
      <c r="F426" s="129"/>
      <c r="G426" s="128"/>
      <c r="I426" s="5"/>
      <c r="J426" s="5"/>
      <c r="K426" s="5"/>
      <c r="L426" s="5"/>
      <c r="M426" s="5"/>
    </row>
    <row r="427" spans="1:13" s="130" customFormat="1" ht="14.25" customHeight="1">
      <c r="A427" s="128"/>
      <c r="B427" s="129"/>
      <c r="C427" s="129"/>
      <c r="D427" s="129"/>
      <c r="E427" s="129"/>
      <c r="F427" s="129"/>
      <c r="G427" s="128"/>
      <c r="I427" s="5"/>
      <c r="J427" s="5"/>
      <c r="K427" s="5"/>
      <c r="L427" s="5"/>
      <c r="M427" s="5"/>
    </row>
    <row r="428" spans="1:13" s="130" customFormat="1" ht="14.25" customHeight="1">
      <c r="A428" s="128"/>
      <c r="B428" s="129"/>
      <c r="C428" s="129"/>
      <c r="D428" s="129"/>
      <c r="E428" s="129"/>
      <c r="F428" s="129"/>
      <c r="G428" s="128"/>
      <c r="I428" s="5"/>
      <c r="J428" s="5"/>
      <c r="K428" s="5"/>
      <c r="L428" s="5"/>
      <c r="M428" s="5"/>
    </row>
    <row r="429" spans="1:13" s="130" customFormat="1" ht="14.25" customHeight="1">
      <c r="A429" s="128"/>
      <c r="B429" s="129"/>
      <c r="C429" s="129"/>
      <c r="D429" s="129"/>
      <c r="E429" s="129"/>
      <c r="F429" s="129"/>
      <c r="G429" s="128"/>
      <c r="I429" s="5"/>
      <c r="J429" s="5"/>
      <c r="K429" s="5"/>
      <c r="L429" s="5"/>
      <c r="M429" s="5"/>
    </row>
    <row r="430" spans="1:13" s="130" customFormat="1" ht="14.25" customHeight="1">
      <c r="A430" s="128"/>
      <c r="B430" s="129"/>
      <c r="C430" s="129"/>
      <c r="D430" s="129"/>
      <c r="E430" s="129"/>
      <c r="F430" s="129"/>
      <c r="G430" s="128"/>
      <c r="I430" s="5"/>
      <c r="J430" s="5"/>
      <c r="K430" s="5"/>
      <c r="L430" s="5"/>
      <c r="M430" s="5"/>
    </row>
    <row r="431" spans="1:13" s="130" customFormat="1" ht="14.25" customHeight="1">
      <c r="A431" s="128"/>
      <c r="B431" s="129"/>
      <c r="C431" s="129"/>
      <c r="D431" s="129"/>
      <c r="E431" s="129"/>
      <c r="F431" s="129"/>
      <c r="G431" s="128"/>
      <c r="I431" s="5"/>
      <c r="J431" s="5"/>
      <c r="K431" s="5"/>
      <c r="L431" s="5"/>
      <c r="M431" s="5"/>
    </row>
    <row r="432" spans="1:13" s="130" customFormat="1" ht="14.25" customHeight="1">
      <c r="A432" s="128"/>
      <c r="B432" s="129"/>
      <c r="C432" s="129"/>
      <c r="D432" s="129"/>
      <c r="E432" s="129"/>
      <c r="F432" s="129"/>
      <c r="G432" s="128"/>
      <c r="I432" s="5"/>
      <c r="J432" s="5"/>
      <c r="K432" s="5"/>
      <c r="L432" s="5"/>
      <c r="M432" s="5"/>
    </row>
    <row r="433" spans="1:13" s="130" customFormat="1" ht="14.25" customHeight="1">
      <c r="A433" s="128"/>
      <c r="B433" s="129"/>
      <c r="C433" s="129"/>
      <c r="D433" s="129"/>
      <c r="E433" s="129"/>
      <c r="F433" s="129"/>
      <c r="G433" s="128"/>
      <c r="I433" s="5"/>
      <c r="J433" s="5"/>
      <c r="K433" s="5"/>
      <c r="L433" s="5"/>
      <c r="M433" s="5"/>
    </row>
    <row r="434" spans="1:13" s="130" customFormat="1" ht="14.25" customHeight="1">
      <c r="A434" s="128"/>
      <c r="B434" s="129"/>
      <c r="C434" s="129"/>
      <c r="D434" s="129"/>
      <c r="E434" s="129"/>
      <c r="F434" s="129"/>
      <c r="G434" s="128"/>
      <c r="I434" s="5"/>
      <c r="J434" s="5"/>
      <c r="K434" s="5"/>
      <c r="L434" s="5"/>
      <c r="M434" s="5"/>
    </row>
    <row r="435" spans="1:13" s="130" customFormat="1" ht="14.25" customHeight="1">
      <c r="A435" s="128"/>
      <c r="B435" s="129"/>
      <c r="C435" s="129"/>
      <c r="D435" s="129"/>
      <c r="E435" s="129"/>
      <c r="F435" s="129"/>
      <c r="G435" s="128"/>
      <c r="I435" s="5"/>
      <c r="J435" s="5"/>
      <c r="K435" s="5"/>
      <c r="L435" s="5"/>
      <c r="M435" s="5"/>
    </row>
    <row r="436" spans="1:13" s="130" customFormat="1" ht="14.25" customHeight="1">
      <c r="A436" s="128"/>
      <c r="B436" s="129"/>
      <c r="C436" s="129"/>
      <c r="D436" s="129"/>
      <c r="E436" s="129"/>
      <c r="F436" s="129"/>
      <c r="G436" s="128"/>
      <c r="I436" s="5"/>
      <c r="J436" s="5"/>
      <c r="K436" s="5"/>
      <c r="L436" s="5"/>
      <c r="M436" s="5"/>
    </row>
    <row r="437" spans="1:13" s="130" customFormat="1" ht="14.25" customHeight="1">
      <c r="A437" s="128"/>
      <c r="B437" s="129"/>
      <c r="C437" s="129"/>
      <c r="D437" s="129"/>
      <c r="E437" s="129"/>
      <c r="F437" s="129"/>
      <c r="G437" s="128"/>
      <c r="I437" s="5"/>
      <c r="J437" s="5"/>
      <c r="K437" s="5"/>
      <c r="L437" s="5"/>
      <c r="M437" s="5"/>
    </row>
    <row r="438" spans="1:13" s="130" customFormat="1" ht="14.25" customHeight="1">
      <c r="A438" s="128"/>
      <c r="B438" s="129"/>
      <c r="C438" s="129"/>
      <c r="D438" s="129"/>
      <c r="E438" s="129"/>
      <c r="F438" s="129"/>
      <c r="G438" s="128"/>
      <c r="I438" s="5"/>
      <c r="J438" s="5"/>
      <c r="K438" s="5"/>
      <c r="L438" s="5"/>
      <c r="M438" s="5"/>
    </row>
    <row r="439" spans="1:13" s="130" customFormat="1" ht="14.25" customHeight="1">
      <c r="A439" s="128"/>
      <c r="B439" s="129"/>
      <c r="C439" s="129"/>
      <c r="D439" s="129"/>
      <c r="E439" s="129"/>
      <c r="F439" s="129"/>
      <c r="G439" s="128"/>
      <c r="I439" s="5"/>
      <c r="J439" s="5"/>
      <c r="K439" s="5"/>
      <c r="L439" s="5"/>
      <c r="M439" s="5"/>
    </row>
    <row r="440" spans="1:13" s="130" customFormat="1" ht="14.25" customHeight="1">
      <c r="A440" s="128"/>
      <c r="B440" s="129"/>
      <c r="C440" s="129"/>
      <c r="D440" s="129"/>
      <c r="E440" s="129"/>
      <c r="F440" s="129"/>
      <c r="G440" s="128"/>
      <c r="I440" s="5"/>
      <c r="J440" s="5"/>
      <c r="K440" s="5"/>
      <c r="L440" s="5"/>
      <c r="M440" s="5"/>
    </row>
    <row r="441" spans="1:13" s="130" customFormat="1" ht="14.25" customHeight="1">
      <c r="A441" s="128"/>
      <c r="B441" s="129"/>
      <c r="C441" s="129"/>
      <c r="D441" s="129"/>
      <c r="E441" s="129"/>
      <c r="F441" s="129"/>
      <c r="G441" s="128"/>
      <c r="I441" s="5"/>
      <c r="J441" s="5"/>
      <c r="K441" s="5"/>
      <c r="L441" s="5"/>
      <c r="M441" s="5"/>
    </row>
    <row r="442" spans="1:13" s="130" customFormat="1" ht="14.25" customHeight="1">
      <c r="A442" s="128"/>
      <c r="B442" s="129"/>
      <c r="C442" s="129"/>
      <c r="D442" s="129"/>
      <c r="E442" s="129"/>
      <c r="F442" s="129"/>
      <c r="G442" s="128"/>
      <c r="I442" s="5"/>
      <c r="J442" s="5"/>
      <c r="K442" s="5"/>
      <c r="L442" s="5"/>
      <c r="M442" s="5"/>
    </row>
    <row r="443" spans="1:13" s="130" customFormat="1" ht="14.25" customHeight="1">
      <c r="A443" s="128"/>
      <c r="B443" s="129"/>
      <c r="C443" s="129"/>
      <c r="D443" s="129"/>
      <c r="E443" s="129"/>
      <c r="F443" s="129"/>
      <c r="G443" s="128"/>
      <c r="I443" s="5"/>
      <c r="J443" s="5"/>
      <c r="K443" s="5"/>
      <c r="L443" s="5"/>
      <c r="M443" s="5"/>
    </row>
    <row r="444" spans="1:13" s="130" customFormat="1" ht="14.25" customHeight="1">
      <c r="A444" s="128"/>
      <c r="B444" s="129"/>
      <c r="C444" s="129"/>
      <c r="D444" s="129"/>
      <c r="E444" s="129"/>
      <c r="F444" s="129"/>
      <c r="G444" s="128"/>
      <c r="I444" s="5"/>
      <c r="J444" s="5"/>
      <c r="K444" s="5"/>
      <c r="L444" s="5"/>
      <c r="M444" s="5"/>
    </row>
    <row r="445" spans="1:13" s="130" customFormat="1" ht="14.25" customHeight="1">
      <c r="A445" s="128"/>
      <c r="B445" s="129"/>
      <c r="C445" s="129"/>
      <c r="D445" s="129"/>
      <c r="E445" s="129"/>
      <c r="F445" s="129"/>
      <c r="G445" s="128"/>
      <c r="I445" s="5"/>
      <c r="J445" s="5"/>
      <c r="K445" s="5"/>
      <c r="L445" s="5"/>
      <c r="M445" s="5"/>
    </row>
    <row r="446" spans="1:13" s="130" customFormat="1" ht="14.25" customHeight="1">
      <c r="A446" s="128"/>
      <c r="B446" s="129"/>
      <c r="C446" s="129"/>
      <c r="D446" s="129"/>
      <c r="E446" s="129"/>
      <c r="F446" s="129"/>
      <c r="G446" s="128"/>
      <c r="I446" s="5"/>
      <c r="J446" s="5"/>
      <c r="K446" s="5"/>
      <c r="L446" s="5"/>
      <c r="M446" s="5"/>
    </row>
    <row r="447" spans="1:13" s="130" customFormat="1" ht="14.25" customHeight="1">
      <c r="A447" s="128"/>
      <c r="B447" s="129"/>
      <c r="C447" s="129"/>
      <c r="D447" s="129"/>
      <c r="E447" s="129"/>
      <c r="F447" s="129"/>
      <c r="G447" s="128"/>
      <c r="I447" s="5"/>
      <c r="J447" s="5"/>
      <c r="K447" s="5"/>
      <c r="L447" s="5"/>
      <c r="M447" s="5"/>
    </row>
    <row r="448" spans="1:13" s="130" customFormat="1" ht="14.25" customHeight="1">
      <c r="A448" s="128"/>
      <c r="B448" s="129"/>
      <c r="C448" s="129"/>
      <c r="D448" s="129"/>
      <c r="E448" s="129"/>
      <c r="F448" s="129"/>
      <c r="G448" s="128"/>
      <c r="I448" s="5"/>
      <c r="J448" s="5"/>
      <c r="K448" s="5"/>
      <c r="L448" s="5"/>
      <c r="M448" s="5"/>
    </row>
    <row r="449" spans="14:72" ht="14.25" customHeight="1"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30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30"/>
      <c r="BG449" s="130"/>
      <c r="BH449" s="130"/>
      <c r="BI449" s="130"/>
      <c r="BJ449" s="130"/>
      <c r="BK449" s="130"/>
      <c r="BL449" s="130"/>
      <c r="BM449" s="130"/>
      <c r="BN449" s="130"/>
      <c r="BO449" s="130"/>
      <c r="BP449" s="130"/>
      <c r="BQ449" s="130"/>
      <c r="BR449" s="130"/>
      <c r="BS449" s="130"/>
      <c r="BT449" s="130"/>
    </row>
    <row r="450" spans="14:72" ht="14.25" customHeight="1"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30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30"/>
      <c r="BG450" s="130"/>
      <c r="BH450" s="130"/>
      <c r="BI450" s="130"/>
      <c r="BJ450" s="130"/>
      <c r="BK450" s="130"/>
      <c r="BL450" s="130"/>
      <c r="BM450" s="130"/>
      <c r="BN450" s="130"/>
      <c r="BO450" s="130"/>
      <c r="BP450" s="130"/>
      <c r="BQ450" s="130"/>
      <c r="BR450" s="130"/>
      <c r="BS450" s="130"/>
      <c r="BT450" s="130"/>
    </row>
    <row r="451" spans="14:72" ht="14.25" customHeight="1"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30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30"/>
      <c r="BG451" s="130"/>
      <c r="BH451" s="130"/>
      <c r="BI451" s="130"/>
      <c r="BJ451" s="130"/>
      <c r="BK451" s="130"/>
      <c r="BL451" s="130"/>
      <c r="BM451" s="130"/>
      <c r="BN451" s="130"/>
      <c r="BO451" s="130"/>
      <c r="BP451" s="130"/>
      <c r="BQ451" s="130"/>
      <c r="BR451" s="130"/>
      <c r="BS451" s="130"/>
      <c r="BT451" s="130"/>
    </row>
    <row r="452" spans="14:72" ht="14.25" customHeight="1"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30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30"/>
      <c r="BG452" s="130"/>
      <c r="BH452" s="130"/>
      <c r="BI452" s="130"/>
      <c r="BJ452" s="130"/>
      <c r="BK452" s="130"/>
      <c r="BL452" s="130"/>
      <c r="BM452" s="130"/>
      <c r="BN452" s="130"/>
      <c r="BO452" s="130"/>
      <c r="BP452" s="130"/>
      <c r="BQ452" s="130"/>
      <c r="BR452" s="130"/>
      <c r="BS452" s="130"/>
      <c r="BT452" s="130"/>
    </row>
    <row r="453" spans="14:72" ht="14.25" customHeight="1"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30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30"/>
      <c r="BG453" s="130"/>
      <c r="BH453" s="130"/>
      <c r="BI453" s="130"/>
      <c r="BJ453" s="130"/>
      <c r="BK453" s="130"/>
      <c r="BL453" s="130"/>
      <c r="BM453" s="130"/>
      <c r="BN453" s="130"/>
      <c r="BO453" s="130"/>
      <c r="BP453" s="130"/>
      <c r="BQ453" s="130"/>
      <c r="BR453" s="130"/>
      <c r="BS453" s="130"/>
      <c r="BT453" s="130"/>
    </row>
    <row r="454" spans="14:72" ht="14.25" customHeight="1"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30"/>
      <c r="BG454" s="130"/>
      <c r="BH454" s="130"/>
      <c r="BI454" s="130"/>
      <c r="BJ454" s="130"/>
      <c r="BK454" s="130"/>
      <c r="BL454" s="130"/>
      <c r="BM454" s="130"/>
      <c r="BN454" s="130"/>
      <c r="BO454" s="130"/>
      <c r="BP454" s="130"/>
      <c r="BQ454" s="130"/>
      <c r="BR454" s="130"/>
      <c r="BS454" s="130"/>
      <c r="BT454" s="130"/>
    </row>
    <row r="455" spans="14:72" ht="14.25" customHeight="1"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30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30"/>
      <c r="BG455" s="130"/>
      <c r="BH455" s="130"/>
      <c r="BI455" s="130"/>
      <c r="BJ455" s="130"/>
      <c r="BK455" s="130"/>
      <c r="BL455" s="130"/>
      <c r="BM455" s="130"/>
      <c r="BN455" s="130"/>
      <c r="BO455" s="130"/>
      <c r="BP455" s="130"/>
      <c r="BQ455" s="130"/>
      <c r="BR455" s="130"/>
      <c r="BS455" s="130"/>
      <c r="BT455" s="130"/>
    </row>
    <row r="456" spans="14:72" ht="14.25" customHeight="1"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30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30"/>
      <c r="BG456" s="130"/>
      <c r="BH456" s="130"/>
      <c r="BI456" s="130"/>
      <c r="BJ456" s="130"/>
      <c r="BK456" s="130"/>
      <c r="BL456" s="130"/>
      <c r="BM456" s="130"/>
      <c r="BN456" s="130"/>
      <c r="BO456" s="130"/>
      <c r="BP456" s="130"/>
      <c r="BQ456" s="130"/>
      <c r="BR456" s="130"/>
      <c r="BS456" s="130"/>
      <c r="BT456" s="130"/>
    </row>
    <row r="457" spans="14:72" ht="14.25" customHeight="1"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30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30"/>
      <c r="BG457" s="130"/>
      <c r="BH457" s="130"/>
      <c r="BI457" s="130"/>
      <c r="BJ457" s="130"/>
      <c r="BK457" s="130"/>
      <c r="BL457" s="130"/>
      <c r="BM457" s="130"/>
      <c r="BN457" s="130"/>
      <c r="BO457" s="130"/>
      <c r="BP457" s="130"/>
      <c r="BQ457" s="130"/>
      <c r="BR457" s="130"/>
      <c r="BS457" s="130"/>
      <c r="BT457" s="130"/>
    </row>
    <row r="458" spans="14:72" ht="14.25" customHeight="1"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30"/>
      <c r="BG458" s="130"/>
      <c r="BH458" s="130"/>
      <c r="BI458" s="130"/>
      <c r="BJ458" s="130"/>
      <c r="BK458" s="130"/>
      <c r="BL458" s="130"/>
      <c r="BM458" s="130"/>
      <c r="BN458" s="130"/>
      <c r="BO458" s="130"/>
      <c r="BP458" s="130"/>
      <c r="BQ458" s="130"/>
      <c r="BR458" s="130"/>
      <c r="BS458" s="130"/>
      <c r="BT458" s="130"/>
    </row>
  </sheetData>
  <mergeCells count="17">
    <mergeCell ref="A144:A145"/>
    <mergeCell ref="A125:A126"/>
    <mergeCell ref="D2:BT2"/>
    <mergeCell ref="D3:BT3"/>
    <mergeCell ref="D4:BT4"/>
    <mergeCell ref="D5:BT5"/>
    <mergeCell ref="D6:BT6"/>
    <mergeCell ref="A128:A129"/>
    <mergeCell ref="A130:A133"/>
    <mergeCell ref="A135:A138"/>
    <mergeCell ref="A139:A141"/>
    <mergeCell ref="A142:A143"/>
    <mergeCell ref="K292:M292"/>
    <mergeCell ref="K290:M290"/>
    <mergeCell ref="A147:A169"/>
    <mergeCell ref="A171:A180"/>
    <mergeCell ref="D286:K286"/>
  </mergeCells>
  <conditionalFormatting sqref="J15">
    <cfRule type="duplicateValues" dxfId="11" priority="20"/>
  </conditionalFormatting>
  <conditionalFormatting sqref="J96">
    <cfRule type="duplicateValues" dxfId="10" priority="5"/>
  </conditionalFormatting>
  <conditionalFormatting sqref="J147:J170">
    <cfRule type="duplicateValues" dxfId="9" priority="21"/>
  </conditionalFormatting>
  <conditionalFormatting sqref="J171:J180">
    <cfRule type="duplicateValues" dxfId="8" priority="19"/>
  </conditionalFormatting>
  <conditionalFormatting sqref="J181:J182">
    <cfRule type="duplicateValues" dxfId="7" priority="15"/>
    <cfRule type="duplicateValues" dxfId="6" priority="16"/>
  </conditionalFormatting>
  <conditionalFormatting sqref="J183:J222">
    <cfRule type="duplicateValues" dxfId="5" priority="51"/>
    <cfRule type="duplicateValues" dxfId="4" priority="53"/>
  </conditionalFormatting>
  <conditionalFormatting sqref="K287:K290 K292:K1048576 K7 K1 J8:J95 J97:J180">
    <cfRule type="duplicateValues" dxfId="3" priority="22"/>
  </conditionalFormatting>
  <pageMargins left="0.23622047244094491" right="0.23622047244094491" top="0.74803149606299213" bottom="0.74803149606299213" header="0.31496062992125984" footer="0.31496062992125984"/>
  <pageSetup paperSize="5" scale="86" fitToHeight="0" orientation="landscape" r:id="rId1"/>
  <ignoredErrors>
    <ignoredError sqref="E277:E28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J12" sqref="J12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56" hidden="1" customWidth="1" outlineLevel="1"/>
    <col min="3" max="3" width="2.7109375" style="56" customWidth="1" outlineLevel="1"/>
    <col min="4" max="4" width="7.42578125" style="56" customWidth="1" outlineLevel="1"/>
    <col min="5" max="5" width="12.140625" style="57" customWidth="1"/>
    <col min="6" max="6" width="13.5703125" style="56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>
      <c r="A2" s="104"/>
      <c r="B2" s="104"/>
      <c r="C2" s="104"/>
      <c r="D2" s="705" t="s">
        <v>0</v>
      </c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</row>
    <row r="3" spans="1:21" ht="14.25" customHeight="1">
      <c r="A3" s="3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</row>
    <row r="4" spans="1:21" ht="14.25" customHeight="1">
      <c r="A4" s="3"/>
      <c r="B4" s="3"/>
      <c r="C4" s="3"/>
      <c r="D4" s="676" t="s">
        <v>2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</row>
    <row r="5" spans="1:21" ht="14.25" customHeight="1">
      <c r="A5" s="3"/>
      <c r="B5" s="3"/>
      <c r="C5" s="3"/>
      <c r="D5" s="676" t="s">
        <v>1015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</row>
    <row r="6" spans="1:21" ht="14.25" customHeight="1">
      <c r="A6" s="3"/>
      <c r="B6" s="3"/>
      <c r="C6" s="3"/>
      <c r="D6" s="676" t="s">
        <v>1339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</row>
    <row r="7" spans="1:21" ht="9.75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>
      <c r="A8" s="6" t="s">
        <v>15</v>
      </c>
      <c r="B8" s="80" t="s">
        <v>16</v>
      </c>
      <c r="C8" s="76"/>
      <c r="D8" s="408" t="s">
        <v>17</v>
      </c>
      <c r="E8" s="403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06" t="s">
        <v>43</v>
      </c>
      <c r="Q8" s="431" t="s">
        <v>44</v>
      </c>
      <c r="R8" s="406" t="s">
        <v>7</v>
      </c>
      <c r="S8" s="406" t="s">
        <v>1048</v>
      </c>
      <c r="T8" s="431" t="s">
        <v>1049</v>
      </c>
      <c r="U8" s="406" t="s">
        <v>7</v>
      </c>
    </row>
    <row r="9" spans="1:21" s="20" customFormat="1" ht="25.5" customHeight="1" thickBot="1">
      <c r="A9" s="99" t="s">
        <v>305</v>
      </c>
      <c r="B9" s="100" t="s">
        <v>1016</v>
      </c>
      <c r="C9" s="95"/>
      <c r="D9" s="96">
        <v>1</v>
      </c>
      <c r="E9" s="88" t="s">
        <v>1017</v>
      </c>
      <c r="F9" s="10">
        <v>44357</v>
      </c>
      <c r="G9" s="177" t="s">
        <v>1132</v>
      </c>
      <c r="H9" s="283" t="s">
        <v>1133</v>
      </c>
      <c r="I9" s="284" t="s">
        <v>1134</v>
      </c>
      <c r="J9" s="278" t="s">
        <v>1135</v>
      </c>
      <c r="K9" s="26" t="s">
        <v>1018</v>
      </c>
      <c r="L9" s="11">
        <v>847.5</v>
      </c>
      <c r="M9" s="39">
        <f>L9*10%</f>
        <v>84.75</v>
      </c>
      <c r="N9" s="61">
        <f>L9-M9</f>
        <v>762.75</v>
      </c>
      <c r="O9" s="11">
        <f>N9/5</f>
        <v>152.55000000000001</v>
      </c>
      <c r="P9" s="11">
        <v>85.68</v>
      </c>
      <c r="Q9" s="11">
        <v>85.68</v>
      </c>
      <c r="R9" s="246">
        <f>L9-Q9</f>
        <v>761.81999999999994</v>
      </c>
      <c r="S9" s="11">
        <v>152.55000000000001</v>
      </c>
      <c r="T9" s="11">
        <f>Q9+S9</f>
        <v>238.23000000000002</v>
      </c>
      <c r="U9" s="246">
        <f>L9-T9</f>
        <v>609.27</v>
      </c>
    </row>
    <row r="10" spans="1:21" s="15" customFormat="1" ht="25.5" customHeight="1" thickBot="1">
      <c r="A10" s="86"/>
      <c r="B10" s="103"/>
      <c r="C10" s="77"/>
      <c r="D10" s="693" t="s">
        <v>1342</v>
      </c>
      <c r="E10" s="679"/>
      <c r="F10" s="679"/>
      <c r="G10" s="679"/>
      <c r="H10" s="679"/>
      <c r="I10" s="679"/>
      <c r="J10" s="679"/>
      <c r="K10" s="694"/>
      <c r="L10" s="411">
        <f t="shared" ref="L10:R10" si="0">SUM(L9:L9)</f>
        <v>847.5</v>
      </c>
      <c r="M10" s="411">
        <f t="shared" si="0"/>
        <v>84.75</v>
      </c>
      <c r="N10" s="411">
        <f t="shared" si="0"/>
        <v>762.75</v>
      </c>
      <c r="O10" s="411">
        <f t="shared" si="0"/>
        <v>152.55000000000001</v>
      </c>
      <c r="P10" s="411">
        <f t="shared" si="0"/>
        <v>85.68</v>
      </c>
      <c r="Q10" s="411">
        <f t="shared" si="0"/>
        <v>85.68</v>
      </c>
      <c r="R10" s="410">
        <f t="shared" si="0"/>
        <v>761.81999999999994</v>
      </c>
      <c r="S10" s="411">
        <f t="shared" ref="S10:U10" si="1">SUM(S9:S9)</f>
        <v>152.55000000000001</v>
      </c>
      <c r="T10" s="411">
        <f t="shared" si="1"/>
        <v>238.23000000000002</v>
      </c>
      <c r="U10" s="410">
        <f t="shared" si="1"/>
        <v>609.27</v>
      </c>
    </row>
    <row r="11" spans="1:21" s="20" customFormat="1" ht="14.25" customHeight="1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21" s="20" customFormat="1" ht="14.25" customHeight="1">
      <c r="A12" s="2"/>
      <c r="B12" s="56"/>
      <c r="C12" s="56"/>
      <c r="D12" s="56"/>
      <c r="E12" s="57"/>
      <c r="F12" s="56"/>
      <c r="H12" s="19"/>
      <c r="I12" s="19"/>
      <c r="J12" s="19"/>
      <c r="K12" s="19"/>
      <c r="L12" s="19"/>
    </row>
    <row r="13" spans="1:21" s="20" customFormat="1" ht="14.25" customHeight="1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21" s="20" customFormat="1" ht="14.25" customHeight="1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21" s="20" customFormat="1" ht="14.25" customHeight="1">
      <c r="A15" s="2"/>
      <c r="B15" s="56"/>
      <c r="C15" s="56"/>
      <c r="D15" s="56"/>
      <c r="E15" s="57"/>
      <c r="F15" s="56"/>
      <c r="H15" s="19"/>
      <c r="I15" s="19"/>
      <c r="J15" s="703"/>
      <c r="K15" s="703"/>
      <c r="L15" s="703"/>
    </row>
    <row r="16" spans="1:21" s="20" customFormat="1" ht="14.25" customHeight="1">
      <c r="A16" s="2"/>
      <c r="B16" s="56"/>
      <c r="C16" s="56"/>
      <c r="D16" s="56"/>
      <c r="E16" s="57"/>
      <c r="F16" s="56"/>
      <c r="H16" s="19"/>
      <c r="I16" s="19"/>
      <c r="J16" s="704" t="s">
        <v>1</v>
      </c>
      <c r="K16" s="704"/>
      <c r="L16" s="704"/>
    </row>
    <row r="17" spans="1:12" s="20" customFormat="1" ht="14.25" customHeight="1">
      <c r="A17" s="2"/>
      <c r="B17" s="56"/>
      <c r="C17" s="56"/>
      <c r="D17" s="56"/>
      <c r="E17" s="57"/>
      <c r="F17" s="56"/>
      <c r="H17" s="19"/>
      <c r="I17" s="19"/>
      <c r="K17" s="19"/>
    </row>
    <row r="18" spans="1:12" s="20" customFormat="1" ht="14.25" customHeight="1">
      <c r="A18" s="2"/>
      <c r="B18" s="56"/>
      <c r="C18" s="56"/>
      <c r="D18" s="56"/>
      <c r="E18" s="57"/>
      <c r="F18" s="56"/>
      <c r="H18" s="19"/>
      <c r="K18" s="19"/>
    </row>
    <row r="19" spans="1:12" s="20" customFormat="1" ht="14.25" customHeight="1">
      <c r="A19" s="2"/>
      <c r="B19" s="56"/>
      <c r="C19" s="56"/>
      <c r="D19" s="56"/>
      <c r="E19" s="57"/>
      <c r="F19" s="56"/>
      <c r="H19" s="19"/>
    </row>
    <row r="20" spans="1:12" s="20" customFormat="1" ht="14.25" customHeight="1">
      <c r="A20" s="2"/>
      <c r="B20" s="56"/>
      <c r="C20" s="56"/>
      <c r="D20" s="56"/>
      <c r="E20" s="57"/>
      <c r="F20" s="56"/>
      <c r="H20" s="19"/>
      <c r="I20" s="19"/>
      <c r="J20" s="19"/>
      <c r="K20" s="19"/>
      <c r="L20" s="19"/>
    </row>
    <row r="21" spans="1:12" s="20" customFormat="1" ht="14.25" customHeight="1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15" s="20" customFormat="1" ht="14.25" customHeight="1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15" s="20" customFormat="1" ht="14.25" customHeight="1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15" s="20" customFormat="1" ht="14.25" customHeight="1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15" s="20" customFormat="1" ht="14.25" customHeight="1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15" s="20" customFormat="1" ht="14.25" customHeight="1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15" s="20" customFormat="1" ht="14.25" customHeight="1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15" s="20" customFormat="1" ht="14.25" customHeight="1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15" s="20" customFormat="1" ht="14.25" customHeight="1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15" s="20" customFormat="1" ht="14.25" customHeight="1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15" s="20" customFormat="1" ht="14.25" customHeight="1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15" s="20" customFormat="1" ht="14.25" customHeight="1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</row>
    <row r="188" spans="1:15" s="20" customFormat="1" ht="14.25" customHeight="1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</row>
    <row r="189" spans="1:15" ht="14.25" customHeight="1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K11" sqref="K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56" hidden="1" customWidth="1" outlineLevel="1"/>
    <col min="3" max="3" width="2.5703125" style="56" customWidth="1" outlineLevel="1"/>
    <col min="4" max="4" width="3.5703125" style="56" bestFit="1" customWidth="1" outlineLevel="1"/>
    <col min="5" max="5" width="10.28515625" style="57" customWidth="1"/>
    <col min="6" max="6" width="12.5703125" style="56" customWidth="1"/>
    <col min="7" max="7" width="29.140625" style="20" customWidth="1"/>
    <col min="8" max="8" width="13.5703125" style="19" customWidth="1"/>
    <col min="9" max="10" width="10.5703125" style="57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</row>
    <row r="3" spans="1:67" ht="14.25" customHeight="1">
      <c r="A3" s="3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</row>
    <row r="4" spans="1:67" ht="14.25" customHeight="1">
      <c r="A4" s="3"/>
      <c r="B4" s="3"/>
      <c r="C4" s="3"/>
      <c r="D4" s="676" t="s">
        <v>2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</row>
    <row r="5" spans="1:67" ht="14.25" customHeight="1">
      <c r="A5" s="3"/>
      <c r="B5" s="3"/>
      <c r="C5" s="3"/>
      <c r="D5" s="676" t="s">
        <v>1019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  <c r="AN5" s="676"/>
      <c r="AO5" s="676"/>
      <c r="AP5" s="676"/>
      <c r="AQ5" s="676"/>
      <c r="AR5" s="676"/>
      <c r="AS5" s="676"/>
      <c r="AT5" s="676"/>
      <c r="AU5" s="676"/>
      <c r="AV5" s="676"/>
      <c r="AW5" s="676"/>
      <c r="AX5" s="676"/>
      <c r="AY5" s="676"/>
      <c r="AZ5" s="676"/>
      <c r="BA5" s="676"/>
      <c r="BB5" s="676"/>
      <c r="BC5" s="676"/>
      <c r="BD5" s="676"/>
      <c r="BE5" s="676"/>
      <c r="BF5" s="676"/>
      <c r="BG5" s="676"/>
      <c r="BH5" s="676"/>
    </row>
    <row r="6" spans="1:67" ht="14.25" customHeight="1">
      <c r="A6" s="3"/>
      <c r="B6" s="3"/>
      <c r="C6" s="3"/>
      <c r="D6" s="676" t="s">
        <v>1339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6"/>
      <c r="AP6" s="676"/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6"/>
      <c r="BB6" s="676"/>
      <c r="BC6" s="676"/>
      <c r="BD6" s="676"/>
      <c r="BE6" s="676"/>
      <c r="BF6" s="676"/>
      <c r="BG6" s="676"/>
      <c r="BH6" s="676"/>
    </row>
    <row r="7" spans="1:67" ht="18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5" customFormat="1" ht="39" thickBot="1">
      <c r="A8" s="7" t="s">
        <v>15</v>
      </c>
      <c r="B8" s="113" t="s">
        <v>16</v>
      </c>
      <c r="C8" s="76"/>
      <c r="D8" s="408" t="s">
        <v>17</v>
      </c>
      <c r="E8" s="408" t="s">
        <v>18</v>
      </c>
      <c r="F8" s="408" t="s">
        <v>19</v>
      </c>
      <c r="G8" s="408" t="s">
        <v>20</v>
      </c>
      <c r="H8" s="408" t="s">
        <v>21</v>
      </c>
      <c r="I8" s="408" t="s">
        <v>22</v>
      </c>
      <c r="J8" s="408" t="s">
        <v>23</v>
      </c>
      <c r="K8" s="408" t="s">
        <v>24</v>
      </c>
      <c r="L8" s="408" t="s">
        <v>25</v>
      </c>
      <c r="M8" s="408" t="s">
        <v>26</v>
      </c>
      <c r="N8" s="408" t="s">
        <v>27</v>
      </c>
      <c r="O8" s="408" t="s">
        <v>28</v>
      </c>
      <c r="P8" s="408" t="s">
        <v>1020</v>
      </c>
      <c r="Q8" s="408" t="s">
        <v>1021</v>
      </c>
      <c r="R8" s="408" t="s">
        <v>7</v>
      </c>
      <c r="S8" s="408" t="s">
        <v>72</v>
      </c>
      <c r="T8" s="408" t="s">
        <v>73</v>
      </c>
      <c r="U8" s="408" t="s">
        <v>7</v>
      </c>
      <c r="V8" s="408" t="s">
        <v>192</v>
      </c>
      <c r="W8" s="408" t="s">
        <v>75</v>
      </c>
      <c r="X8" s="408" t="s">
        <v>7</v>
      </c>
      <c r="Y8" s="408" t="s">
        <v>193</v>
      </c>
      <c r="Z8" s="408" t="s">
        <v>77</v>
      </c>
      <c r="AA8" s="408" t="s">
        <v>7</v>
      </c>
      <c r="AB8" s="408" t="s">
        <v>194</v>
      </c>
      <c r="AC8" s="408" t="s">
        <v>79</v>
      </c>
      <c r="AD8" s="408" t="s">
        <v>7</v>
      </c>
      <c r="AE8" s="408" t="s">
        <v>195</v>
      </c>
      <c r="AF8" s="408" t="s">
        <v>81</v>
      </c>
      <c r="AG8" s="408" t="s">
        <v>7</v>
      </c>
      <c r="AH8" s="408" t="s">
        <v>91</v>
      </c>
      <c r="AI8" s="408" t="s">
        <v>92</v>
      </c>
      <c r="AJ8" s="408" t="s">
        <v>7</v>
      </c>
      <c r="AK8" s="408" t="s">
        <v>93</v>
      </c>
      <c r="AL8" s="408" t="s">
        <v>94</v>
      </c>
      <c r="AM8" s="408" t="s">
        <v>7</v>
      </c>
      <c r="AN8" s="408" t="s">
        <v>200</v>
      </c>
      <c r="AO8" s="408" t="s">
        <v>96</v>
      </c>
      <c r="AP8" s="408" t="s">
        <v>7</v>
      </c>
      <c r="AQ8" s="408" t="s">
        <v>201</v>
      </c>
      <c r="AR8" s="408" t="s">
        <v>98</v>
      </c>
      <c r="AS8" s="408" t="s">
        <v>7</v>
      </c>
      <c r="AT8" s="408" t="s">
        <v>99</v>
      </c>
      <c r="AU8" s="408" t="s">
        <v>100</v>
      </c>
      <c r="AV8" s="408" t="s">
        <v>7</v>
      </c>
      <c r="AW8" s="408" t="s">
        <v>202</v>
      </c>
      <c r="AX8" s="408" t="s">
        <v>30</v>
      </c>
      <c r="AY8" s="408" t="s">
        <v>7</v>
      </c>
      <c r="AZ8" s="408" t="s">
        <v>205</v>
      </c>
      <c r="BA8" s="408" t="s">
        <v>40</v>
      </c>
      <c r="BB8" s="408" t="s">
        <v>7</v>
      </c>
      <c r="BC8" s="408" t="s">
        <v>41</v>
      </c>
      <c r="BD8" s="408" t="s">
        <v>42</v>
      </c>
      <c r="BE8" s="408" t="s">
        <v>7</v>
      </c>
      <c r="BF8" s="408" t="s">
        <v>43</v>
      </c>
      <c r="BG8" s="408" t="s">
        <v>44</v>
      </c>
      <c r="BH8" s="408" t="s">
        <v>7</v>
      </c>
      <c r="BI8" s="408" t="s">
        <v>1048</v>
      </c>
      <c r="BJ8" s="408" t="s">
        <v>1049</v>
      </c>
      <c r="BK8" s="408" t="s">
        <v>7</v>
      </c>
    </row>
    <row r="9" spans="1:67" s="29" customFormat="1" ht="39" customHeight="1">
      <c r="A9" s="21" t="s">
        <v>305</v>
      </c>
      <c r="B9" s="114" t="s">
        <v>1022</v>
      </c>
      <c r="C9" s="90"/>
      <c r="D9" s="265">
        <v>1</v>
      </c>
      <c r="E9" s="23" t="s">
        <v>1023</v>
      </c>
      <c r="F9" s="10">
        <v>35565</v>
      </c>
      <c r="G9" s="177" t="s">
        <v>1024</v>
      </c>
      <c r="H9" s="47" t="s">
        <v>1025</v>
      </c>
      <c r="I9" s="47" t="s">
        <v>1026</v>
      </c>
      <c r="J9" s="47" t="s">
        <v>1027</v>
      </c>
      <c r="K9" s="73" t="s">
        <v>1028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86">
        <f>L9-BG9</f>
        <v>102.36000000000013</v>
      </c>
      <c r="BI9" s="285">
        <v>0</v>
      </c>
      <c r="BJ9" s="28">
        <f>BD9+BI9</f>
        <v>921.44999999999982</v>
      </c>
      <c r="BK9" s="249">
        <f>L9-BJ9</f>
        <v>102.36000000000013</v>
      </c>
      <c r="BL9" s="513">
        <v>44561</v>
      </c>
      <c r="BM9" s="20">
        <f>SUM(BL9-F9)+1</f>
        <v>8997</v>
      </c>
      <c r="BN9" s="275">
        <f>SUM(BE9/365)</f>
        <v>0.2804383561643839</v>
      </c>
      <c r="BO9" s="275">
        <f>SUM(BM9*BN9)</f>
        <v>2523.1038904109619</v>
      </c>
    </row>
    <row r="10" spans="1:67" s="29" customFormat="1" ht="39" customHeight="1">
      <c r="A10" s="22" t="s">
        <v>479</v>
      </c>
      <c r="B10" s="115" t="s">
        <v>3</v>
      </c>
      <c r="C10" s="90"/>
      <c r="D10" s="234">
        <v>2</v>
      </c>
      <c r="E10" s="30" t="s">
        <v>1029</v>
      </c>
      <c r="F10" s="12">
        <v>35576</v>
      </c>
      <c r="G10" s="31" t="s">
        <v>1030</v>
      </c>
      <c r="H10" s="48" t="s">
        <v>1031</v>
      </c>
      <c r="I10" s="48" t="s">
        <v>1032</v>
      </c>
      <c r="J10" s="48" t="s">
        <v>1033</v>
      </c>
      <c r="K10" s="32" t="s">
        <v>1034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85">
        <v>0</v>
      </c>
      <c r="BJ10" s="28">
        <f t="shared" ref="BJ10:BJ11" si="22">BD10+BI10</f>
        <v>10285.699999999999</v>
      </c>
      <c r="BK10" s="249">
        <f t="shared" ref="BK10:BK11" si="23">L10-BJ10</f>
        <v>1142.8700000000008</v>
      </c>
    </row>
    <row r="11" spans="1:67" s="29" customFormat="1" ht="39" customHeight="1" thickBot="1">
      <c r="A11" s="22" t="s">
        <v>1035</v>
      </c>
      <c r="B11" s="115" t="s">
        <v>234</v>
      </c>
      <c r="C11" s="90"/>
      <c r="D11" s="234">
        <v>3</v>
      </c>
      <c r="E11" s="30" t="s">
        <v>1036</v>
      </c>
      <c r="F11" s="12">
        <v>36129</v>
      </c>
      <c r="G11" s="34" t="s">
        <v>1037</v>
      </c>
      <c r="H11" s="48" t="s">
        <v>1038</v>
      </c>
      <c r="I11" s="49">
        <v>941</v>
      </c>
      <c r="J11" s="48" t="s">
        <v>1039</v>
      </c>
      <c r="K11" s="31" t="s">
        <v>391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87">
        <f t="shared" si="21"/>
        <v>65.129999999999882</v>
      </c>
      <c r="BI11" s="285">
        <v>0</v>
      </c>
      <c r="BJ11" s="28">
        <f t="shared" si="22"/>
        <v>586.30000000000007</v>
      </c>
      <c r="BK11" s="249">
        <f t="shared" si="23"/>
        <v>65.129999999999882</v>
      </c>
    </row>
    <row r="12" spans="1:67" s="15" customFormat="1" ht="25.5" customHeight="1" thickBot="1">
      <c r="A12" s="87"/>
      <c r="B12" s="116"/>
      <c r="C12" s="77"/>
      <c r="D12" s="693" t="s">
        <v>1343</v>
      </c>
      <c r="E12" s="679"/>
      <c r="F12" s="679"/>
      <c r="G12" s="679"/>
      <c r="H12" s="679"/>
      <c r="I12" s="679"/>
      <c r="J12" s="679"/>
      <c r="K12" s="694"/>
      <c r="L12" s="411">
        <f>SUM(L9:L11)</f>
        <v>13103.81</v>
      </c>
      <c r="M12" s="411">
        <f t="shared" ref="M12:BH12" si="25">SUM(M9:M11)</f>
        <v>1310.3810000000001</v>
      </c>
      <c r="N12" s="411">
        <f t="shared" si="25"/>
        <v>11793.429</v>
      </c>
      <c r="O12" s="411">
        <f t="shared" si="25"/>
        <v>2358.6858000000002</v>
      </c>
      <c r="P12" s="411">
        <f t="shared" si="25"/>
        <v>1442.9700000000003</v>
      </c>
      <c r="Q12" s="411">
        <f t="shared" si="25"/>
        <v>1442.9700000000003</v>
      </c>
      <c r="R12" s="411">
        <f t="shared" si="25"/>
        <v>11660.84</v>
      </c>
      <c r="S12" s="411">
        <f t="shared" si="25"/>
        <v>2358.69</v>
      </c>
      <c r="T12" s="411">
        <f t="shared" si="25"/>
        <v>3801.66</v>
      </c>
      <c r="U12" s="411">
        <f t="shared" si="25"/>
        <v>9302.15</v>
      </c>
      <c r="V12" s="411">
        <f t="shared" si="25"/>
        <v>2358.69</v>
      </c>
      <c r="W12" s="411">
        <f t="shared" si="25"/>
        <v>6160.3499999999995</v>
      </c>
      <c r="X12" s="411">
        <f t="shared" si="25"/>
        <v>6730.2300000000005</v>
      </c>
      <c r="Y12" s="411">
        <f t="shared" si="25"/>
        <v>2358.69</v>
      </c>
      <c r="Z12" s="411">
        <f t="shared" si="25"/>
        <v>8519.0400000000009</v>
      </c>
      <c r="AA12" s="411">
        <f t="shared" si="25"/>
        <v>4584.7699999999995</v>
      </c>
      <c r="AB12" s="411">
        <f t="shared" si="25"/>
        <v>2358.69</v>
      </c>
      <c r="AC12" s="411">
        <f t="shared" si="25"/>
        <v>10877.73</v>
      </c>
      <c r="AD12" s="411">
        <f t="shared" si="25"/>
        <v>2226.08</v>
      </c>
      <c r="AE12" s="411">
        <f t="shared" si="25"/>
        <v>915.72</v>
      </c>
      <c r="AF12" s="411">
        <f t="shared" si="25"/>
        <v>11793.449999999997</v>
      </c>
      <c r="AG12" s="411">
        <f t="shared" si="25"/>
        <v>1310.3600000000008</v>
      </c>
      <c r="AH12" s="411">
        <f t="shared" si="25"/>
        <v>0</v>
      </c>
      <c r="AI12" s="411">
        <f t="shared" si="25"/>
        <v>11793.449999999997</v>
      </c>
      <c r="AJ12" s="411">
        <f t="shared" si="25"/>
        <v>1310.3600000000008</v>
      </c>
      <c r="AK12" s="411">
        <f t="shared" si="25"/>
        <v>0</v>
      </c>
      <c r="AL12" s="411">
        <f t="shared" si="25"/>
        <v>11793.449999999997</v>
      </c>
      <c r="AM12" s="411">
        <f t="shared" si="25"/>
        <v>1310.3600000000008</v>
      </c>
      <c r="AN12" s="411">
        <f t="shared" si="25"/>
        <v>0</v>
      </c>
      <c r="AO12" s="411">
        <f t="shared" si="25"/>
        <v>11793.449999999997</v>
      </c>
      <c r="AP12" s="411">
        <f t="shared" si="25"/>
        <v>1310.3600000000008</v>
      </c>
      <c r="AQ12" s="411">
        <f t="shared" si="25"/>
        <v>0</v>
      </c>
      <c r="AR12" s="411">
        <f t="shared" si="25"/>
        <v>11793.449999999997</v>
      </c>
      <c r="AS12" s="411">
        <f t="shared" si="25"/>
        <v>1310.3600000000008</v>
      </c>
      <c r="AT12" s="411">
        <f t="shared" si="25"/>
        <v>0</v>
      </c>
      <c r="AU12" s="411">
        <f t="shared" si="25"/>
        <v>11793.449999999997</v>
      </c>
      <c r="AV12" s="411">
        <f t="shared" si="25"/>
        <v>1310.3600000000008</v>
      </c>
      <c r="AW12" s="411">
        <f t="shared" si="25"/>
        <v>0</v>
      </c>
      <c r="AX12" s="411">
        <f t="shared" si="25"/>
        <v>11793.449999999997</v>
      </c>
      <c r="AY12" s="411">
        <f t="shared" si="25"/>
        <v>1310.3600000000008</v>
      </c>
      <c r="AZ12" s="411">
        <f t="shared" si="25"/>
        <v>0</v>
      </c>
      <c r="BA12" s="411">
        <f t="shared" si="25"/>
        <v>11793.449999999997</v>
      </c>
      <c r="BB12" s="411">
        <f t="shared" si="25"/>
        <v>1310.3600000000008</v>
      </c>
      <c r="BC12" s="411">
        <f t="shared" si="25"/>
        <v>0</v>
      </c>
      <c r="BD12" s="411">
        <f t="shared" si="25"/>
        <v>11793.449999999997</v>
      </c>
      <c r="BE12" s="411">
        <f t="shared" si="25"/>
        <v>1310.3600000000008</v>
      </c>
      <c r="BF12" s="411">
        <f t="shared" si="25"/>
        <v>0</v>
      </c>
      <c r="BG12" s="411">
        <f t="shared" si="25"/>
        <v>11793.449999999997</v>
      </c>
      <c r="BH12" s="410">
        <f t="shared" si="25"/>
        <v>1310.3600000000008</v>
      </c>
      <c r="BI12" s="411">
        <f t="shared" ref="BI12:BK12" si="26">SUM(BI9:BI11)</f>
        <v>0</v>
      </c>
      <c r="BJ12" s="411">
        <f t="shared" si="26"/>
        <v>11793.449999999997</v>
      </c>
      <c r="BK12" s="410">
        <f t="shared" si="26"/>
        <v>1310.3600000000008</v>
      </c>
    </row>
    <row r="13" spans="1:67" s="20" customFormat="1" ht="18.75" customHeight="1">
      <c r="A13" s="2"/>
      <c r="B13" s="56"/>
      <c r="C13" s="56"/>
      <c r="D13" s="56"/>
      <c r="E13" s="57"/>
      <c r="F13" s="56"/>
      <c r="H13" s="19"/>
      <c r="I13" s="57"/>
      <c r="J13" s="57"/>
      <c r="K13" s="19"/>
      <c r="L13" s="19"/>
    </row>
    <row r="14" spans="1:67" s="20" customFormat="1" ht="18.75" customHeight="1">
      <c r="A14" s="2"/>
      <c r="B14" s="56"/>
      <c r="C14" s="56"/>
      <c r="D14" s="56"/>
      <c r="E14" s="57"/>
      <c r="F14" s="56"/>
      <c r="H14" s="19"/>
      <c r="I14" s="57"/>
      <c r="J14" s="57"/>
      <c r="K14" s="19"/>
      <c r="L14" s="19"/>
    </row>
    <row r="15" spans="1:67" s="20" customFormat="1" ht="18.75" customHeight="1">
      <c r="A15" s="2"/>
      <c r="B15" s="56"/>
      <c r="C15" s="56"/>
      <c r="D15" s="56"/>
      <c r="E15" s="57"/>
      <c r="F15" s="56"/>
      <c r="H15" s="19"/>
      <c r="I15" s="57"/>
      <c r="J15" s="57"/>
      <c r="K15" s="19"/>
      <c r="L15" s="183"/>
    </row>
    <row r="16" spans="1:67" s="20" customFormat="1" ht="18.75" customHeight="1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</row>
    <row r="17" spans="1:13" s="20" customFormat="1" ht="18.75" customHeight="1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</row>
    <row r="18" spans="1:13" s="20" customFormat="1" ht="18.75" customHeight="1" thickBot="1">
      <c r="A18" s="2"/>
      <c r="B18" s="56"/>
      <c r="C18" s="56"/>
      <c r="D18" s="56"/>
      <c r="E18" s="57"/>
      <c r="F18" s="56"/>
      <c r="H18" s="19"/>
      <c r="I18" s="57"/>
      <c r="J18" s="57"/>
      <c r="K18" s="72"/>
      <c r="L18" s="19"/>
    </row>
    <row r="19" spans="1:13" s="20" customFormat="1" ht="18.75" customHeight="1">
      <c r="A19" s="2"/>
      <c r="B19" s="56"/>
      <c r="C19" s="56"/>
      <c r="D19" s="56"/>
      <c r="E19" s="57"/>
      <c r="F19" s="56"/>
      <c r="H19" s="19"/>
      <c r="I19" s="57"/>
      <c r="J19" s="17"/>
      <c r="K19" s="20" t="s">
        <v>1</v>
      </c>
      <c r="L19" s="19"/>
    </row>
    <row r="20" spans="1:13" s="20" customFormat="1" ht="18.75" customHeight="1">
      <c r="A20" s="2"/>
      <c r="B20" s="56"/>
      <c r="C20" s="56"/>
      <c r="D20" s="56"/>
      <c r="E20" s="57"/>
      <c r="F20" s="56"/>
      <c r="H20" s="19"/>
      <c r="I20" s="57"/>
      <c r="J20" s="57"/>
      <c r="K20" s="19"/>
      <c r="L20" s="19"/>
    </row>
    <row r="21" spans="1:13" s="20" customFormat="1" ht="18.75" customHeight="1">
      <c r="A21" s="2"/>
      <c r="B21" s="56"/>
      <c r="C21" s="56"/>
      <c r="D21" s="56"/>
      <c r="E21" s="57"/>
      <c r="F21" s="56"/>
      <c r="H21" s="19"/>
      <c r="I21" s="19"/>
      <c r="J21" s="57"/>
      <c r="K21" s="57"/>
      <c r="L21" s="19"/>
      <c r="M21" s="19"/>
    </row>
    <row r="22" spans="1:13" s="20" customFormat="1" ht="18.75" customHeight="1">
      <c r="A22" s="2"/>
      <c r="B22" s="56"/>
      <c r="C22" s="56"/>
      <c r="D22" s="56"/>
      <c r="E22" s="57"/>
      <c r="F22" s="56"/>
      <c r="H22" s="19"/>
      <c r="I22" s="19"/>
      <c r="J22" s="57"/>
      <c r="K22" s="672"/>
      <c r="L22" s="672"/>
      <c r="M22" s="19"/>
    </row>
    <row r="23" spans="1:13" s="20" customFormat="1" ht="18.75" customHeight="1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13" s="20" customFormat="1" ht="18.75" customHeight="1">
      <c r="A24" s="2"/>
      <c r="B24" s="56"/>
      <c r="C24" s="56"/>
      <c r="D24" s="56"/>
      <c r="E24" s="57"/>
      <c r="F24" s="56"/>
      <c r="H24" s="19"/>
      <c r="I24" s="57"/>
      <c r="J24" s="57"/>
      <c r="K24" s="19"/>
      <c r="L24" s="19"/>
    </row>
    <row r="25" spans="1:13" s="20" customFormat="1" ht="18.75" customHeight="1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13" s="20" customFormat="1" ht="18.75" customHeight="1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13" s="20" customFormat="1" ht="18.75" customHeight="1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13" s="20" customFormat="1" ht="18.75" customHeight="1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13" s="20" customFormat="1" ht="18.75" customHeight="1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13" s="20" customFormat="1" ht="18.75" customHeight="1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13" s="20" customFormat="1" ht="18.75" customHeight="1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13" s="20" customFormat="1" ht="14.25" customHeight="1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</sheetData>
  <autoFilter ref="A8:L13" xr:uid="{00000000-0009-0000-0000-000010000000}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7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8" customFormat="1" ht="30.75" customHeight="1">
      <c r="A1" s="666" t="s">
        <v>1153</v>
      </c>
      <c r="B1" s="666"/>
      <c r="C1" s="666"/>
      <c r="D1" s="666"/>
      <c r="E1" s="666"/>
      <c r="F1" s="666"/>
      <c r="H1" s="667" t="s">
        <v>1137</v>
      </c>
      <c r="I1" s="667"/>
      <c r="J1" s="667"/>
      <c r="K1" s="667"/>
      <c r="L1" s="667"/>
      <c r="M1" s="667"/>
    </row>
    <row r="2" spans="1:13" ht="13.5" thickBot="1">
      <c r="A2" s="332"/>
      <c r="B2" s="333"/>
      <c r="C2" s="334"/>
      <c r="D2" s="334"/>
      <c r="E2" s="334"/>
      <c r="F2" s="334"/>
    </row>
    <row r="3" spans="1:13" s="117" customFormat="1" ht="30.75" customHeight="1" thickBot="1">
      <c r="A3" s="335"/>
      <c r="B3" s="336" t="s">
        <v>1138</v>
      </c>
      <c r="C3" s="336" t="s">
        <v>1139</v>
      </c>
      <c r="D3" s="337" t="s">
        <v>28</v>
      </c>
      <c r="E3" s="337" t="s">
        <v>1140</v>
      </c>
      <c r="F3" s="338" t="s">
        <v>1141</v>
      </c>
      <c r="H3" s="656" t="s">
        <v>1154</v>
      </c>
      <c r="I3" s="657"/>
      <c r="J3" s="304" t="s">
        <v>1143</v>
      </c>
      <c r="K3" s="305" t="s">
        <v>1144</v>
      </c>
      <c r="L3" s="306" t="s">
        <v>1145</v>
      </c>
      <c r="M3" s="307" t="s">
        <v>1155</v>
      </c>
    </row>
    <row r="4" spans="1:13" s="117" customFormat="1" ht="16.5" customHeight="1">
      <c r="A4" s="339"/>
      <c r="B4" s="340">
        <v>2006</v>
      </c>
      <c r="C4" s="341">
        <v>441928.62</v>
      </c>
      <c r="D4" s="341">
        <v>11048.22</v>
      </c>
      <c r="E4" s="342">
        <f>D4</f>
        <v>11048.22</v>
      </c>
      <c r="F4" s="343">
        <f>C4-D4</f>
        <v>430880.4</v>
      </c>
      <c r="H4" s="668" t="s">
        <v>1147</v>
      </c>
      <c r="I4" s="669"/>
      <c r="J4" s="344">
        <v>491031.8</v>
      </c>
      <c r="K4" s="345">
        <v>17646.59</v>
      </c>
      <c r="L4" s="346"/>
      <c r="M4" s="346"/>
    </row>
    <row r="5" spans="1:13" s="117" customFormat="1" ht="16.5" customHeight="1">
      <c r="A5" s="339"/>
      <c r="B5" s="340">
        <v>2007</v>
      </c>
      <c r="C5" s="341">
        <v>441928.62</v>
      </c>
      <c r="D5" s="341">
        <v>11048.2155</v>
      </c>
      <c r="E5" s="342">
        <f>E4+D5</f>
        <v>22096.4355</v>
      </c>
      <c r="F5" s="343">
        <f>F4-D5</f>
        <v>419832.18450000003</v>
      </c>
      <c r="H5" s="668" t="s">
        <v>1148</v>
      </c>
      <c r="I5" s="669"/>
      <c r="J5" s="347">
        <f>J4*10%</f>
        <v>49103.18</v>
      </c>
      <c r="K5" s="348">
        <f>K4*10%</f>
        <v>1764.6590000000001</v>
      </c>
      <c r="L5" s="349"/>
      <c r="M5" s="349"/>
    </row>
    <row r="6" spans="1:13" s="117" customFormat="1" ht="16.5" customHeight="1">
      <c r="A6" s="339"/>
      <c r="B6" s="340">
        <v>2008</v>
      </c>
      <c r="C6" s="341">
        <v>441928.62</v>
      </c>
      <c r="D6" s="341">
        <v>11048.2155</v>
      </c>
      <c r="E6" s="342">
        <f t="shared" ref="E6:E14" si="0">E5+D6</f>
        <v>33144.650999999998</v>
      </c>
      <c r="F6" s="343">
        <f t="shared" ref="F6:F11" si="1">F5-D6</f>
        <v>408783.96900000004</v>
      </c>
      <c r="H6" s="668" t="s">
        <v>1149</v>
      </c>
      <c r="I6" s="669"/>
      <c r="J6" s="347">
        <f>J4-J5</f>
        <v>441928.62</v>
      </c>
      <c r="K6" s="348">
        <f>K4-K5</f>
        <v>15881.931</v>
      </c>
      <c r="L6" s="349"/>
      <c r="M6" s="349"/>
    </row>
    <row r="7" spans="1:13" s="117" customFormat="1" ht="16.5" customHeight="1">
      <c r="A7" s="339"/>
      <c r="B7" s="340">
        <v>2009</v>
      </c>
      <c r="C7" s="341">
        <v>441928.62</v>
      </c>
      <c r="D7" s="341">
        <v>11048.2155</v>
      </c>
      <c r="E7" s="342">
        <f t="shared" si="0"/>
        <v>44192.866499999996</v>
      </c>
      <c r="F7" s="343">
        <f t="shared" si="1"/>
        <v>397735.75350000005</v>
      </c>
      <c r="H7" s="660" t="s">
        <v>1150</v>
      </c>
      <c r="I7" s="661"/>
      <c r="J7" s="350">
        <v>132578.79</v>
      </c>
      <c r="K7" s="351">
        <v>354.62</v>
      </c>
      <c r="L7" s="349"/>
      <c r="M7" s="349"/>
    </row>
    <row r="8" spans="1:13" s="117" customFormat="1" ht="16.5" customHeight="1" thickBot="1">
      <c r="A8" s="339"/>
      <c r="B8" s="340">
        <v>2010</v>
      </c>
      <c r="C8" s="341">
        <v>441928.62</v>
      </c>
      <c r="D8" s="341">
        <v>11048.2155</v>
      </c>
      <c r="E8" s="342">
        <f t="shared" si="0"/>
        <v>55241.081999999995</v>
      </c>
      <c r="F8" s="343">
        <f t="shared" si="1"/>
        <v>386687.53800000006</v>
      </c>
      <c r="H8" s="662" t="s">
        <v>1151</v>
      </c>
      <c r="I8" s="663"/>
      <c r="J8" s="350">
        <f>J6-J7</f>
        <v>309349.82999999996</v>
      </c>
      <c r="K8" s="351">
        <f>K6-K7</f>
        <v>15527.311</v>
      </c>
      <c r="L8" s="351">
        <f>J8+K8</f>
        <v>324877.14099999995</v>
      </c>
      <c r="M8" s="351">
        <f>L8/28</f>
        <v>11602.755035714285</v>
      </c>
    </row>
    <row r="9" spans="1:13" s="117" customFormat="1" ht="16.5" customHeight="1">
      <c r="A9" s="339"/>
      <c r="B9" s="340">
        <v>2011</v>
      </c>
      <c r="C9" s="341">
        <v>441928.62</v>
      </c>
      <c r="D9" s="341">
        <v>11048.2155</v>
      </c>
      <c r="E9" s="342">
        <f t="shared" si="0"/>
        <v>66289.297500000001</v>
      </c>
      <c r="F9" s="343">
        <f t="shared" si="1"/>
        <v>375639.32250000007</v>
      </c>
    </row>
    <row r="10" spans="1:13" s="117" customFormat="1" ht="16.5" customHeight="1">
      <c r="A10" s="339"/>
      <c r="B10" s="340">
        <v>2012</v>
      </c>
      <c r="C10" s="341">
        <v>441928.62</v>
      </c>
      <c r="D10" s="341">
        <v>11048.2155</v>
      </c>
      <c r="E10" s="342">
        <f t="shared" si="0"/>
        <v>77337.513000000006</v>
      </c>
      <c r="F10" s="343">
        <f t="shared" si="1"/>
        <v>364591.10700000008</v>
      </c>
    </row>
    <row r="11" spans="1:13" s="117" customFormat="1" ht="16.5" customHeight="1">
      <c r="A11" s="339"/>
      <c r="B11" s="340">
        <v>2013</v>
      </c>
      <c r="C11" s="341">
        <v>441928.62</v>
      </c>
      <c r="D11" s="341">
        <v>11048.2155</v>
      </c>
      <c r="E11" s="342">
        <f t="shared" si="0"/>
        <v>88385.728500000012</v>
      </c>
      <c r="F11" s="343">
        <f t="shared" si="1"/>
        <v>353542.89150000009</v>
      </c>
    </row>
    <row r="12" spans="1:13" s="117" customFormat="1" ht="16.5" customHeight="1">
      <c r="A12" s="339"/>
      <c r="B12" s="340">
        <v>2014</v>
      </c>
      <c r="C12" s="341">
        <v>441928.62</v>
      </c>
      <c r="D12" s="341">
        <v>11048.2155</v>
      </c>
      <c r="E12" s="342">
        <f t="shared" si="0"/>
        <v>99433.944000000018</v>
      </c>
      <c r="F12" s="343">
        <f>C12-E12</f>
        <v>342494.67599999998</v>
      </c>
    </row>
    <row r="13" spans="1:13" s="117" customFormat="1" ht="16.5" customHeight="1">
      <c r="A13" s="339"/>
      <c r="B13" s="340">
        <v>2015</v>
      </c>
      <c r="C13" s="341">
        <v>441928.62</v>
      </c>
      <c r="D13" s="341">
        <v>11048.2155</v>
      </c>
      <c r="E13" s="342">
        <f t="shared" si="0"/>
        <v>110482.15950000002</v>
      </c>
      <c r="F13" s="343">
        <f>F12-D12</f>
        <v>331446.46049999999</v>
      </c>
    </row>
    <row r="14" spans="1:13" s="117" customFormat="1" ht="16.5" customHeight="1">
      <c r="A14" s="339"/>
      <c r="B14" s="340">
        <v>2016</v>
      </c>
      <c r="C14" s="341">
        <v>441928.62</v>
      </c>
      <c r="D14" s="341">
        <v>11048.2155</v>
      </c>
      <c r="E14" s="342">
        <f t="shared" si="0"/>
        <v>121530.37500000003</v>
      </c>
      <c r="F14" s="343">
        <f>F13-D14</f>
        <v>320398.245</v>
      </c>
    </row>
    <row r="15" spans="1:13" s="117" customFormat="1" ht="16.5" customHeight="1">
      <c r="A15" s="339"/>
      <c r="B15" s="340">
        <v>2017</v>
      </c>
      <c r="C15" s="341">
        <v>441928.62</v>
      </c>
      <c r="D15" s="341">
        <v>11048.2155</v>
      </c>
      <c r="E15" s="342">
        <f>E14+D15</f>
        <v>132578.59050000002</v>
      </c>
      <c r="F15" s="343">
        <f>F14-D15</f>
        <v>309350.0295</v>
      </c>
    </row>
    <row r="16" spans="1:13" s="117" customFormat="1" ht="16.5" customHeight="1">
      <c r="A16" s="664" t="s">
        <v>1152</v>
      </c>
      <c r="B16" s="665"/>
      <c r="C16" s="352">
        <v>15527.31</v>
      </c>
      <c r="D16" s="353"/>
      <c r="E16" s="353"/>
      <c r="F16" s="343">
        <f>F15+C16</f>
        <v>324877.3395</v>
      </c>
    </row>
    <row r="17" spans="1:6" s="117" customFormat="1" ht="16.5" customHeight="1">
      <c r="A17" s="339"/>
      <c r="B17" s="340">
        <v>2018</v>
      </c>
      <c r="C17" s="353">
        <f>F15+C16</f>
        <v>324877.3395</v>
      </c>
      <c r="D17" s="354">
        <v>11602.76</v>
      </c>
      <c r="E17" s="354">
        <f>E15+D17</f>
        <v>144181.35050000003</v>
      </c>
      <c r="F17" s="343">
        <f>F16-D17</f>
        <v>313274.57949999999</v>
      </c>
    </row>
    <row r="18" spans="1:6" s="117" customFormat="1" ht="16.5" customHeight="1">
      <c r="A18" s="339"/>
      <c r="B18" s="340">
        <v>2019</v>
      </c>
      <c r="C18" s="353">
        <v>324877.34000000003</v>
      </c>
      <c r="D18" s="355">
        <v>11602.76</v>
      </c>
      <c r="E18" s="355">
        <f>E17+D18</f>
        <v>155784.11050000004</v>
      </c>
      <c r="F18" s="343">
        <f>F17-D18</f>
        <v>301671.81949999998</v>
      </c>
    </row>
    <row r="19" spans="1:6" s="117" customFormat="1" ht="16.5" customHeight="1">
      <c r="A19" s="339"/>
      <c r="B19" s="340">
        <v>2020</v>
      </c>
      <c r="C19" s="353">
        <v>324877.34000000003</v>
      </c>
      <c r="D19" s="353">
        <v>11602.76</v>
      </c>
      <c r="E19" s="353">
        <f>E18+D19</f>
        <v>167386.87050000005</v>
      </c>
      <c r="F19" s="343">
        <f t="shared" ref="F19:F44" si="2">F18-D19</f>
        <v>290069.05949999997</v>
      </c>
    </row>
    <row r="20" spans="1:6" s="117" customFormat="1" ht="16.5" customHeight="1">
      <c r="A20" s="339"/>
      <c r="B20" s="356">
        <v>2021</v>
      </c>
      <c r="C20" s="357">
        <v>324877.34000000003</v>
      </c>
      <c r="D20" s="357">
        <v>11602.76</v>
      </c>
      <c r="E20" s="357">
        <f>E19+D20</f>
        <v>178989.63050000006</v>
      </c>
      <c r="F20" s="358">
        <f t="shared" si="2"/>
        <v>278466.29949999996</v>
      </c>
    </row>
    <row r="21" spans="1:6" s="117" customFormat="1" ht="16.5" customHeight="1">
      <c r="A21" s="339"/>
      <c r="B21" s="340">
        <v>2022</v>
      </c>
      <c r="C21" s="353">
        <v>324877.34000000003</v>
      </c>
      <c r="D21" s="353">
        <v>11602.76</v>
      </c>
      <c r="E21" s="353">
        <f>E20+D21</f>
        <v>190592.39050000007</v>
      </c>
      <c r="F21" s="343">
        <f t="shared" si="2"/>
        <v>266863.53949999996</v>
      </c>
    </row>
    <row r="22" spans="1:6" s="117" customFormat="1" ht="16.5" customHeight="1">
      <c r="A22" s="339"/>
      <c r="B22" s="340">
        <v>2023</v>
      </c>
      <c r="C22" s="353">
        <v>324877.34000000003</v>
      </c>
      <c r="D22" s="353">
        <v>11602.76</v>
      </c>
      <c r="E22" s="353">
        <f>E21+D22</f>
        <v>202195.15050000008</v>
      </c>
      <c r="F22" s="343">
        <f t="shared" si="2"/>
        <v>255260.77949999995</v>
      </c>
    </row>
    <row r="23" spans="1:6" s="117" customFormat="1" ht="16.5" customHeight="1">
      <c r="A23" s="339"/>
      <c r="B23" s="340">
        <v>2024</v>
      </c>
      <c r="C23" s="353">
        <v>324877.34000000003</v>
      </c>
      <c r="D23" s="353">
        <v>11602.76</v>
      </c>
      <c r="E23" s="353">
        <f t="shared" ref="E23:E44" si="3">E22+D23</f>
        <v>213797.91050000009</v>
      </c>
      <c r="F23" s="343">
        <f t="shared" si="2"/>
        <v>243658.01949999994</v>
      </c>
    </row>
    <row r="24" spans="1:6" s="117" customFormat="1" ht="16.5" customHeight="1">
      <c r="A24" s="339"/>
      <c r="B24" s="340">
        <v>2025</v>
      </c>
      <c r="C24" s="353">
        <v>324877.34000000003</v>
      </c>
      <c r="D24" s="353">
        <v>11602.76</v>
      </c>
      <c r="E24" s="353">
        <f t="shared" si="3"/>
        <v>225400.67050000009</v>
      </c>
      <c r="F24" s="343">
        <f t="shared" si="2"/>
        <v>232055.25949999993</v>
      </c>
    </row>
    <row r="25" spans="1:6" s="117" customFormat="1" ht="16.5" customHeight="1">
      <c r="A25" s="339"/>
      <c r="B25" s="340">
        <v>2026</v>
      </c>
      <c r="C25" s="353">
        <v>324877.34000000003</v>
      </c>
      <c r="D25" s="353">
        <v>11602.76</v>
      </c>
      <c r="E25" s="353">
        <f t="shared" si="3"/>
        <v>237003.4305000001</v>
      </c>
      <c r="F25" s="343">
        <f t="shared" si="2"/>
        <v>220452.49949999992</v>
      </c>
    </row>
    <row r="26" spans="1:6" s="117" customFormat="1" ht="16.5" customHeight="1">
      <c r="A26" s="339"/>
      <c r="B26" s="340">
        <v>2027</v>
      </c>
      <c r="C26" s="353">
        <v>324877.34000000003</v>
      </c>
      <c r="D26" s="353">
        <v>11602.76</v>
      </c>
      <c r="E26" s="353">
        <f t="shared" si="3"/>
        <v>248606.19050000011</v>
      </c>
      <c r="F26" s="343">
        <f t="shared" si="2"/>
        <v>208849.73949999991</v>
      </c>
    </row>
    <row r="27" spans="1:6" s="117" customFormat="1" ht="16.5" customHeight="1">
      <c r="A27" s="339"/>
      <c r="B27" s="340">
        <v>2028</v>
      </c>
      <c r="C27" s="353">
        <v>324877.34000000003</v>
      </c>
      <c r="D27" s="353">
        <v>11602.76</v>
      </c>
      <c r="E27" s="353">
        <f t="shared" si="3"/>
        <v>260208.95050000012</v>
      </c>
      <c r="F27" s="343">
        <f t="shared" si="2"/>
        <v>197246.9794999999</v>
      </c>
    </row>
    <row r="28" spans="1:6" s="117" customFormat="1" ht="16.5" customHeight="1">
      <c r="A28" s="339"/>
      <c r="B28" s="340">
        <v>2029</v>
      </c>
      <c r="C28" s="353">
        <v>324877.34000000003</v>
      </c>
      <c r="D28" s="353">
        <v>11602.76</v>
      </c>
      <c r="E28" s="353">
        <f t="shared" si="3"/>
        <v>271811.7105000001</v>
      </c>
      <c r="F28" s="343">
        <f t="shared" si="2"/>
        <v>185644.21949999989</v>
      </c>
    </row>
    <row r="29" spans="1:6" s="117" customFormat="1" ht="16.5" customHeight="1">
      <c r="A29" s="339"/>
      <c r="B29" s="340">
        <v>2030</v>
      </c>
      <c r="C29" s="353">
        <v>324877.34000000003</v>
      </c>
      <c r="D29" s="353">
        <v>11602.76</v>
      </c>
      <c r="E29" s="353">
        <f t="shared" si="3"/>
        <v>283414.47050000011</v>
      </c>
      <c r="F29" s="343">
        <f t="shared" si="2"/>
        <v>174041.45949999988</v>
      </c>
    </row>
    <row r="30" spans="1:6" s="117" customFormat="1" ht="16.5" customHeight="1">
      <c r="A30" s="339"/>
      <c r="B30" s="340">
        <v>2031</v>
      </c>
      <c r="C30" s="353">
        <v>324877.34000000003</v>
      </c>
      <c r="D30" s="353">
        <v>11602.76</v>
      </c>
      <c r="E30" s="353">
        <f t="shared" si="3"/>
        <v>295017.23050000012</v>
      </c>
      <c r="F30" s="343">
        <f t="shared" si="2"/>
        <v>162438.69949999987</v>
      </c>
    </row>
    <row r="31" spans="1:6" s="117" customFormat="1" ht="16.5" customHeight="1">
      <c r="A31" s="339"/>
      <c r="B31" s="340">
        <v>2032</v>
      </c>
      <c r="C31" s="353">
        <v>324877.34000000003</v>
      </c>
      <c r="D31" s="353">
        <v>11602.76</v>
      </c>
      <c r="E31" s="353">
        <f t="shared" si="3"/>
        <v>306619.99050000013</v>
      </c>
      <c r="F31" s="343">
        <f t="shared" si="2"/>
        <v>150835.93949999986</v>
      </c>
    </row>
    <row r="32" spans="1:6" s="117" customFormat="1" ht="16.5" customHeight="1">
      <c r="A32" s="339"/>
      <c r="B32" s="340">
        <v>2033</v>
      </c>
      <c r="C32" s="353">
        <v>324877.34000000003</v>
      </c>
      <c r="D32" s="353">
        <v>11602.76</v>
      </c>
      <c r="E32" s="353">
        <f t="shared" si="3"/>
        <v>318222.75050000014</v>
      </c>
      <c r="F32" s="343">
        <f>F31-D32</f>
        <v>139233.17949999985</v>
      </c>
    </row>
    <row r="33" spans="1:6" s="117" customFormat="1" ht="16.5" customHeight="1">
      <c r="A33" s="339"/>
      <c r="B33" s="340">
        <v>2034</v>
      </c>
      <c r="C33" s="353">
        <v>324877.34000000003</v>
      </c>
      <c r="D33" s="353">
        <v>11602.76</v>
      </c>
      <c r="E33" s="353">
        <f t="shared" si="3"/>
        <v>329825.51050000015</v>
      </c>
      <c r="F33" s="343">
        <f>F32-D33</f>
        <v>127630.41949999986</v>
      </c>
    </row>
    <row r="34" spans="1:6" s="117" customFormat="1" ht="16.5" customHeight="1">
      <c r="A34" s="339"/>
      <c r="B34" s="340">
        <v>2035</v>
      </c>
      <c r="C34" s="353">
        <v>324877.34000000003</v>
      </c>
      <c r="D34" s="353">
        <v>11602.76</v>
      </c>
      <c r="E34" s="353">
        <f t="shared" si="3"/>
        <v>341428.27050000016</v>
      </c>
      <c r="F34" s="343">
        <f t="shared" si="2"/>
        <v>116027.65949999986</v>
      </c>
    </row>
    <row r="35" spans="1:6" s="117" customFormat="1" ht="16.5" customHeight="1">
      <c r="A35" s="359"/>
      <c r="B35" s="340">
        <v>2036</v>
      </c>
      <c r="C35" s="353">
        <v>324877.34000000003</v>
      </c>
      <c r="D35" s="353">
        <v>11602.76</v>
      </c>
      <c r="E35" s="353">
        <f t="shared" si="3"/>
        <v>353031.03050000017</v>
      </c>
      <c r="F35" s="343">
        <f t="shared" si="2"/>
        <v>104424.89949999987</v>
      </c>
    </row>
    <row r="36" spans="1:6" s="117" customFormat="1" ht="16.5" customHeight="1">
      <c r="A36" s="359"/>
      <c r="B36" s="340">
        <v>2037</v>
      </c>
      <c r="C36" s="353">
        <v>324877.34000000003</v>
      </c>
      <c r="D36" s="353">
        <v>11602.76</v>
      </c>
      <c r="E36" s="353">
        <f t="shared" si="3"/>
        <v>364633.79050000018</v>
      </c>
      <c r="F36" s="343">
        <f t="shared" si="2"/>
        <v>92822.139499999874</v>
      </c>
    </row>
    <row r="37" spans="1:6" s="117" customFormat="1" ht="16.5" customHeight="1">
      <c r="A37" s="359"/>
      <c r="B37" s="340">
        <v>2038</v>
      </c>
      <c r="C37" s="353">
        <v>324877.34000000003</v>
      </c>
      <c r="D37" s="353">
        <v>11602.76</v>
      </c>
      <c r="E37" s="353">
        <f t="shared" si="3"/>
        <v>376236.55050000019</v>
      </c>
      <c r="F37" s="343">
        <f t="shared" si="2"/>
        <v>81219.379499999879</v>
      </c>
    </row>
    <row r="38" spans="1:6" s="117" customFormat="1" ht="16.5" customHeight="1">
      <c r="A38" s="359"/>
      <c r="B38" s="340">
        <v>2039</v>
      </c>
      <c r="C38" s="353">
        <v>324877.34000000003</v>
      </c>
      <c r="D38" s="353">
        <v>11602.76</v>
      </c>
      <c r="E38" s="353">
        <f t="shared" si="3"/>
        <v>387839.3105000002</v>
      </c>
      <c r="F38" s="343">
        <f t="shared" si="2"/>
        <v>69616.619499999884</v>
      </c>
    </row>
    <row r="39" spans="1:6" s="117" customFormat="1" ht="16.5" customHeight="1">
      <c r="A39" s="359"/>
      <c r="B39" s="340">
        <v>2040</v>
      </c>
      <c r="C39" s="353">
        <v>324877.34000000003</v>
      </c>
      <c r="D39" s="353">
        <v>11602.76</v>
      </c>
      <c r="E39" s="353">
        <f t="shared" si="3"/>
        <v>399442.07050000021</v>
      </c>
      <c r="F39" s="343">
        <f t="shared" si="2"/>
        <v>58013.859499999882</v>
      </c>
    </row>
    <row r="40" spans="1:6" s="117" customFormat="1" ht="16.5" customHeight="1">
      <c r="A40" s="359"/>
      <c r="B40" s="340">
        <v>2041</v>
      </c>
      <c r="C40" s="353">
        <v>324877.34000000003</v>
      </c>
      <c r="D40" s="353">
        <v>11602.76</v>
      </c>
      <c r="E40" s="353">
        <f t="shared" si="3"/>
        <v>411044.83050000021</v>
      </c>
      <c r="F40" s="343">
        <f t="shared" si="2"/>
        <v>46411.09949999988</v>
      </c>
    </row>
    <row r="41" spans="1:6" s="117" customFormat="1" ht="16.5" customHeight="1">
      <c r="A41" s="359"/>
      <c r="B41" s="340">
        <v>2042</v>
      </c>
      <c r="C41" s="353">
        <v>324877.34000000003</v>
      </c>
      <c r="D41" s="353">
        <v>11602.76</v>
      </c>
      <c r="E41" s="353">
        <f t="shared" si="3"/>
        <v>422647.59050000022</v>
      </c>
      <c r="F41" s="343">
        <f t="shared" si="2"/>
        <v>34808.339499999878</v>
      </c>
    </row>
    <row r="42" spans="1:6" s="117" customFormat="1" ht="16.5" customHeight="1">
      <c r="A42" s="359"/>
      <c r="B42" s="340">
        <v>2043</v>
      </c>
      <c r="C42" s="353">
        <v>324877.34000000003</v>
      </c>
      <c r="D42" s="353">
        <v>11602.76</v>
      </c>
      <c r="E42" s="353">
        <f t="shared" si="3"/>
        <v>434250.35050000023</v>
      </c>
      <c r="F42" s="343">
        <f t="shared" si="2"/>
        <v>23205.579499999876</v>
      </c>
    </row>
    <row r="43" spans="1:6" s="117" customFormat="1" ht="16.5" customHeight="1">
      <c r="A43" s="359"/>
      <c r="B43" s="340">
        <v>2044</v>
      </c>
      <c r="C43" s="353">
        <v>324877.34000000003</v>
      </c>
      <c r="D43" s="353">
        <v>11602.76</v>
      </c>
      <c r="E43" s="353">
        <f t="shared" si="3"/>
        <v>445853.11050000024</v>
      </c>
      <c r="F43" s="343">
        <f t="shared" si="2"/>
        <v>11602.819499999876</v>
      </c>
    </row>
    <row r="44" spans="1:6" s="117" customFormat="1" ht="16.5" customHeight="1">
      <c r="A44" s="359"/>
      <c r="B44" s="340">
        <v>2045</v>
      </c>
      <c r="C44" s="353">
        <v>324877.34000000003</v>
      </c>
      <c r="D44" s="353">
        <v>11602.82</v>
      </c>
      <c r="E44" s="353">
        <f t="shared" si="3"/>
        <v>457455.93050000025</v>
      </c>
      <c r="F44" s="343">
        <f t="shared" si="2"/>
        <v>-5.0000012379314285E-4</v>
      </c>
    </row>
    <row r="45" spans="1:6" s="117" customFormat="1" ht="30" customHeight="1" thickBot="1">
      <c r="A45" s="360"/>
      <c r="B45" s="361"/>
      <c r="C45" s="362"/>
      <c r="D45" s="363">
        <f>SUM(D4:D44)</f>
        <v>457455.93050000025</v>
      </c>
      <c r="E45" s="363"/>
      <c r="F45" s="364"/>
    </row>
    <row r="46" spans="1:6" s="117" customFormat="1" ht="12"/>
    <row r="47" spans="1:6" s="117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CN20"/>
  <sheetViews>
    <sheetView tabSelected="1" zoomScale="85" zoomScaleNormal="85" workbookViewId="0">
      <selection activeCell="D15" sqref="D15"/>
    </sheetView>
  </sheetViews>
  <sheetFormatPr baseColWidth="10" defaultRowHeight="12.75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6" hidden="1" customWidth="1"/>
    <col min="11" max="11" width="15.140625" style="19" hidden="1" customWidth="1"/>
    <col min="12" max="12" width="13.42578125" style="19" hidden="1" customWidth="1"/>
    <col min="13" max="13" width="15.7109375" style="56" hidden="1" customWidth="1"/>
    <col min="14" max="14" width="15.140625" style="19" hidden="1" customWidth="1"/>
    <col min="15" max="15" width="13.42578125" style="19" hidden="1" customWidth="1"/>
    <col min="16" max="16" width="15.7109375" style="56" hidden="1" customWidth="1"/>
    <col min="17" max="17" width="15.140625" style="19" hidden="1" customWidth="1"/>
    <col min="18" max="18" width="13.42578125" style="19" hidden="1" customWidth="1"/>
    <col min="19" max="19" width="15.7109375" style="56" hidden="1" customWidth="1"/>
    <col min="20" max="20" width="15.140625" style="19" hidden="1" customWidth="1"/>
    <col min="21" max="21" width="13.42578125" style="19" hidden="1" customWidth="1"/>
    <col min="22" max="22" width="15.7109375" style="56" hidden="1" customWidth="1"/>
    <col min="23" max="23" width="15.140625" style="19" hidden="1" customWidth="1"/>
    <col min="24" max="24" width="13.42578125" style="19" hidden="1" customWidth="1"/>
    <col min="25" max="25" width="15.7109375" style="56" hidden="1" customWidth="1"/>
    <col min="26" max="26" width="15.140625" style="19" hidden="1" customWidth="1"/>
    <col min="27" max="27" width="13.42578125" style="19" hidden="1" customWidth="1"/>
    <col min="28" max="28" width="15.7109375" style="56" hidden="1" customWidth="1"/>
    <col min="29" max="29" width="15.140625" style="19" hidden="1" customWidth="1"/>
    <col min="30" max="30" width="13.42578125" style="19" hidden="1" customWidth="1"/>
    <col min="31" max="31" width="15.7109375" style="56" hidden="1" customWidth="1"/>
    <col min="32" max="32" width="15.140625" style="19" hidden="1" customWidth="1"/>
    <col min="33" max="33" width="13.42578125" style="19" hidden="1" customWidth="1"/>
    <col min="34" max="34" width="15.7109375" style="56" hidden="1" customWidth="1"/>
    <col min="35" max="35" width="15.140625" style="19" hidden="1" customWidth="1"/>
    <col min="36" max="36" width="13.42578125" style="19" hidden="1" customWidth="1"/>
    <col min="37" max="37" width="15.7109375" style="56" hidden="1" customWidth="1"/>
    <col min="38" max="38" width="15.140625" style="19" hidden="1" customWidth="1"/>
    <col min="39" max="39" width="13.42578125" style="19" hidden="1" customWidth="1"/>
    <col min="40" max="40" width="15.7109375" style="56" hidden="1" customWidth="1"/>
    <col min="41" max="41" width="15.140625" style="19" hidden="1" customWidth="1"/>
    <col min="42" max="42" width="13.42578125" style="19" hidden="1" customWidth="1"/>
    <col min="43" max="43" width="15.7109375" style="56" hidden="1" customWidth="1"/>
    <col min="44" max="44" width="15.140625" style="19" hidden="1" customWidth="1"/>
    <col min="45" max="45" width="13.42578125" style="19" hidden="1" customWidth="1"/>
    <col min="46" max="46" width="15.7109375" style="56" hidden="1" customWidth="1"/>
    <col min="47" max="47" width="15.140625" style="19" hidden="1" customWidth="1"/>
    <col min="48" max="48" width="13.42578125" style="19" hidden="1" customWidth="1"/>
    <col min="49" max="49" width="15.7109375" style="56" hidden="1" customWidth="1"/>
    <col min="50" max="50" width="15.140625" style="19" hidden="1" customWidth="1"/>
    <col min="51" max="51" width="13.42578125" style="19" hidden="1" customWidth="1"/>
    <col min="52" max="52" width="15.7109375" style="56" hidden="1" customWidth="1"/>
    <col min="53" max="53" width="15.140625" style="19" hidden="1" customWidth="1"/>
    <col min="54" max="54" width="13.42578125" style="19" hidden="1" customWidth="1"/>
    <col min="55" max="55" width="15.7109375" style="56" hidden="1" customWidth="1"/>
    <col min="56" max="56" width="15.140625" style="19" hidden="1" customWidth="1"/>
    <col min="57" max="57" width="13.42578125" style="19" hidden="1" customWidth="1"/>
    <col min="58" max="58" width="15.7109375" style="56" hidden="1" customWidth="1"/>
    <col min="59" max="59" width="15.140625" style="19" hidden="1" customWidth="1"/>
    <col min="60" max="60" width="13.42578125" style="19" hidden="1" customWidth="1"/>
    <col min="61" max="61" width="15.7109375" style="56" hidden="1" customWidth="1"/>
    <col min="62" max="62" width="15.140625" style="19" hidden="1" customWidth="1"/>
    <col min="63" max="63" width="13.42578125" style="19" hidden="1" customWidth="1"/>
    <col min="64" max="64" width="15.7109375" style="56" hidden="1" customWidth="1"/>
    <col min="65" max="65" width="15.140625" style="19" hidden="1" customWidth="1"/>
    <col min="66" max="66" width="13.42578125" style="19" hidden="1" customWidth="1"/>
    <col min="67" max="67" width="15.7109375" style="56" hidden="1" customWidth="1"/>
    <col min="68" max="68" width="15.140625" style="19" hidden="1" customWidth="1"/>
    <col min="69" max="69" width="13.42578125" style="19" hidden="1" customWidth="1"/>
    <col min="70" max="70" width="15.7109375" style="56" hidden="1" customWidth="1"/>
    <col min="71" max="71" width="15.140625" style="19" hidden="1" customWidth="1"/>
    <col min="72" max="72" width="13.42578125" style="19" hidden="1" customWidth="1"/>
    <col min="73" max="73" width="15.7109375" style="56" hidden="1" customWidth="1"/>
    <col min="74" max="74" width="15.140625" style="19" hidden="1" customWidth="1"/>
    <col min="75" max="75" width="13.42578125" style="19" hidden="1" customWidth="1"/>
    <col min="76" max="76" width="15.7109375" style="56" hidden="1" customWidth="1"/>
    <col min="77" max="77" width="15.140625" style="19" hidden="1" customWidth="1"/>
    <col min="78" max="78" width="13.42578125" style="19" hidden="1" customWidth="1"/>
    <col min="79" max="79" width="15.7109375" style="56" hidden="1" customWidth="1"/>
    <col min="80" max="80" width="15.140625" style="19" hidden="1" customWidth="1"/>
    <col min="81" max="81" width="12.7109375" style="19" hidden="1" customWidth="1"/>
    <col min="82" max="82" width="14.42578125" style="56" hidden="1" customWidth="1"/>
    <col min="83" max="83" width="10.7109375" style="19" hidden="1" customWidth="1"/>
    <col min="84" max="84" width="13.42578125" style="19" hidden="1" customWidth="1"/>
    <col min="85" max="85" width="15.7109375" style="56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/>
    <row r="2" spans="1:92" ht="18" customHeight="1">
      <c r="A2" s="671" t="s">
        <v>0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671"/>
      <c r="AF2" s="671"/>
      <c r="AG2" s="671"/>
      <c r="AH2" s="671"/>
      <c r="AI2" s="671"/>
      <c r="AJ2" s="671"/>
      <c r="AK2" s="671"/>
      <c r="AL2" s="671"/>
      <c r="AM2" s="671"/>
      <c r="AN2" s="671"/>
      <c r="AO2" s="671"/>
      <c r="AP2" s="671"/>
      <c r="AQ2" s="671"/>
      <c r="AR2" s="671"/>
      <c r="AS2" s="671"/>
      <c r="AT2" s="671"/>
      <c r="AU2" s="671"/>
      <c r="AV2" s="671"/>
      <c r="AW2" s="671"/>
      <c r="AX2" s="671"/>
      <c r="AY2" s="671"/>
      <c r="AZ2" s="671"/>
      <c r="BA2" s="671"/>
      <c r="BB2" s="671"/>
      <c r="BC2" s="671"/>
      <c r="BD2" s="671"/>
      <c r="BE2" s="671"/>
      <c r="BF2" s="671"/>
      <c r="BG2" s="671"/>
      <c r="BH2" s="671"/>
      <c r="BI2" s="671"/>
      <c r="BJ2" s="671"/>
      <c r="BK2" s="671"/>
      <c r="BL2" s="671"/>
      <c r="BM2" s="671"/>
      <c r="BN2" s="671"/>
      <c r="BO2" s="671"/>
      <c r="BP2" s="671"/>
      <c r="BQ2" s="671"/>
      <c r="BR2" s="671"/>
      <c r="BS2" s="671"/>
      <c r="BT2" s="671"/>
      <c r="BU2" s="671"/>
      <c r="BV2" s="671"/>
      <c r="BW2" s="671"/>
      <c r="BX2" s="671"/>
      <c r="BY2" s="671"/>
      <c r="BZ2" s="671"/>
      <c r="CA2" s="671"/>
      <c r="CB2" s="671"/>
      <c r="CC2" s="671"/>
      <c r="CD2" s="671"/>
      <c r="CE2" s="671"/>
      <c r="CF2" s="671"/>
      <c r="CG2" s="671"/>
      <c r="CH2" s="671"/>
      <c r="CI2" s="671"/>
      <c r="CJ2" s="671"/>
      <c r="CK2" s="671"/>
      <c r="CL2" s="436"/>
      <c r="CM2" s="436"/>
      <c r="CN2" s="436"/>
    </row>
    <row r="3" spans="1:92" ht="18" customHeight="1">
      <c r="A3" s="671" t="s">
        <v>1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671"/>
      <c r="AF3" s="671"/>
      <c r="AG3" s="671"/>
      <c r="AH3" s="671"/>
      <c r="AI3" s="671"/>
      <c r="AJ3" s="671"/>
      <c r="AK3" s="671"/>
      <c r="AL3" s="671"/>
      <c r="AM3" s="671"/>
      <c r="AN3" s="671"/>
      <c r="AO3" s="671"/>
      <c r="AP3" s="671"/>
      <c r="AQ3" s="671"/>
      <c r="AR3" s="671"/>
      <c r="AS3" s="671"/>
      <c r="AT3" s="671"/>
      <c r="AU3" s="671"/>
      <c r="AV3" s="671"/>
      <c r="AW3" s="671"/>
      <c r="AX3" s="671"/>
      <c r="AY3" s="671"/>
      <c r="AZ3" s="671"/>
      <c r="BA3" s="671"/>
      <c r="BB3" s="671"/>
      <c r="BC3" s="671"/>
      <c r="BD3" s="671"/>
      <c r="BE3" s="671"/>
      <c r="BF3" s="671"/>
      <c r="BG3" s="671"/>
      <c r="BH3" s="671"/>
      <c r="BI3" s="671"/>
      <c r="BJ3" s="671"/>
      <c r="BK3" s="671"/>
      <c r="BL3" s="671"/>
      <c r="BM3" s="671"/>
      <c r="BN3" s="671"/>
      <c r="BO3" s="671"/>
      <c r="BP3" s="671"/>
      <c r="BQ3" s="671"/>
      <c r="BR3" s="671"/>
      <c r="BS3" s="671"/>
      <c r="BT3" s="671"/>
      <c r="BU3" s="671"/>
      <c r="BV3" s="671"/>
      <c r="BW3" s="671"/>
      <c r="BX3" s="671"/>
      <c r="BY3" s="671"/>
      <c r="BZ3" s="671"/>
      <c r="CA3" s="671"/>
      <c r="CB3" s="671"/>
      <c r="CC3" s="671"/>
      <c r="CD3" s="671"/>
      <c r="CE3" s="671"/>
      <c r="CF3" s="671"/>
      <c r="CG3" s="671"/>
      <c r="CH3" s="671"/>
      <c r="CI3" s="671"/>
      <c r="CJ3" s="671"/>
      <c r="CK3" s="671"/>
      <c r="CL3" s="436"/>
      <c r="CM3" s="436"/>
      <c r="CN3" s="436"/>
    </row>
    <row r="4" spans="1:92" ht="18" customHeight="1">
      <c r="A4" s="671" t="s">
        <v>2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671"/>
      <c r="Y4" s="671"/>
      <c r="Z4" s="671"/>
      <c r="AA4" s="671"/>
      <c r="AB4" s="671"/>
      <c r="AC4" s="671"/>
      <c r="AD4" s="671"/>
      <c r="AE4" s="671"/>
      <c r="AF4" s="671"/>
      <c r="AG4" s="671"/>
      <c r="AH4" s="671"/>
      <c r="AI4" s="671"/>
      <c r="AJ4" s="671"/>
      <c r="AK4" s="671"/>
      <c r="AL4" s="671"/>
      <c r="AM4" s="671"/>
      <c r="AN4" s="671"/>
      <c r="AO4" s="671"/>
      <c r="AP4" s="671"/>
      <c r="AQ4" s="671"/>
      <c r="AR4" s="671"/>
      <c r="AS4" s="671"/>
      <c r="AT4" s="671"/>
      <c r="AU4" s="671"/>
      <c r="AV4" s="671"/>
      <c r="AW4" s="671"/>
      <c r="AX4" s="671"/>
      <c r="AY4" s="671"/>
      <c r="AZ4" s="671"/>
      <c r="BA4" s="671"/>
      <c r="BB4" s="671"/>
      <c r="BC4" s="671"/>
      <c r="BD4" s="671"/>
      <c r="BE4" s="671"/>
      <c r="BF4" s="671"/>
      <c r="BG4" s="671"/>
      <c r="BH4" s="671"/>
      <c r="BI4" s="671"/>
      <c r="BJ4" s="671"/>
      <c r="BK4" s="671"/>
      <c r="BL4" s="671"/>
      <c r="BM4" s="671"/>
      <c r="BN4" s="671"/>
      <c r="BO4" s="671"/>
      <c r="BP4" s="671"/>
      <c r="BQ4" s="671"/>
      <c r="BR4" s="671"/>
      <c r="BS4" s="671"/>
      <c r="BT4" s="671"/>
      <c r="BU4" s="671"/>
      <c r="BV4" s="671"/>
      <c r="BW4" s="671"/>
      <c r="BX4" s="671"/>
      <c r="BY4" s="671"/>
      <c r="BZ4" s="671"/>
      <c r="CA4" s="671"/>
      <c r="CB4" s="671"/>
      <c r="CC4" s="671"/>
      <c r="CD4" s="671"/>
      <c r="CE4" s="671"/>
      <c r="CF4" s="671"/>
      <c r="CG4" s="671"/>
      <c r="CH4" s="671"/>
      <c r="CI4" s="671"/>
      <c r="CJ4" s="671"/>
      <c r="CK4" s="671"/>
      <c r="CL4" s="436"/>
      <c r="CM4" s="436"/>
      <c r="CN4" s="436"/>
    </row>
    <row r="5" spans="1:92" ht="18" customHeight="1">
      <c r="A5" s="671" t="s">
        <v>1156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1"/>
      <c r="AG5" s="671"/>
      <c r="AH5" s="671"/>
      <c r="AI5" s="671"/>
      <c r="AJ5" s="671"/>
      <c r="AK5" s="671"/>
      <c r="AL5" s="671"/>
      <c r="AM5" s="671"/>
      <c r="AN5" s="671"/>
      <c r="AO5" s="671"/>
      <c r="AP5" s="671"/>
      <c r="AQ5" s="671"/>
      <c r="AR5" s="671"/>
      <c r="AS5" s="671"/>
      <c r="AT5" s="671"/>
      <c r="AU5" s="671"/>
      <c r="AV5" s="671"/>
      <c r="AW5" s="671"/>
      <c r="AX5" s="671"/>
      <c r="AY5" s="671"/>
      <c r="AZ5" s="671"/>
      <c r="BA5" s="671"/>
      <c r="BB5" s="671"/>
      <c r="BC5" s="671"/>
      <c r="BD5" s="671"/>
      <c r="BE5" s="671"/>
      <c r="BF5" s="671"/>
      <c r="BG5" s="671"/>
      <c r="BH5" s="671"/>
      <c r="BI5" s="671"/>
      <c r="BJ5" s="671"/>
      <c r="BK5" s="671"/>
      <c r="BL5" s="671"/>
      <c r="BM5" s="671"/>
      <c r="BN5" s="671"/>
      <c r="BO5" s="671"/>
      <c r="BP5" s="671"/>
      <c r="BQ5" s="671"/>
      <c r="BR5" s="671"/>
      <c r="BS5" s="671"/>
      <c r="BT5" s="671"/>
      <c r="BU5" s="671"/>
      <c r="BV5" s="671"/>
      <c r="BW5" s="671"/>
      <c r="BX5" s="671"/>
      <c r="BY5" s="671"/>
      <c r="BZ5" s="671"/>
      <c r="CA5" s="671"/>
      <c r="CB5" s="671"/>
      <c r="CC5" s="671"/>
      <c r="CD5" s="671"/>
      <c r="CE5" s="671"/>
      <c r="CF5" s="671"/>
      <c r="CG5" s="671"/>
      <c r="CH5" s="671"/>
      <c r="CI5" s="671"/>
      <c r="CJ5" s="671"/>
      <c r="CK5" s="671"/>
      <c r="CL5" s="436"/>
      <c r="CM5" s="436"/>
      <c r="CN5" s="436"/>
    </row>
    <row r="6" spans="1:92" ht="18" customHeight="1">
      <c r="A6" s="671" t="s">
        <v>1329</v>
      </c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1"/>
      <c r="BZ6" s="671"/>
      <c r="CA6" s="671"/>
      <c r="CB6" s="671"/>
      <c r="CC6" s="671"/>
      <c r="CD6" s="671"/>
      <c r="CE6" s="671"/>
      <c r="CF6" s="671"/>
      <c r="CG6" s="671"/>
      <c r="CH6" s="671"/>
      <c r="CI6" s="671"/>
      <c r="CJ6" s="671"/>
      <c r="CK6" s="671"/>
      <c r="CL6" s="436"/>
      <c r="CM6" s="436"/>
      <c r="CN6" s="436"/>
    </row>
    <row r="7" spans="1:92" ht="18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</row>
    <row r="8" spans="1:92" ht="40.5" customHeight="1" thickBot="1">
      <c r="A8" s="365" t="s">
        <v>1157</v>
      </c>
      <c r="B8" s="365" t="s">
        <v>1158</v>
      </c>
      <c r="C8" s="365" t="s">
        <v>1159</v>
      </c>
      <c r="D8" s="365" t="s">
        <v>4</v>
      </c>
      <c r="E8" s="365" t="s">
        <v>1160</v>
      </c>
      <c r="F8" s="365" t="s">
        <v>1161</v>
      </c>
      <c r="G8" s="365" t="s">
        <v>5</v>
      </c>
      <c r="H8" s="365" t="s">
        <v>6</v>
      </c>
      <c r="I8" s="366" t="s">
        <v>68</v>
      </c>
      <c r="J8" s="367" t="s">
        <v>69</v>
      </c>
      <c r="K8" s="368" t="s">
        <v>7</v>
      </c>
      <c r="L8" s="366" t="s">
        <v>70</v>
      </c>
      <c r="M8" s="367" t="s">
        <v>71</v>
      </c>
      <c r="N8" s="368" t="s">
        <v>7</v>
      </c>
      <c r="O8" s="366" t="s">
        <v>72</v>
      </c>
      <c r="P8" s="367" t="s">
        <v>73</v>
      </c>
      <c r="Q8" s="368" t="s">
        <v>7</v>
      </c>
      <c r="R8" s="366" t="s">
        <v>74</v>
      </c>
      <c r="S8" s="367" t="s">
        <v>75</v>
      </c>
      <c r="T8" s="368" t="s">
        <v>7</v>
      </c>
      <c r="U8" s="366" t="s">
        <v>76</v>
      </c>
      <c r="V8" s="367" t="s">
        <v>77</v>
      </c>
      <c r="W8" s="368" t="s">
        <v>7</v>
      </c>
      <c r="X8" s="366" t="s">
        <v>78</v>
      </c>
      <c r="Y8" s="367" t="s">
        <v>81</v>
      </c>
      <c r="Z8" s="368" t="s">
        <v>7</v>
      </c>
      <c r="AA8" s="366" t="s">
        <v>80</v>
      </c>
      <c r="AB8" s="367" t="s">
        <v>81</v>
      </c>
      <c r="AC8" s="368" t="s">
        <v>7</v>
      </c>
      <c r="AD8" s="366" t="s">
        <v>82</v>
      </c>
      <c r="AE8" s="367" t="s">
        <v>83</v>
      </c>
      <c r="AF8" s="368" t="s">
        <v>7</v>
      </c>
      <c r="AG8" s="366" t="s">
        <v>84</v>
      </c>
      <c r="AH8" s="367" t="s">
        <v>85</v>
      </c>
      <c r="AI8" s="368" t="s">
        <v>7</v>
      </c>
      <c r="AJ8" s="366" t="s">
        <v>1162</v>
      </c>
      <c r="AK8" s="367" t="s">
        <v>198</v>
      </c>
      <c r="AL8" s="368" t="s">
        <v>7</v>
      </c>
      <c r="AM8" s="366" t="s">
        <v>87</v>
      </c>
      <c r="AN8" s="367" t="s">
        <v>88</v>
      </c>
      <c r="AO8" s="368" t="s">
        <v>7</v>
      </c>
      <c r="AP8" s="366" t="s">
        <v>89</v>
      </c>
      <c r="AQ8" s="367" t="s">
        <v>90</v>
      </c>
      <c r="AR8" s="368" t="s">
        <v>7</v>
      </c>
      <c r="AS8" s="366" t="s">
        <v>91</v>
      </c>
      <c r="AT8" s="367" t="s">
        <v>92</v>
      </c>
      <c r="AU8" s="368" t="s">
        <v>7</v>
      </c>
      <c r="AV8" s="366" t="s">
        <v>93</v>
      </c>
      <c r="AW8" s="367" t="s">
        <v>94</v>
      </c>
      <c r="AX8" s="368" t="s">
        <v>7</v>
      </c>
      <c r="AY8" s="366" t="s">
        <v>95</v>
      </c>
      <c r="AZ8" s="367" t="s">
        <v>96</v>
      </c>
      <c r="BA8" s="368" t="s">
        <v>7</v>
      </c>
      <c r="BB8" s="366" t="s">
        <v>97</v>
      </c>
      <c r="BC8" s="367" t="s">
        <v>98</v>
      </c>
      <c r="BD8" s="368" t="s">
        <v>7</v>
      </c>
      <c r="BE8" s="366" t="s">
        <v>99</v>
      </c>
      <c r="BF8" s="367" t="s">
        <v>100</v>
      </c>
      <c r="BG8" s="368" t="s">
        <v>7</v>
      </c>
      <c r="BH8" s="366" t="s">
        <v>101</v>
      </c>
      <c r="BI8" s="367" t="s">
        <v>102</v>
      </c>
      <c r="BJ8" s="368" t="s">
        <v>7</v>
      </c>
      <c r="BK8" s="366" t="s">
        <v>103</v>
      </c>
      <c r="BL8" s="367" t="s">
        <v>30</v>
      </c>
      <c r="BM8" s="368" t="s">
        <v>7</v>
      </c>
      <c r="BN8" s="366" t="s">
        <v>31</v>
      </c>
      <c r="BO8" s="367" t="s">
        <v>32</v>
      </c>
      <c r="BP8" s="368" t="s">
        <v>7</v>
      </c>
      <c r="BQ8" s="366" t="s">
        <v>33</v>
      </c>
      <c r="BR8" s="367" t="s">
        <v>34</v>
      </c>
      <c r="BS8" s="368" t="s">
        <v>7</v>
      </c>
      <c r="BT8" s="366" t="s">
        <v>104</v>
      </c>
      <c r="BU8" s="367" t="s">
        <v>36</v>
      </c>
      <c r="BV8" s="369" t="s">
        <v>7</v>
      </c>
      <c r="BW8" s="370" t="s">
        <v>1163</v>
      </c>
      <c r="BX8" s="371" t="s">
        <v>36</v>
      </c>
      <c r="BY8" s="372" t="s">
        <v>7</v>
      </c>
      <c r="BZ8" s="373" t="s">
        <v>105</v>
      </c>
      <c r="CA8" s="374" t="s">
        <v>40</v>
      </c>
      <c r="CB8" s="375" t="s">
        <v>7</v>
      </c>
      <c r="CC8" s="373" t="s">
        <v>39</v>
      </c>
      <c r="CD8" s="374" t="s">
        <v>40</v>
      </c>
      <c r="CE8" s="376" t="s">
        <v>7</v>
      </c>
      <c r="CF8" s="373" t="s">
        <v>106</v>
      </c>
      <c r="CG8" s="374" t="s">
        <v>42</v>
      </c>
      <c r="CH8" s="376" t="s">
        <v>7</v>
      </c>
      <c r="CI8" s="377" t="s">
        <v>43</v>
      </c>
      <c r="CJ8" s="378" t="s">
        <v>44</v>
      </c>
      <c r="CK8" s="376" t="s">
        <v>7</v>
      </c>
      <c r="CL8" s="453" t="s">
        <v>1048</v>
      </c>
      <c r="CM8" s="378" t="s">
        <v>1049</v>
      </c>
      <c r="CN8" s="376" t="s">
        <v>7</v>
      </c>
    </row>
    <row r="9" spans="1:92" s="20" customFormat="1" ht="33" customHeight="1">
      <c r="A9" s="379">
        <v>1</v>
      </c>
      <c r="B9" s="380">
        <v>35380</v>
      </c>
      <c r="C9" s="381" t="s">
        <v>9</v>
      </c>
      <c r="D9" s="382" t="s">
        <v>10</v>
      </c>
      <c r="E9" s="383">
        <v>44</v>
      </c>
      <c r="F9" s="384">
        <v>915486.28</v>
      </c>
      <c r="G9" s="384">
        <f>F9*10%</f>
        <v>91548.628000000012</v>
      </c>
      <c r="H9" s="384">
        <f>F9-G9</f>
        <v>823937.652</v>
      </c>
      <c r="I9" s="62">
        <v>2120.63</v>
      </c>
      <c r="J9" s="385">
        <f>I9</f>
        <v>2120.63</v>
      </c>
      <c r="K9" s="385">
        <f>H9-J9</f>
        <v>821817.022</v>
      </c>
      <c r="L9" s="62">
        <v>15177.08</v>
      </c>
      <c r="M9" s="385">
        <f>J9+L9</f>
        <v>17297.71</v>
      </c>
      <c r="N9" s="385">
        <f>H9-M9</f>
        <v>806639.94200000004</v>
      </c>
      <c r="O9" s="62">
        <v>15177.08</v>
      </c>
      <c r="P9" s="385">
        <f>M9+O9</f>
        <v>32474.79</v>
      </c>
      <c r="Q9" s="385">
        <f>H9-P9</f>
        <v>791462.86199999996</v>
      </c>
      <c r="R9" s="62">
        <v>15177.08</v>
      </c>
      <c r="S9" s="385">
        <f>P9+R9</f>
        <v>47651.87</v>
      </c>
      <c r="T9" s="385">
        <f>H9-S9</f>
        <v>776285.78200000001</v>
      </c>
      <c r="U9" s="62">
        <v>15177.08</v>
      </c>
      <c r="V9" s="385">
        <f>S9+U9</f>
        <v>62828.950000000004</v>
      </c>
      <c r="W9" s="385">
        <f>H9-V9</f>
        <v>761108.70200000005</v>
      </c>
      <c r="X9" s="62">
        <v>15177.08</v>
      </c>
      <c r="Y9" s="385">
        <f>V9+X9</f>
        <v>78006.03</v>
      </c>
      <c r="Z9" s="385">
        <f>H9-Y9</f>
        <v>745931.62199999997</v>
      </c>
      <c r="AA9" s="62">
        <v>15177.08</v>
      </c>
      <c r="AB9" s="385">
        <f>Y9+AA9</f>
        <v>93183.11</v>
      </c>
      <c r="AC9" s="385">
        <f>H9-AB9</f>
        <v>730754.54200000002</v>
      </c>
      <c r="AD9" s="62">
        <v>15177.08</v>
      </c>
      <c r="AE9" s="385">
        <f>AB9+AD9</f>
        <v>108360.19</v>
      </c>
      <c r="AF9" s="385">
        <f>H9-AE9</f>
        <v>715577.46200000006</v>
      </c>
      <c r="AG9" s="62">
        <v>15177.08</v>
      </c>
      <c r="AH9" s="385">
        <f>AE9+AG9</f>
        <v>123537.27</v>
      </c>
      <c r="AI9" s="385">
        <f>H9-AH9</f>
        <v>700400.38199999998</v>
      </c>
      <c r="AJ9" s="62">
        <v>15177.08</v>
      </c>
      <c r="AK9" s="385">
        <f>AH9+AJ9</f>
        <v>138714.35</v>
      </c>
      <c r="AL9" s="385">
        <f>H9-AK9</f>
        <v>685223.30200000003</v>
      </c>
      <c r="AM9" s="62">
        <v>15177.08</v>
      </c>
      <c r="AN9" s="385">
        <f>AK9+AM9</f>
        <v>153891.43</v>
      </c>
      <c r="AO9" s="385">
        <f>H9-AN9</f>
        <v>670046.22200000007</v>
      </c>
      <c r="AP9" s="62">
        <v>15177.08</v>
      </c>
      <c r="AQ9" s="385">
        <f>AN9+AP9</f>
        <v>169068.50999999998</v>
      </c>
      <c r="AR9" s="385">
        <f>H9-AQ9</f>
        <v>654869.14199999999</v>
      </c>
      <c r="AS9" s="62">
        <v>15177.08</v>
      </c>
      <c r="AT9" s="385">
        <f>AQ9+AS9</f>
        <v>184245.58999999997</v>
      </c>
      <c r="AU9" s="385">
        <f>H9-AT9</f>
        <v>639692.06200000003</v>
      </c>
      <c r="AV9" s="62">
        <v>15177.08</v>
      </c>
      <c r="AW9" s="385">
        <f>AT9+AV9</f>
        <v>199422.66999999995</v>
      </c>
      <c r="AX9" s="385">
        <f>H9-AW9</f>
        <v>624514.98200000008</v>
      </c>
      <c r="AY9" s="62">
        <v>15177.08</v>
      </c>
      <c r="AZ9" s="385">
        <f>AW9+AY9</f>
        <v>214599.74999999994</v>
      </c>
      <c r="BA9" s="385">
        <f>H9-AZ9</f>
        <v>609337.902</v>
      </c>
      <c r="BB9" s="62">
        <v>15177.08</v>
      </c>
      <c r="BC9" s="385">
        <f>AZ9+BB9</f>
        <v>229776.82999999993</v>
      </c>
      <c r="BD9" s="385">
        <f>H9-BC9</f>
        <v>594160.82200000004</v>
      </c>
      <c r="BE9" s="62">
        <v>15177.08</v>
      </c>
      <c r="BF9" s="385">
        <f>BC9+BE9</f>
        <v>244953.90999999992</v>
      </c>
      <c r="BG9" s="385">
        <f>H9-BF9</f>
        <v>578983.74200000009</v>
      </c>
      <c r="BH9" s="62">
        <v>15177.08</v>
      </c>
      <c r="BI9" s="385">
        <f>BF9+BH9</f>
        <v>260130.9899999999</v>
      </c>
      <c r="BJ9" s="385">
        <f>H9-BI9</f>
        <v>563806.66200000013</v>
      </c>
      <c r="BK9" s="62">
        <v>15177.08</v>
      </c>
      <c r="BL9" s="385">
        <f>BI9+BK9</f>
        <v>275308.06999999989</v>
      </c>
      <c r="BM9" s="385">
        <f>H9-BL9</f>
        <v>548629.58200000017</v>
      </c>
      <c r="BN9" s="62">
        <v>15177.08</v>
      </c>
      <c r="BO9" s="385">
        <f>BL9+BN9</f>
        <v>290485.14999999991</v>
      </c>
      <c r="BP9" s="385">
        <f>H9-BO9</f>
        <v>533452.50200000009</v>
      </c>
      <c r="BQ9" s="62">
        <v>15177.08</v>
      </c>
      <c r="BR9" s="385">
        <f>BO9+BQ9</f>
        <v>305662.22999999992</v>
      </c>
      <c r="BS9" s="385">
        <f>H9-BR9</f>
        <v>518275.42200000008</v>
      </c>
      <c r="BT9" s="62">
        <v>15177.08</v>
      </c>
      <c r="BU9" s="385">
        <f>BR9+BT9</f>
        <v>320839.30999999994</v>
      </c>
      <c r="BV9" s="385">
        <f>H9-BU9</f>
        <v>503098.34200000006</v>
      </c>
      <c r="BW9" s="39">
        <v>51771.39</v>
      </c>
      <c r="BX9" s="386">
        <f>BU9+BW9</f>
        <v>372610.69999999995</v>
      </c>
      <c r="BY9" s="386">
        <f>H9-BX9</f>
        <v>451326.95200000005</v>
      </c>
      <c r="BZ9" s="39">
        <v>25073.72</v>
      </c>
      <c r="CA9" s="386">
        <f>BX9+BZ9</f>
        <v>397684.41999999993</v>
      </c>
      <c r="CB9" s="386">
        <f>BY9-BZ9</f>
        <v>426253.23200000008</v>
      </c>
      <c r="CC9" s="39">
        <v>25073.72</v>
      </c>
      <c r="CD9" s="386">
        <f>CA9+CC9</f>
        <v>422758.1399999999</v>
      </c>
      <c r="CE9" s="386">
        <f>CB9-CC9</f>
        <v>401179.5120000001</v>
      </c>
      <c r="CF9" s="39">
        <v>25073.72</v>
      </c>
      <c r="CG9" s="386">
        <f>CD9+CF9</f>
        <v>447831.85999999987</v>
      </c>
      <c r="CH9" s="386">
        <f>CE9-CF9</f>
        <v>376105.79200000013</v>
      </c>
      <c r="CI9" s="39">
        <v>25073.72</v>
      </c>
      <c r="CJ9" s="386">
        <f>CG9+CI9</f>
        <v>472905.57999999984</v>
      </c>
      <c r="CK9" s="386">
        <f>CH9-CI9</f>
        <v>351032.07200000016</v>
      </c>
      <c r="CL9" s="39">
        <v>25073.72</v>
      </c>
      <c r="CM9" s="386">
        <f>CJ9+CL9</f>
        <v>497979.29999999981</v>
      </c>
      <c r="CN9" s="386">
        <f>CK9-CL9</f>
        <v>325958.35200000019</v>
      </c>
    </row>
    <row r="10" spans="1:92" s="20" customFormat="1" ht="33" customHeight="1" thickBot="1">
      <c r="A10" s="387">
        <v>2</v>
      </c>
      <c r="B10" s="388">
        <v>38870</v>
      </c>
      <c r="C10" s="389" t="s">
        <v>11</v>
      </c>
      <c r="D10" s="390" t="s">
        <v>12</v>
      </c>
      <c r="E10" s="391" t="s">
        <v>1164</v>
      </c>
      <c r="F10" s="392">
        <v>508678.39</v>
      </c>
      <c r="G10" s="392">
        <f>F10*10%</f>
        <v>50867.839000000007</v>
      </c>
      <c r="H10" s="392">
        <f>F10-G10</f>
        <v>457810.55099999998</v>
      </c>
      <c r="I10" s="62">
        <v>0</v>
      </c>
      <c r="J10" s="385">
        <f>I10</f>
        <v>0</v>
      </c>
      <c r="K10" s="385">
        <v>0</v>
      </c>
      <c r="L10" s="62">
        <v>0</v>
      </c>
      <c r="M10" s="385">
        <f>J10+L10</f>
        <v>0</v>
      </c>
      <c r="N10" s="385">
        <v>0</v>
      </c>
      <c r="O10" s="62">
        <v>0</v>
      </c>
      <c r="P10" s="385">
        <f>M10+O10</f>
        <v>0</v>
      </c>
      <c r="Q10" s="385">
        <v>0</v>
      </c>
      <c r="R10" s="62">
        <v>0</v>
      </c>
      <c r="S10" s="385">
        <f>P10+R10</f>
        <v>0</v>
      </c>
      <c r="T10" s="385">
        <v>0</v>
      </c>
      <c r="U10" s="62">
        <v>0</v>
      </c>
      <c r="V10" s="385">
        <f>S10+U10</f>
        <v>0</v>
      </c>
      <c r="W10" s="385">
        <v>0</v>
      </c>
      <c r="X10" s="62">
        <v>0</v>
      </c>
      <c r="Y10" s="385">
        <f>V10+X10</f>
        <v>0</v>
      </c>
      <c r="Z10" s="385">
        <v>0</v>
      </c>
      <c r="AA10" s="62">
        <v>0</v>
      </c>
      <c r="AB10" s="385">
        <f>Y10+AA10</f>
        <v>0</v>
      </c>
      <c r="AC10" s="385">
        <v>0</v>
      </c>
      <c r="AD10" s="62">
        <v>0</v>
      </c>
      <c r="AE10" s="385">
        <f>AB10+AD10</f>
        <v>0</v>
      </c>
      <c r="AF10" s="385">
        <v>0</v>
      </c>
      <c r="AG10" s="62">
        <v>0</v>
      </c>
      <c r="AH10" s="385">
        <f>AE10+AG10</f>
        <v>0</v>
      </c>
      <c r="AI10" s="385">
        <v>0</v>
      </c>
      <c r="AJ10" s="62">
        <v>0</v>
      </c>
      <c r="AK10" s="385">
        <f>AH10+AJ10</f>
        <v>0</v>
      </c>
      <c r="AL10" s="385">
        <v>0</v>
      </c>
      <c r="AM10" s="62">
        <v>11048.22</v>
      </c>
      <c r="AN10" s="385">
        <f>AK10+AM10</f>
        <v>11048.22</v>
      </c>
      <c r="AO10" s="385">
        <f>H10-AN10</f>
        <v>446762.33100000001</v>
      </c>
      <c r="AP10" s="62">
        <v>11048.22</v>
      </c>
      <c r="AQ10" s="385">
        <f>AN10+AP10</f>
        <v>22096.44</v>
      </c>
      <c r="AR10" s="385">
        <f>H10-AQ10</f>
        <v>435714.11099999998</v>
      </c>
      <c r="AS10" s="62">
        <v>11048.22</v>
      </c>
      <c r="AT10" s="385">
        <f>AQ10+AS10</f>
        <v>33144.659999999996</v>
      </c>
      <c r="AU10" s="385">
        <f>H10-AT10</f>
        <v>424665.891</v>
      </c>
      <c r="AV10" s="62">
        <v>11048.22</v>
      </c>
      <c r="AW10" s="385">
        <f>AT10+AV10</f>
        <v>44192.88</v>
      </c>
      <c r="AX10" s="385">
        <f>H10-AW10</f>
        <v>413617.67099999997</v>
      </c>
      <c r="AY10" s="62">
        <v>11048.22</v>
      </c>
      <c r="AZ10" s="385">
        <f>AW10+AY10</f>
        <v>55241.1</v>
      </c>
      <c r="BA10" s="385">
        <f>H10-AZ10</f>
        <v>402569.451</v>
      </c>
      <c r="BB10" s="62">
        <v>11048.22</v>
      </c>
      <c r="BC10" s="385">
        <f>AZ10+BB10</f>
        <v>66289.319999999992</v>
      </c>
      <c r="BD10" s="385">
        <f>H10-BC10</f>
        <v>391521.23099999997</v>
      </c>
      <c r="BE10" s="62">
        <v>11048.22</v>
      </c>
      <c r="BF10" s="385">
        <f>BC10+BE10</f>
        <v>77337.539999999994</v>
      </c>
      <c r="BG10" s="385">
        <f>H10-BF10</f>
        <v>380473.011</v>
      </c>
      <c r="BH10" s="62">
        <v>11048.22</v>
      </c>
      <c r="BI10" s="385">
        <f>BF10+BH10</f>
        <v>88385.76</v>
      </c>
      <c r="BJ10" s="385">
        <f>H10-BI10</f>
        <v>369424.79099999997</v>
      </c>
      <c r="BK10" s="62">
        <v>11048.22</v>
      </c>
      <c r="BL10" s="385">
        <f>BI10+BK10</f>
        <v>99433.98</v>
      </c>
      <c r="BM10" s="385">
        <f>H10-BL10</f>
        <v>358376.571</v>
      </c>
      <c r="BN10" s="62">
        <v>11048.22</v>
      </c>
      <c r="BO10" s="385">
        <f>BL10+BN10</f>
        <v>110482.2</v>
      </c>
      <c r="BP10" s="385">
        <f>H10-BO10</f>
        <v>347328.35099999997</v>
      </c>
      <c r="BQ10" s="62">
        <v>11048.22</v>
      </c>
      <c r="BR10" s="385">
        <f>BO10+BQ10</f>
        <v>121530.42</v>
      </c>
      <c r="BS10" s="385">
        <f>H10-BR10</f>
        <v>336280.13099999999</v>
      </c>
      <c r="BT10" s="62">
        <v>11048.22</v>
      </c>
      <c r="BU10" s="385">
        <f>BR10+BT10</f>
        <v>132578.63999999998</v>
      </c>
      <c r="BV10" s="385">
        <f>H10-BU10</f>
        <v>325231.91099999996</v>
      </c>
      <c r="BW10" s="62">
        <v>354.62</v>
      </c>
      <c r="BX10" s="385">
        <f>BU10+BW10</f>
        <v>132933.25999999998</v>
      </c>
      <c r="BY10" s="386">
        <f>H10-BX10</f>
        <v>324877.29099999997</v>
      </c>
      <c r="BZ10" s="62">
        <v>11602.76</v>
      </c>
      <c r="CA10" s="385">
        <f>BX10+BZ10</f>
        <v>144536.01999999999</v>
      </c>
      <c r="CB10" s="386">
        <f>BY10-BZ10</f>
        <v>313274.53099999996</v>
      </c>
      <c r="CC10" s="62">
        <v>11602.76</v>
      </c>
      <c r="CD10" s="385">
        <f>CA10+CC10</f>
        <v>156138.78</v>
      </c>
      <c r="CE10" s="385">
        <f>CB10-CC10</f>
        <v>301671.77099999995</v>
      </c>
      <c r="CF10" s="62">
        <v>11602.76</v>
      </c>
      <c r="CG10" s="385">
        <f>CD10+CF10</f>
        <v>167741.54</v>
      </c>
      <c r="CH10" s="385">
        <f>CE10-CF10</f>
        <v>290069.01099999994</v>
      </c>
      <c r="CI10" s="62">
        <v>11602.76</v>
      </c>
      <c r="CJ10" s="385">
        <f>CG10+CI10</f>
        <v>179344.30000000002</v>
      </c>
      <c r="CK10" s="385">
        <f>CH10-CI10</f>
        <v>278466.25099999993</v>
      </c>
      <c r="CL10" s="62">
        <v>11602.76</v>
      </c>
      <c r="CM10" s="385">
        <f>CJ10+CL10</f>
        <v>190947.06000000003</v>
      </c>
      <c r="CN10" s="386">
        <f>CK10-CL10</f>
        <v>266863.49099999992</v>
      </c>
    </row>
    <row r="11" spans="1:92" ht="26.25" customHeight="1" thickBot="1">
      <c r="A11" s="393" t="s">
        <v>1332</v>
      </c>
      <c r="B11" s="394"/>
      <c r="C11" s="394"/>
      <c r="D11" s="394"/>
      <c r="E11" s="394"/>
      <c r="F11" s="395">
        <f>SUM(F9:F10)</f>
        <v>1424164.67</v>
      </c>
      <c r="G11" s="396">
        <f t="shared" ref="G11:BR11" si="0">SUM(G9:G10)</f>
        <v>142416.467</v>
      </c>
      <c r="H11" s="397">
        <f t="shared" si="0"/>
        <v>1281748.203</v>
      </c>
      <c r="I11" s="397">
        <f t="shared" si="0"/>
        <v>2120.63</v>
      </c>
      <c r="J11" s="397">
        <f t="shared" si="0"/>
        <v>2120.63</v>
      </c>
      <c r="K11" s="397">
        <f t="shared" si="0"/>
        <v>821817.022</v>
      </c>
      <c r="L11" s="397">
        <f t="shared" si="0"/>
        <v>15177.08</v>
      </c>
      <c r="M11" s="397">
        <f t="shared" si="0"/>
        <v>17297.71</v>
      </c>
      <c r="N11" s="397">
        <f t="shared" si="0"/>
        <v>806639.94200000004</v>
      </c>
      <c r="O11" s="397">
        <f t="shared" si="0"/>
        <v>15177.08</v>
      </c>
      <c r="P11" s="397">
        <f t="shared" si="0"/>
        <v>32474.79</v>
      </c>
      <c r="Q11" s="397">
        <f t="shared" si="0"/>
        <v>791462.86199999996</v>
      </c>
      <c r="R11" s="397">
        <f t="shared" si="0"/>
        <v>15177.08</v>
      </c>
      <c r="S11" s="397">
        <f t="shared" si="0"/>
        <v>47651.87</v>
      </c>
      <c r="T11" s="397">
        <f t="shared" si="0"/>
        <v>776285.78200000001</v>
      </c>
      <c r="U11" s="397">
        <f t="shared" si="0"/>
        <v>15177.08</v>
      </c>
      <c r="V11" s="397">
        <f t="shared" si="0"/>
        <v>62828.950000000004</v>
      </c>
      <c r="W11" s="397">
        <f t="shared" si="0"/>
        <v>761108.70200000005</v>
      </c>
      <c r="X11" s="397">
        <f t="shared" si="0"/>
        <v>15177.08</v>
      </c>
      <c r="Y11" s="397">
        <f t="shared" si="0"/>
        <v>78006.03</v>
      </c>
      <c r="Z11" s="397">
        <f t="shared" si="0"/>
        <v>745931.62199999997</v>
      </c>
      <c r="AA11" s="397">
        <f t="shared" si="0"/>
        <v>15177.08</v>
      </c>
      <c r="AB11" s="397">
        <f t="shared" si="0"/>
        <v>93183.11</v>
      </c>
      <c r="AC11" s="397">
        <f t="shared" si="0"/>
        <v>730754.54200000002</v>
      </c>
      <c r="AD11" s="397">
        <f t="shared" si="0"/>
        <v>15177.08</v>
      </c>
      <c r="AE11" s="397">
        <f t="shared" si="0"/>
        <v>108360.19</v>
      </c>
      <c r="AF11" s="397">
        <f t="shared" si="0"/>
        <v>715577.46200000006</v>
      </c>
      <c r="AG11" s="397">
        <f t="shared" si="0"/>
        <v>15177.08</v>
      </c>
      <c r="AH11" s="397">
        <f t="shared" si="0"/>
        <v>123537.27</v>
      </c>
      <c r="AI11" s="397">
        <f t="shared" si="0"/>
        <v>700400.38199999998</v>
      </c>
      <c r="AJ11" s="397">
        <f t="shared" si="0"/>
        <v>15177.08</v>
      </c>
      <c r="AK11" s="397">
        <f t="shared" si="0"/>
        <v>138714.35</v>
      </c>
      <c r="AL11" s="397">
        <f t="shared" si="0"/>
        <v>685223.30200000003</v>
      </c>
      <c r="AM11" s="397">
        <f t="shared" si="0"/>
        <v>26225.3</v>
      </c>
      <c r="AN11" s="397">
        <f t="shared" si="0"/>
        <v>164939.65</v>
      </c>
      <c r="AO11" s="397">
        <f t="shared" si="0"/>
        <v>1116808.5530000001</v>
      </c>
      <c r="AP11" s="397">
        <f t="shared" si="0"/>
        <v>26225.3</v>
      </c>
      <c r="AQ11" s="397">
        <f t="shared" si="0"/>
        <v>191164.94999999998</v>
      </c>
      <c r="AR11" s="397">
        <f t="shared" si="0"/>
        <v>1090583.253</v>
      </c>
      <c r="AS11" s="397">
        <f t="shared" si="0"/>
        <v>26225.3</v>
      </c>
      <c r="AT11" s="397">
        <f t="shared" si="0"/>
        <v>217390.24999999997</v>
      </c>
      <c r="AU11" s="397">
        <f t="shared" si="0"/>
        <v>1064357.953</v>
      </c>
      <c r="AV11" s="397">
        <f t="shared" si="0"/>
        <v>26225.3</v>
      </c>
      <c r="AW11" s="397">
        <f t="shared" si="0"/>
        <v>243615.54999999996</v>
      </c>
      <c r="AX11" s="397">
        <f t="shared" si="0"/>
        <v>1038132.653</v>
      </c>
      <c r="AY11" s="397">
        <f t="shared" si="0"/>
        <v>26225.3</v>
      </c>
      <c r="AZ11" s="397">
        <f t="shared" si="0"/>
        <v>269840.84999999992</v>
      </c>
      <c r="BA11" s="397">
        <f t="shared" si="0"/>
        <v>1011907.353</v>
      </c>
      <c r="BB11" s="397">
        <f t="shared" si="0"/>
        <v>26225.3</v>
      </c>
      <c r="BC11" s="397">
        <f t="shared" si="0"/>
        <v>296066.14999999991</v>
      </c>
      <c r="BD11" s="397">
        <f t="shared" si="0"/>
        <v>985682.05300000007</v>
      </c>
      <c r="BE11" s="397">
        <f t="shared" si="0"/>
        <v>26225.3</v>
      </c>
      <c r="BF11" s="397">
        <f t="shared" si="0"/>
        <v>322291.4499999999</v>
      </c>
      <c r="BG11" s="397">
        <f t="shared" si="0"/>
        <v>959456.75300000003</v>
      </c>
      <c r="BH11" s="397">
        <f t="shared" si="0"/>
        <v>26225.3</v>
      </c>
      <c r="BI11" s="397">
        <f t="shared" si="0"/>
        <v>348516.74999999988</v>
      </c>
      <c r="BJ11" s="397">
        <f t="shared" si="0"/>
        <v>933231.4530000001</v>
      </c>
      <c r="BK11" s="397">
        <f t="shared" si="0"/>
        <v>26225.3</v>
      </c>
      <c r="BL11" s="397">
        <f t="shared" si="0"/>
        <v>374742.04999999987</v>
      </c>
      <c r="BM11" s="397">
        <f t="shared" si="0"/>
        <v>907006.15300000017</v>
      </c>
      <c r="BN11" s="397">
        <f t="shared" si="0"/>
        <v>26225.3</v>
      </c>
      <c r="BO11" s="397">
        <f t="shared" si="0"/>
        <v>400967.34999999992</v>
      </c>
      <c r="BP11" s="397">
        <f t="shared" si="0"/>
        <v>880780.85300000012</v>
      </c>
      <c r="BQ11" s="397">
        <f t="shared" si="0"/>
        <v>26225.3</v>
      </c>
      <c r="BR11" s="397">
        <f t="shared" si="0"/>
        <v>427192.64999999991</v>
      </c>
      <c r="BS11" s="397">
        <f t="shared" ref="BS11:CH11" si="1">SUM(BS9:BS10)</f>
        <v>854555.55300000007</v>
      </c>
      <c r="BT11" s="397">
        <f t="shared" si="1"/>
        <v>26225.3</v>
      </c>
      <c r="BU11" s="397">
        <f t="shared" si="1"/>
        <v>453417.94999999995</v>
      </c>
      <c r="BV11" s="397">
        <f t="shared" si="1"/>
        <v>828330.25300000003</v>
      </c>
      <c r="BW11" s="397">
        <f t="shared" si="1"/>
        <v>52126.01</v>
      </c>
      <c r="BX11" s="397">
        <f t="shared" si="1"/>
        <v>505543.95999999996</v>
      </c>
      <c r="BY11" s="397">
        <f t="shared" si="1"/>
        <v>776204.24300000002</v>
      </c>
      <c r="BZ11" s="397">
        <f t="shared" si="1"/>
        <v>36676.480000000003</v>
      </c>
      <c r="CA11" s="397">
        <f t="shared" si="1"/>
        <v>542220.43999999994</v>
      </c>
      <c r="CB11" s="397">
        <f t="shared" si="1"/>
        <v>739527.76300000004</v>
      </c>
      <c r="CC11" s="397">
        <f t="shared" si="1"/>
        <v>36676.480000000003</v>
      </c>
      <c r="CD11" s="397">
        <f t="shared" si="1"/>
        <v>578896.91999999993</v>
      </c>
      <c r="CE11" s="397">
        <f t="shared" si="1"/>
        <v>702851.28300000005</v>
      </c>
      <c r="CF11" s="396">
        <f t="shared" si="1"/>
        <v>36676.480000000003</v>
      </c>
      <c r="CG11" s="398">
        <f t="shared" si="1"/>
        <v>615573.39999999991</v>
      </c>
      <c r="CH11" s="399">
        <f t="shared" si="1"/>
        <v>666174.80300000007</v>
      </c>
      <c r="CI11" s="400">
        <f t="shared" ref="CI11:CN11" si="2">SUM(CI9:CI10)</f>
        <v>36676.480000000003</v>
      </c>
      <c r="CJ11" s="400">
        <f t="shared" si="2"/>
        <v>652249.87999999989</v>
      </c>
      <c r="CK11" s="399">
        <f t="shared" si="2"/>
        <v>629498.32300000009</v>
      </c>
      <c r="CL11" s="454">
        <f t="shared" si="2"/>
        <v>36676.480000000003</v>
      </c>
      <c r="CM11" s="400">
        <f t="shared" si="2"/>
        <v>688926.35999999987</v>
      </c>
      <c r="CN11" s="399">
        <f t="shared" si="2"/>
        <v>592821.84300000011</v>
      </c>
    </row>
    <row r="13" spans="1:92" ht="15.75" customHeight="1"/>
    <row r="14" spans="1:92" ht="15.75" customHeight="1"/>
    <row r="15" spans="1:92" ht="15.75" customHeight="1"/>
    <row r="16" spans="1:92" ht="15.75" customHeight="1"/>
    <row r="17" spans="6:91" ht="15.75" customHeight="1">
      <c r="F17" s="670" t="s">
        <v>1</v>
      </c>
      <c r="G17" s="670"/>
      <c r="H17" s="670"/>
    </row>
    <row r="18" spans="6:91" ht="13.5">
      <c r="G18" s="401"/>
      <c r="I18" s="401"/>
      <c r="J18" s="19"/>
      <c r="L18" s="56"/>
      <c r="M18" s="19"/>
      <c r="O18" s="56"/>
      <c r="P18" s="19"/>
      <c r="R18" s="56"/>
      <c r="S18" s="19"/>
      <c r="U18" s="56"/>
      <c r="V18" s="19"/>
      <c r="X18" s="56"/>
      <c r="Y18" s="19"/>
      <c r="AA18" s="56"/>
      <c r="AB18" s="19"/>
      <c r="AD18" s="56"/>
      <c r="AE18" s="19"/>
      <c r="AG18" s="56"/>
      <c r="AH18" s="19"/>
      <c r="AJ18" s="56"/>
      <c r="AK18" s="19"/>
      <c r="AM18" s="56"/>
      <c r="AN18" s="19"/>
      <c r="AP18" s="56"/>
      <c r="AQ18" s="19"/>
      <c r="AS18" s="56"/>
      <c r="AT18" s="19"/>
      <c r="AV18" s="56"/>
      <c r="AW18" s="19"/>
      <c r="AY18" s="56"/>
      <c r="AZ18" s="19"/>
      <c r="BB18" s="56"/>
      <c r="BC18" s="19"/>
      <c r="BE18" s="56"/>
      <c r="BF18" s="19"/>
      <c r="BH18" s="56"/>
      <c r="BI18" s="19"/>
      <c r="BK18" s="56"/>
      <c r="BL18" s="19"/>
      <c r="BN18" s="56"/>
      <c r="BO18" s="19"/>
      <c r="BQ18" s="56"/>
      <c r="BR18" s="19"/>
      <c r="BT18" s="56"/>
      <c r="BU18" s="19"/>
      <c r="BW18" s="56"/>
      <c r="BX18" s="19"/>
      <c r="BZ18" s="56"/>
      <c r="CA18" s="19"/>
      <c r="CC18" s="56"/>
      <c r="CD18" s="19"/>
      <c r="CF18" s="56"/>
      <c r="CG18" s="19"/>
      <c r="CH18" s="29"/>
      <c r="CI18" s="29"/>
      <c r="CJ18" s="29"/>
      <c r="CL18" s="29"/>
      <c r="CM18" s="29"/>
    </row>
    <row r="20" spans="6:91">
      <c r="G20" s="401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F17">
    <cfRule type="duplicateValues" dxfId="56" priority="1"/>
  </conditionalFormatting>
  <conditionalFormatting sqref="K7">
    <cfRule type="duplicateValues" dxfId="55" priority="29"/>
  </conditionalFormatting>
  <conditionalFormatting sqref="N7">
    <cfRule type="duplicateValues" dxfId="54" priority="28"/>
  </conditionalFormatting>
  <conditionalFormatting sqref="Q7">
    <cfRule type="duplicateValues" dxfId="53" priority="27"/>
  </conditionalFormatting>
  <conditionalFormatting sqref="T7">
    <cfRule type="duplicateValues" dxfId="52" priority="26"/>
  </conditionalFormatting>
  <conditionalFormatting sqref="W7">
    <cfRule type="duplicateValues" dxfId="51" priority="25"/>
  </conditionalFormatting>
  <conditionalFormatting sqref="Z7">
    <cfRule type="duplicateValues" dxfId="50" priority="24"/>
  </conditionalFormatting>
  <conditionalFormatting sqref="AC7">
    <cfRule type="duplicateValues" dxfId="49" priority="23"/>
  </conditionalFormatting>
  <conditionalFormatting sqref="AF7">
    <cfRule type="duplicateValues" dxfId="48" priority="22"/>
  </conditionalFormatting>
  <conditionalFormatting sqref="AI7">
    <cfRule type="duplicateValues" dxfId="47" priority="21"/>
  </conditionalFormatting>
  <conditionalFormatting sqref="AL7">
    <cfRule type="duplicateValues" dxfId="46" priority="20"/>
  </conditionalFormatting>
  <conditionalFormatting sqref="AO7">
    <cfRule type="duplicateValues" dxfId="45" priority="19"/>
  </conditionalFormatting>
  <conditionalFormatting sqref="AR7">
    <cfRule type="duplicateValues" dxfId="44" priority="18"/>
  </conditionalFormatting>
  <conditionalFormatting sqref="AU7">
    <cfRule type="duplicateValues" dxfId="43" priority="17"/>
  </conditionalFormatting>
  <conditionalFormatting sqref="AX7">
    <cfRule type="duplicateValues" dxfId="42" priority="16"/>
  </conditionalFormatting>
  <conditionalFormatting sqref="BA7">
    <cfRule type="duplicateValues" dxfId="41" priority="15"/>
  </conditionalFormatting>
  <conditionalFormatting sqref="BD7">
    <cfRule type="duplicateValues" dxfId="40" priority="14"/>
  </conditionalFormatting>
  <conditionalFormatting sqref="BG7">
    <cfRule type="duplicateValues" dxfId="39" priority="13"/>
  </conditionalFormatting>
  <conditionalFormatting sqref="BJ7">
    <cfRule type="duplicateValues" dxfId="38" priority="12"/>
  </conditionalFormatting>
  <conditionalFormatting sqref="BM7">
    <cfRule type="duplicateValues" dxfId="37" priority="11"/>
  </conditionalFormatting>
  <conditionalFormatting sqref="BP7">
    <cfRule type="duplicateValues" dxfId="36" priority="10"/>
  </conditionalFormatting>
  <conditionalFormatting sqref="BS7">
    <cfRule type="duplicateValues" dxfId="35" priority="9"/>
  </conditionalFormatting>
  <conditionalFormatting sqref="BV7">
    <cfRule type="duplicateValues" dxfId="34" priority="8"/>
  </conditionalFormatting>
  <conditionalFormatting sqref="BY7">
    <cfRule type="duplicateValues" dxfId="33" priority="7"/>
  </conditionalFormatting>
  <conditionalFormatting sqref="CB7">
    <cfRule type="duplicateValues" dxfId="32" priority="6"/>
  </conditionalFormatting>
  <conditionalFormatting sqref="CE7">
    <cfRule type="duplicateValues" dxfId="31" priority="5"/>
  </conditionalFormatting>
  <conditionalFormatting sqref="CH7">
    <cfRule type="duplicateValues" dxfId="30" priority="4"/>
  </conditionalFormatting>
  <conditionalFormatting sqref="CH18">
    <cfRule type="duplicateValues" dxfId="29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87" fitToHeight="0" orientation="landscape" r:id="rId1"/>
  <headerFooter alignWithMargins="0"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AY11" sqref="AY11"/>
    </sheetView>
  </sheetViews>
  <sheetFormatPr baseColWidth="10" defaultColWidth="9.140625" defaultRowHeight="14.25" customHeight="1" outlineLevelCol="1"/>
  <cols>
    <col min="1" max="1" width="8" style="56" hidden="1" customWidth="1" outlineLevel="1"/>
    <col min="2" max="2" width="9.140625" style="2" hidden="1" customWidth="1" outlineLevel="1"/>
    <col min="3" max="3" width="3.5703125" style="2" hidden="1" customWidth="1" outlineLevel="1"/>
    <col min="4" max="4" width="7.28515625" style="56" hidden="1" customWidth="1" outlineLevel="1"/>
    <col min="5" max="5" width="15.85546875" style="57" customWidth="1" collapsed="1"/>
    <col min="6" max="6" width="14" style="56" customWidth="1"/>
    <col min="7" max="7" width="23.42578125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>
      <c r="B2" s="3"/>
      <c r="C2" s="3"/>
      <c r="D2" s="676" t="s">
        <v>0</v>
      </c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676"/>
      <c r="AK2" s="676"/>
      <c r="AL2" s="676"/>
      <c r="AM2" s="676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>
      <c r="B4" s="3"/>
      <c r="C4" s="3"/>
      <c r="D4" s="676" t="s">
        <v>2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>
      <c r="B5" s="3"/>
      <c r="C5" s="3"/>
      <c r="D5" s="676" t="s">
        <v>14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>
      <c r="B6" s="3"/>
      <c r="C6" s="3"/>
      <c r="D6" s="676" t="s">
        <v>1330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72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>
      <c r="A9" s="6" t="s">
        <v>15</v>
      </c>
      <c r="B9" s="80" t="s">
        <v>16</v>
      </c>
      <c r="C9" s="76"/>
      <c r="D9" s="408" t="s">
        <v>17</v>
      </c>
      <c r="E9" s="403" t="s">
        <v>18</v>
      </c>
      <c r="F9" s="404" t="s">
        <v>19</v>
      </c>
      <c r="G9" s="404" t="s">
        <v>20</v>
      </c>
      <c r="H9" s="404" t="s">
        <v>21</v>
      </c>
      <c r="I9" s="421" t="s">
        <v>22</v>
      </c>
      <c r="J9" s="404" t="s">
        <v>23</v>
      </c>
      <c r="K9" s="434" t="s">
        <v>24</v>
      </c>
      <c r="L9" s="406" t="s">
        <v>25</v>
      </c>
      <c r="M9" s="406" t="s">
        <v>26</v>
      </c>
      <c r="N9" s="406" t="s">
        <v>27</v>
      </c>
      <c r="O9" s="406" t="s">
        <v>28</v>
      </c>
      <c r="P9" s="423" t="s">
        <v>29</v>
      </c>
      <c r="Q9" s="407" t="s">
        <v>30</v>
      </c>
      <c r="R9" s="406" t="s">
        <v>7</v>
      </c>
      <c r="S9" s="423" t="s">
        <v>31</v>
      </c>
      <c r="T9" s="407" t="s">
        <v>32</v>
      </c>
      <c r="U9" s="406" t="s">
        <v>7</v>
      </c>
      <c r="V9" s="423" t="s">
        <v>33</v>
      </c>
      <c r="W9" s="407" t="s">
        <v>34</v>
      </c>
      <c r="X9" s="406" t="s">
        <v>7</v>
      </c>
      <c r="Y9" s="423" t="s">
        <v>35</v>
      </c>
      <c r="Z9" s="407" t="s">
        <v>36</v>
      </c>
      <c r="AA9" s="406" t="s">
        <v>7</v>
      </c>
      <c r="AB9" s="423" t="s">
        <v>37</v>
      </c>
      <c r="AC9" s="407" t="s">
        <v>38</v>
      </c>
      <c r="AD9" s="406" t="s">
        <v>7</v>
      </c>
      <c r="AE9" s="423" t="s">
        <v>39</v>
      </c>
      <c r="AF9" s="407" t="s">
        <v>40</v>
      </c>
      <c r="AG9" s="406" t="s">
        <v>7</v>
      </c>
      <c r="AH9" s="406" t="s">
        <v>41</v>
      </c>
      <c r="AI9" s="407" t="s">
        <v>42</v>
      </c>
      <c r="AJ9" s="406" t="s">
        <v>7</v>
      </c>
      <c r="AK9" s="406" t="s">
        <v>43</v>
      </c>
      <c r="AL9" s="406" t="s">
        <v>44</v>
      </c>
      <c r="AM9" s="406" t="s">
        <v>7</v>
      </c>
      <c r="AN9" s="406" t="s">
        <v>1048</v>
      </c>
      <c r="AO9" s="451" t="s">
        <v>1049</v>
      </c>
      <c r="AP9" s="406" t="s">
        <v>7</v>
      </c>
    </row>
    <row r="10" spans="1:72" s="20" customFormat="1" ht="51" customHeight="1" thickBot="1">
      <c r="A10" s="81">
        <v>1</v>
      </c>
      <c r="B10" s="82">
        <v>3896</v>
      </c>
      <c r="C10" s="2"/>
      <c r="D10" s="538">
        <v>1</v>
      </c>
      <c r="E10" s="536" t="s">
        <v>45</v>
      </c>
      <c r="F10" s="440">
        <v>41696</v>
      </c>
      <c r="G10" s="520" t="s">
        <v>46</v>
      </c>
      <c r="H10" s="441" t="s">
        <v>47</v>
      </c>
      <c r="I10" s="442" t="s">
        <v>48</v>
      </c>
      <c r="J10" s="442" t="s">
        <v>49</v>
      </c>
      <c r="K10" s="443" t="s">
        <v>50</v>
      </c>
      <c r="L10" s="444">
        <v>16344.32</v>
      </c>
      <c r="M10" s="233">
        <f>L10*10%</f>
        <v>1634.432</v>
      </c>
      <c r="N10" s="233">
        <f>L10-M10</f>
        <v>14709.887999999999</v>
      </c>
      <c r="O10" s="233">
        <f>N10/10</f>
        <v>1470.9887999999999</v>
      </c>
      <c r="P10" s="445">
        <v>1245.3</v>
      </c>
      <c r="Q10" s="446">
        <f>+P10</f>
        <v>1245.3</v>
      </c>
      <c r="R10" s="446">
        <f>L10-Q10</f>
        <v>15099.02</v>
      </c>
      <c r="S10" s="447">
        <v>1470.99</v>
      </c>
      <c r="T10" s="446">
        <f>Q10+S10</f>
        <v>2716.29</v>
      </c>
      <c r="U10" s="446">
        <f>L10-T10</f>
        <v>13628.029999999999</v>
      </c>
      <c r="V10" s="447">
        <v>1470.99</v>
      </c>
      <c r="W10" s="446">
        <f>T10+V10</f>
        <v>4187.28</v>
      </c>
      <c r="X10" s="446">
        <f>L10-W10</f>
        <v>12157.04</v>
      </c>
      <c r="Y10" s="447">
        <v>1470.99</v>
      </c>
      <c r="Z10" s="446">
        <f>W10+Y10</f>
        <v>5658.2699999999995</v>
      </c>
      <c r="AA10" s="446">
        <f>L10-Z10</f>
        <v>10686.05</v>
      </c>
      <c r="AB10" s="447">
        <v>1470.99</v>
      </c>
      <c r="AC10" s="446">
        <f>Z10+AB10</f>
        <v>7129.2599999999993</v>
      </c>
      <c r="AD10" s="446">
        <f>L10-AC10</f>
        <v>9215.0600000000013</v>
      </c>
      <c r="AE10" s="447">
        <v>1470.99</v>
      </c>
      <c r="AF10" s="446">
        <f>AC10+AE10</f>
        <v>8600.25</v>
      </c>
      <c r="AG10" s="446">
        <f>L10-AF10</f>
        <v>7744.07</v>
      </c>
      <c r="AH10" s="447">
        <v>1470.99</v>
      </c>
      <c r="AI10" s="446">
        <f>AF10+AH10</f>
        <v>10071.24</v>
      </c>
      <c r="AJ10" s="448">
        <f>L10-AI10</f>
        <v>6273.08</v>
      </c>
      <c r="AK10" s="233">
        <v>1470.99</v>
      </c>
      <c r="AL10" s="233">
        <f>AI10+AK10</f>
        <v>11542.23</v>
      </c>
      <c r="AM10" s="449">
        <f>L10-AL10</f>
        <v>4802.09</v>
      </c>
      <c r="AN10" s="233">
        <f>SUM(1470.99+8.05)</f>
        <v>1479.04</v>
      </c>
      <c r="AO10" s="233">
        <f>AL10+AN10</f>
        <v>13021.27</v>
      </c>
      <c r="AP10" s="450">
        <f>L10-AO10</f>
        <v>3323.0499999999993</v>
      </c>
      <c r="AQ10" s="513">
        <v>44561</v>
      </c>
      <c r="AR10" s="20">
        <f>SUM(AQ10-F10)+1</f>
        <v>2866</v>
      </c>
      <c r="AS10" s="275">
        <f>SUM(O10/365)</f>
        <v>4.0301063013698624</v>
      </c>
      <c r="AT10" s="275">
        <f>SUM(AR10*AS10)</f>
        <v>11550.284659726025</v>
      </c>
      <c r="AU10" s="275">
        <f>SUM(AT10-AL10)</f>
        <v>8.0546597260254202</v>
      </c>
    </row>
    <row r="11" spans="1:72" s="20" customFormat="1" ht="51" customHeight="1" thickBot="1">
      <c r="A11" s="81">
        <v>1</v>
      </c>
      <c r="B11" s="82">
        <v>3896</v>
      </c>
      <c r="C11" s="2"/>
      <c r="D11" s="538">
        <v>2</v>
      </c>
      <c r="E11" s="537" t="s">
        <v>1196</v>
      </c>
      <c r="F11" s="52">
        <v>44879</v>
      </c>
      <c r="G11" s="53" t="s">
        <v>1166</v>
      </c>
      <c r="H11" s="51" t="s">
        <v>47</v>
      </c>
      <c r="I11" s="54"/>
      <c r="J11" s="54"/>
      <c r="K11" s="247" t="s">
        <v>50</v>
      </c>
      <c r="L11" s="437">
        <v>22000</v>
      </c>
      <c r="M11" s="65">
        <f>L11*10%</f>
        <v>2200</v>
      </c>
      <c r="N11" s="438">
        <f>L11-M11</f>
        <v>19800</v>
      </c>
      <c r="O11" s="438">
        <f>N11/10</f>
        <v>1980</v>
      </c>
      <c r="P11" s="162">
        <v>0</v>
      </c>
      <c r="Q11" s="67">
        <f>+P11</f>
        <v>0</v>
      </c>
      <c r="R11" s="67">
        <f>L11-Q11</f>
        <v>22000</v>
      </c>
      <c r="S11" s="66">
        <v>0</v>
      </c>
      <c r="T11" s="67">
        <f>Q11+S11</f>
        <v>0</v>
      </c>
      <c r="U11" s="67">
        <f>L11-T11</f>
        <v>22000</v>
      </c>
      <c r="V11" s="66"/>
      <c r="W11" s="67">
        <f>T11+V11</f>
        <v>0</v>
      </c>
      <c r="X11" s="67">
        <f>L11-W11</f>
        <v>22000</v>
      </c>
      <c r="Y11" s="66"/>
      <c r="Z11" s="67">
        <f>W11+Y11</f>
        <v>0</v>
      </c>
      <c r="AA11" s="67">
        <f>L11-Z11</f>
        <v>22000</v>
      </c>
      <c r="AB11" s="66"/>
      <c r="AC11" s="67">
        <f>Z11+AB11</f>
        <v>0</v>
      </c>
      <c r="AD11" s="67">
        <f>L11-AC11</f>
        <v>22000</v>
      </c>
      <c r="AE11" s="66">
        <v>0</v>
      </c>
      <c r="AF11" s="67">
        <f>AC11+AE11</f>
        <v>0</v>
      </c>
      <c r="AG11" s="67">
        <f>L11-AF11</f>
        <v>22000</v>
      </c>
      <c r="AH11" s="66">
        <v>0</v>
      </c>
      <c r="AI11" s="67">
        <f>AF11+AH11</f>
        <v>0</v>
      </c>
      <c r="AJ11" s="188">
        <f>L11-AI11</f>
        <v>22000</v>
      </c>
      <c r="AK11" s="438"/>
      <c r="AL11" s="438">
        <f>AI11+AK11</f>
        <v>0</v>
      </c>
      <c r="AM11" s="439">
        <f>L11-AL11</f>
        <v>22000</v>
      </c>
      <c r="AN11" s="65">
        <v>260.38</v>
      </c>
      <c r="AO11" s="65">
        <f>AL11+AN11</f>
        <v>260.38</v>
      </c>
      <c r="AP11" s="279">
        <f>L11-AO11</f>
        <v>21739.62</v>
      </c>
      <c r="AQ11" s="513"/>
      <c r="AS11" s="275"/>
      <c r="AT11" s="275"/>
    </row>
    <row r="12" spans="1:72" s="15" customFormat="1" ht="25.5" customHeight="1" thickBot="1">
      <c r="A12" s="74"/>
      <c r="B12" s="75"/>
      <c r="C12" s="77"/>
      <c r="D12" s="673" t="s">
        <v>1331</v>
      </c>
      <c r="E12" s="674"/>
      <c r="F12" s="674"/>
      <c r="G12" s="674"/>
      <c r="H12" s="674"/>
      <c r="I12" s="674"/>
      <c r="J12" s="674"/>
      <c r="K12" s="675"/>
      <c r="L12" s="409">
        <f>SUM(L10:L11)</f>
        <v>38344.32</v>
      </c>
      <c r="M12" s="427">
        <f t="shared" ref="M12:AM12" si="0">SUM(M10:M10)</f>
        <v>1634.432</v>
      </c>
      <c r="N12" s="411">
        <f t="shared" si="0"/>
        <v>14709.887999999999</v>
      </c>
      <c r="O12" s="411">
        <f t="shared" si="0"/>
        <v>1470.9887999999999</v>
      </c>
      <c r="P12" s="411">
        <f t="shared" si="0"/>
        <v>1245.3</v>
      </c>
      <c r="Q12" s="411">
        <f t="shared" si="0"/>
        <v>1245.3</v>
      </c>
      <c r="R12" s="411">
        <f t="shared" si="0"/>
        <v>15099.02</v>
      </c>
      <c r="S12" s="411">
        <f t="shared" si="0"/>
        <v>1470.99</v>
      </c>
      <c r="T12" s="411">
        <f t="shared" si="0"/>
        <v>2716.29</v>
      </c>
      <c r="U12" s="411">
        <f t="shared" si="0"/>
        <v>13628.029999999999</v>
      </c>
      <c r="V12" s="411">
        <f t="shared" si="0"/>
        <v>1470.99</v>
      </c>
      <c r="W12" s="411">
        <f t="shared" si="0"/>
        <v>4187.28</v>
      </c>
      <c r="X12" s="411">
        <f t="shared" si="0"/>
        <v>12157.04</v>
      </c>
      <c r="Y12" s="411">
        <f t="shared" si="0"/>
        <v>1470.99</v>
      </c>
      <c r="Z12" s="411">
        <f t="shared" si="0"/>
        <v>5658.2699999999995</v>
      </c>
      <c r="AA12" s="411">
        <f t="shared" si="0"/>
        <v>10686.05</v>
      </c>
      <c r="AB12" s="411">
        <f t="shared" si="0"/>
        <v>1470.99</v>
      </c>
      <c r="AC12" s="411">
        <f t="shared" si="0"/>
        <v>7129.2599999999993</v>
      </c>
      <c r="AD12" s="411">
        <f t="shared" si="0"/>
        <v>9215.0600000000013</v>
      </c>
      <c r="AE12" s="411">
        <f t="shared" si="0"/>
        <v>1470.99</v>
      </c>
      <c r="AF12" s="411">
        <f t="shared" si="0"/>
        <v>8600.25</v>
      </c>
      <c r="AG12" s="411">
        <f t="shared" si="0"/>
        <v>7744.07</v>
      </c>
      <c r="AH12" s="411">
        <f t="shared" si="0"/>
        <v>1470.99</v>
      </c>
      <c r="AI12" s="411">
        <f t="shared" si="0"/>
        <v>10071.24</v>
      </c>
      <c r="AJ12" s="410">
        <f t="shared" si="0"/>
        <v>6273.08</v>
      </c>
      <c r="AK12" s="411">
        <f t="shared" si="0"/>
        <v>1470.99</v>
      </c>
      <c r="AL12" s="411">
        <f t="shared" si="0"/>
        <v>11542.23</v>
      </c>
      <c r="AM12" s="410">
        <f t="shared" si="0"/>
        <v>4802.09</v>
      </c>
      <c r="AN12" s="435">
        <f>SUM(AN10:AN11)</f>
        <v>1739.42</v>
      </c>
      <c r="AO12" s="452">
        <f>SUM(AO10:AO11)</f>
        <v>13281.65</v>
      </c>
      <c r="AP12" s="410">
        <f>SUM(AP10:AP11)</f>
        <v>25062.67</v>
      </c>
    </row>
    <row r="13" spans="1:72" s="20" customFormat="1" ht="18" customHeight="1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  <c r="M13" s="529"/>
      <c r="N13" s="677" t="s">
        <v>1192</v>
      </c>
      <c r="O13" s="677"/>
      <c r="P13" s="677"/>
      <c r="Q13" s="677"/>
      <c r="R13" s="677"/>
      <c r="S13" s="677"/>
      <c r="T13" s="677"/>
      <c r="U13" s="677"/>
      <c r="V13" s="677"/>
      <c r="W13" s="677"/>
      <c r="X13" s="677"/>
      <c r="Y13" s="677"/>
      <c r="Z13" s="677"/>
      <c r="AA13" s="677"/>
      <c r="AB13" s="677"/>
      <c r="AC13" s="677"/>
      <c r="AD13" s="677"/>
      <c r="AE13" s="677"/>
      <c r="AF13" s="677"/>
      <c r="AG13" s="677"/>
      <c r="AH13" s="677"/>
      <c r="AI13" s="677"/>
      <c r="AJ13" s="677"/>
      <c r="AK13" s="677"/>
      <c r="AL13" s="677"/>
      <c r="AM13" s="530"/>
      <c r="AN13" s="530"/>
    </row>
    <row r="14" spans="1:72" s="20" customFormat="1" ht="18" customHeight="1">
      <c r="A14" s="56"/>
      <c r="B14" s="2"/>
      <c r="C14" s="2"/>
      <c r="D14" s="56"/>
      <c r="E14" s="57"/>
      <c r="F14" s="56"/>
      <c r="H14" s="19"/>
      <c r="I14" s="19"/>
      <c r="J14" s="19"/>
      <c r="K14" s="19"/>
      <c r="L14" s="19"/>
      <c r="M14" s="529"/>
      <c r="N14" s="678" t="s">
        <v>1195</v>
      </c>
      <c r="O14" s="678"/>
      <c r="P14" s="678"/>
      <c r="Q14" s="678"/>
      <c r="R14" s="678"/>
      <c r="S14" s="678"/>
      <c r="T14" s="678"/>
      <c r="U14" s="678"/>
      <c r="V14" s="678"/>
      <c r="W14" s="678"/>
      <c r="X14" s="678"/>
      <c r="Y14" s="678"/>
      <c r="Z14" s="678"/>
      <c r="AA14" s="678"/>
      <c r="AB14" s="678"/>
      <c r="AC14" s="678"/>
      <c r="AD14" s="678"/>
      <c r="AE14" s="678"/>
      <c r="AF14" s="678"/>
      <c r="AG14" s="678"/>
      <c r="AH14" s="678"/>
      <c r="AI14" s="678"/>
      <c r="AJ14" s="678"/>
      <c r="AK14" s="678"/>
      <c r="AL14" s="678"/>
      <c r="AM14" s="531"/>
      <c r="AN14" s="531">
        <f>SUM(AN13+AN12)</f>
        <v>1739.42</v>
      </c>
    </row>
    <row r="15" spans="1:72" s="20" customFormat="1" ht="18" customHeight="1">
      <c r="A15" s="56"/>
      <c r="B15" s="2"/>
      <c r="C15" s="2"/>
      <c r="D15" s="56"/>
      <c r="E15" s="57"/>
      <c r="F15" s="56"/>
      <c r="H15" s="19"/>
      <c r="I15" s="19"/>
      <c r="J15" s="19"/>
      <c r="K15" s="19"/>
      <c r="L15" s="19"/>
      <c r="P15" s="275">
        <f>SUM(O10/365)</f>
        <v>4.0301063013698624</v>
      </c>
    </row>
    <row r="16" spans="1:72" s="20" customFormat="1" ht="18" customHeight="1">
      <c r="A16" s="56"/>
      <c r="B16" s="2"/>
      <c r="C16" s="2"/>
      <c r="D16" s="56"/>
      <c r="E16" s="57"/>
      <c r="F16" s="56"/>
      <c r="H16" s="19"/>
      <c r="I16" s="19"/>
      <c r="J16" s="19"/>
      <c r="K16" s="19"/>
      <c r="L16" s="19"/>
      <c r="O16" s="513"/>
      <c r="P16" s="20">
        <f>SUM(O16-F10)</f>
        <v>-41696</v>
      </c>
    </row>
    <row r="17" spans="1:35" s="20" customFormat="1" ht="18" customHeight="1">
      <c r="A17" s="56"/>
      <c r="B17" s="2"/>
      <c r="C17" s="2"/>
      <c r="D17" s="56"/>
      <c r="E17" s="57"/>
      <c r="F17" s="56"/>
      <c r="H17" s="19"/>
      <c r="I17" s="19"/>
      <c r="J17" s="19"/>
      <c r="K17" s="19"/>
      <c r="L17" s="19"/>
      <c r="P17" s="275">
        <f>SUM(P15*P16)</f>
        <v>-168039.31234191777</v>
      </c>
    </row>
    <row r="18" spans="1:35" s="20" customFormat="1" ht="18" customHeight="1">
      <c r="A18" s="56"/>
      <c r="B18" s="2"/>
      <c r="C18" s="2"/>
      <c r="D18" s="56"/>
      <c r="E18" s="57"/>
      <c r="F18" s="56"/>
      <c r="H18" s="19"/>
      <c r="I18" s="19"/>
      <c r="J18" s="19"/>
      <c r="K18" s="19"/>
      <c r="L18" s="19"/>
    </row>
    <row r="19" spans="1:35" s="20" customFormat="1" ht="18" customHeight="1">
      <c r="A19" s="56"/>
      <c r="B19" s="2"/>
      <c r="C19" s="2"/>
      <c r="D19" s="56"/>
      <c r="E19" s="57"/>
      <c r="F19" s="56"/>
      <c r="H19" s="19"/>
      <c r="I19" s="19"/>
      <c r="L19" s="19"/>
    </row>
    <row r="20" spans="1:35" s="20" customFormat="1" ht="18" customHeight="1">
      <c r="A20" s="56"/>
      <c r="B20" s="2"/>
      <c r="C20" s="2"/>
      <c r="D20" s="56"/>
      <c r="E20" s="57"/>
      <c r="F20" s="604"/>
      <c r="G20" s="605"/>
      <c r="H20" s="606"/>
      <c r="I20" s="606"/>
      <c r="J20" s="606"/>
      <c r="K20" s="606"/>
      <c r="L20" s="606"/>
      <c r="M20" s="19"/>
      <c r="N20" s="19"/>
      <c r="O20" s="19"/>
      <c r="P20" s="19"/>
    </row>
    <row r="21" spans="1:35" s="20" customFormat="1" ht="18" customHeight="1">
      <c r="A21" s="56"/>
      <c r="B21" s="2"/>
      <c r="C21" s="2"/>
      <c r="D21" s="56"/>
      <c r="E21" s="57"/>
      <c r="F21" s="56"/>
      <c r="G21" s="402" t="s">
        <v>13</v>
      </c>
      <c r="H21" s="19"/>
      <c r="I21" s="19"/>
      <c r="J21" s="19"/>
      <c r="K21" s="83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>
      <c r="A22" s="56"/>
      <c r="B22" s="2"/>
      <c r="C22" s="2"/>
      <c r="D22" s="56"/>
      <c r="E22" s="57"/>
      <c r="F22" s="56"/>
      <c r="H22" s="19"/>
      <c r="I22" s="19"/>
      <c r="J22" s="19"/>
      <c r="K22" s="19"/>
      <c r="L22" s="19"/>
      <c r="M22" s="19"/>
      <c r="N22" s="19"/>
      <c r="O22" s="672"/>
      <c r="P22" s="672"/>
      <c r="Q22" s="672"/>
      <c r="R22" s="672"/>
      <c r="S22" s="672"/>
      <c r="T22" s="672"/>
      <c r="U22" s="672"/>
      <c r="V22" s="672"/>
      <c r="W22" s="672"/>
      <c r="X22" s="672"/>
      <c r="Y22" s="672"/>
      <c r="Z22" s="672"/>
      <c r="AA22" s="672"/>
      <c r="AB22" s="672"/>
      <c r="AC22" s="672"/>
      <c r="AD22" s="672"/>
      <c r="AE22" s="672"/>
      <c r="AF22" s="672"/>
      <c r="AG22" s="672"/>
      <c r="AH22" s="672"/>
      <c r="AI22" s="672"/>
    </row>
    <row r="23" spans="1:35" s="20" customFormat="1" ht="14.25" customHeight="1">
      <c r="A23" s="56"/>
      <c r="B23" s="2"/>
      <c r="C23" s="2"/>
      <c r="D23" s="56"/>
      <c r="E23" s="57"/>
      <c r="F23" s="56"/>
      <c r="H23" s="19"/>
      <c r="I23" s="19"/>
      <c r="J23" s="19"/>
      <c r="K23" s="19"/>
      <c r="L23" s="19"/>
      <c r="M23" s="19"/>
    </row>
    <row r="24" spans="1:35" s="20" customFormat="1" ht="14.25" customHeight="1">
      <c r="A24" s="56"/>
      <c r="B24" s="2"/>
      <c r="C24" s="2"/>
      <c r="D24" s="56"/>
      <c r="E24" s="57"/>
      <c r="F24" s="56"/>
      <c r="H24" s="19"/>
      <c r="I24" s="19"/>
      <c r="J24" s="19"/>
      <c r="K24" s="19"/>
      <c r="L24" s="19"/>
    </row>
    <row r="25" spans="1:35" s="20" customFormat="1" ht="14.25" customHeight="1">
      <c r="A25" s="56"/>
      <c r="B25" s="2"/>
      <c r="C25" s="2"/>
      <c r="D25" s="56"/>
      <c r="E25" s="57"/>
      <c r="F25" s="56"/>
      <c r="H25" s="19"/>
      <c r="I25" s="19"/>
      <c r="J25" s="19"/>
      <c r="K25" s="19"/>
      <c r="L25" s="19"/>
    </row>
    <row r="26" spans="1:35" s="20" customFormat="1" ht="14.25" customHeight="1">
      <c r="A26" s="56"/>
      <c r="B26" s="2"/>
      <c r="C26" s="2"/>
      <c r="D26" s="56"/>
      <c r="E26" s="57"/>
      <c r="F26" s="56"/>
      <c r="H26" s="19"/>
      <c r="I26" s="19"/>
      <c r="J26" s="19"/>
      <c r="K26" s="19"/>
      <c r="L26" s="19"/>
    </row>
    <row r="27" spans="1:35" s="20" customFormat="1" ht="14.25" customHeight="1">
      <c r="A27" s="56"/>
      <c r="B27" s="2"/>
      <c r="C27" s="2"/>
      <c r="D27" s="56"/>
      <c r="E27" s="57"/>
      <c r="F27" s="56"/>
      <c r="H27" s="19"/>
      <c r="I27" s="19"/>
      <c r="J27" s="19"/>
      <c r="K27" s="19"/>
      <c r="L27" s="19"/>
    </row>
    <row r="28" spans="1:35" s="20" customFormat="1" ht="14.25" customHeight="1">
      <c r="A28" s="56"/>
      <c r="B28" s="2"/>
      <c r="C28" s="2"/>
      <c r="D28" s="56"/>
      <c r="E28" s="57"/>
      <c r="F28" s="56"/>
      <c r="H28" s="19"/>
      <c r="I28" s="19"/>
      <c r="J28" s="19"/>
      <c r="K28" s="19"/>
      <c r="L28" s="19"/>
    </row>
    <row r="29" spans="1:35" s="20" customFormat="1" ht="14.25" customHeight="1">
      <c r="A29" s="56"/>
      <c r="B29" s="2"/>
      <c r="C29" s="2"/>
      <c r="D29" s="56"/>
      <c r="E29" s="57"/>
      <c r="F29" s="56"/>
      <c r="H29" s="19"/>
      <c r="I29" s="19"/>
      <c r="J29" s="19"/>
      <c r="K29" s="19"/>
      <c r="L29" s="19"/>
    </row>
    <row r="30" spans="1:35" s="20" customFormat="1" ht="14.25" customHeight="1">
      <c r="A30" s="56"/>
      <c r="B30" s="2"/>
      <c r="C30" s="2"/>
      <c r="D30" s="56"/>
      <c r="E30" s="57"/>
      <c r="F30" s="56"/>
      <c r="H30" s="19"/>
      <c r="I30" s="19"/>
      <c r="J30" s="19"/>
      <c r="K30" s="19"/>
      <c r="L30" s="19"/>
    </row>
    <row r="31" spans="1:35" s="20" customFormat="1" ht="14.25" customHeight="1">
      <c r="A31" s="56"/>
      <c r="B31" s="2"/>
      <c r="C31" s="2"/>
      <c r="D31" s="56"/>
      <c r="E31" s="57"/>
      <c r="F31" s="56"/>
      <c r="H31" s="19"/>
      <c r="I31" s="19"/>
      <c r="J31" s="19"/>
      <c r="K31" s="19"/>
      <c r="L31" s="19"/>
    </row>
    <row r="32" spans="1:35" s="20" customFormat="1" ht="14.25" customHeight="1">
      <c r="A32" s="56"/>
      <c r="B32" s="2"/>
      <c r="C32" s="2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>
      <c r="A33" s="56"/>
      <c r="B33" s="2"/>
      <c r="C33" s="2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>
      <c r="A34" s="56"/>
      <c r="B34" s="2"/>
      <c r="C34" s="2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>
      <c r="A35" s="56"/>
      <c r="B35" s="2"/>
      <c r="C35" s="2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>
      <c r="A36" s="56"/>
      <c r="B36" s="2"/>
      <c r="C36" s="2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>
      <c r="A37" s="56"/>
      <c r="B37" s="2"/>
      <c r="C37" s="2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>
      <c r="A38" s="56"/>
      <c r="B38" s="2"/>
      <c r="C38" s="2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>
      <c r="A39" s="56"/>
      <c r="B39" s="2"/>
      <c r="C39" s="2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>
      <c r="A40" s="56"/>
      <c r="B40" s="2"/>
      <c r="C40" s="2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>
      <c r="A41" s="56"/>
      <c r="B41" s="2"/>
      <c r="C41" s="2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>
      <c r="A42" s="56"/>
      <c r="B42" s="2"/>
      <c r="C42" s="2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>
      <c r="A43" s="56"/>
      <c r="B43" s="2"/>
      <c r="C43" s="2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>
      <c r="A44" s="56"/>
      <c r="B44" s="2"/>
      <c r="C44" s="2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>
      <c r="A45" s="56"/>
      <c r="B45" s="2"/>
      <c r="C45" s="2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>
      <c r="A46" s="56"/>
      <c r="B46" s="2"/>
      <c r="C46" s="2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>
      <c r="A47" s="56"/>
      <c r="B47" s="2"/>
      <c r="C47" s="2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>
      <c r="A48" s="56"/>
      <c r="B48" s="2"/>
      <c r="C48" s="2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>
      <c r="A49" s="56"/>
      <c r="B49" s="2"/>
      <c r="C49" s="2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>
      <c r="A50" s="56"/>
      <c r="B50" s="2"/>
      <c r="C50" s="2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>
      <c r="A51" s="56"/>
      <c r="B51" s="2"/>
      <c r="C51" s="2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>
      <c r="A52" s="56"/>
      <c r="B52" s="2"/>
      <c r="C52" s="2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>
      <c r="A53" s="56"/>
      <c r="B53" s="2"/>
      <c r="C53" s="2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>
      <c r="A54" s="56"/>
      <c r="B54" s="2"/>
      <c r="C54" s="2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>
      <c r="A55" s="56"/>
      <c r="B55" s="2"/>
      <c r="C55" s="2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>
      <c r="A56" s="56"/>
      <c r="B56" s="2"/>
      <c r="C56" s="2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>
      <c r="A57" s="56"/>
      <c r="B57" s="2"/>
      <c r="C57" s="2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>
      <c r="A58" s="56"/>
      <c r="B58" s="2"/>
      <c r="C58" s="2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>
      <c r="A59" s="56"/>
      <c r="B59" s="2"/>
      <c r="C59" s="2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>
      <c r="A60" s="56"/>
      <c r="B60" s="2"/>
      <c r="C60" s="2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>
      <c r="A61" s="56"/>
      <c r="B61" s="2"/>
      <c r="C61" s="2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>
      <c r="A62" s="56"/>
      <c r="B62" s="2"/>
      <c r="C62" s="2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>
      <c r="A63" s="56"/>
      <c r="B63" s="2"/>
      <c r="C63" s="2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>
      <c r="A64" s="56"/>
      <c r="B64" s="2"/>
      <c r="C64" s="2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>
      <c r="A65" s="56"/>
      <c r="B65" s="2"/>
      <c r="C65" s="2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>
      <c r="A66" s="56"/>
      <c r="B66" s="2"/>
      <c r="C66" s="2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>
      <c r="A67" s="56"/>
      <c r="B67" s="2"/>
      <c r="C67" s="2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>
      <c r="A68" s="56"/>
      <c r="B68" s="2"/>
      <c r="C68" s="2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>
      <c r="A69" s="56"/>
      <c r="B69" s="2"/>
      <c r="C69" s="2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>
      <c r="A70" s="56"/>
      <c r="B70" s="2"/>
      <c r="C70" s="2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>
      <c r="A71" s="56"/>
      <c r="B71" s="2"/>
      <c r="C71" s="2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>
      <c r="A72" s="56"/>
      <c r="B72" s="2"/>
      <c r="C72" s="2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>
      <c r="A73" s="56"/>
      <c r="B73" s="2"/>
      <c r="C73" s="2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>
      <c r="A74" s="56"/>
      <c r="B74" s="2"/>
      <c r="C74" s="2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>
      <c r="A75" s="56"/>
      <c r="B75" s="2"/>
      <c r="C75" s="2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>
      <c r="A76" s="56"/>
      <c r="B76" s="2"/>
      <c r="C76" s="2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>
      <c r="A77" s="56"/>
      <c r="B77" s="2"/>
      <c r="C77" s="2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>
      <c r="A78" s="56"/>
      <c r="B78" s="2"/>
      <c r="C78" s="2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>
      <c r="A79" s="56"/>
      <c r="B79" s="2"/>
      <c r="C79" s="2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>
      <c r="A80" s="56"/>
      <c r="B80" s="2"/>
      <c r="C80" s="2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>
      <c r="A81" s="56"/>
      <c r="B81" s="2"/>
      <c r="C81" s="2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>
      <c r="A82" s="56"/>
      <c r="B82" s="2"/>
      <c r="C82" s="2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>
      <c r="A83" s="56"/>
      <c r="B83" s="2"/>
      <c r="C83" s="2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>
      <c r="A84" s="56"/>
      <c r="B84" s="2"/>
      <c r="C84" s="2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>
      <c r="A85" s="56"/>
      <c r="B85" s="2"/>
      <c r="C85" s="2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>
      <c r="A86" s="56"/>
      <c r="B86" s="2"/>
      <c r="C86" s="2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>
      <c r="A87" s="56"/>
      <c r="B87" s="2"/>
      <c r="C87" s="2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>
      <c r="A88" s="56"/>
      <c r="B88" s="2"/>
      <c r="C88" s="2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>
      <c r="A89" s="56"/>
      <c r="B89" s="2"/>
      <c r="C89" s="2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>
      <c r="A90" s="56"/>
      <c r="B90" s="2"/>
      <c r="C90" s="2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>
      <c r="A91" s="56"/>
      <c r="B91" s="2"/>
      <c r="C91" s="2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>
      <c r="A92" s="56"/>
      <c r="B92" s="2"/>
      <c r="C92" s="2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>
      <c r="A93" s="56"/>
      <c r="B93" s="2"/>
      <c r="C93" s="2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>
      <c r="A94" s="56"/>
      <c r="B94" s="2"/>
      <c r="C94" s="2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>
      <c r="A95" s="56"/>
      <c r="B95" s="2"/>
      <c r="C95" s="2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>
      <c r="A96" s="56"/>
      <c r="B96" s="2"/>
      <c r="C96" s="2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>
      <c r="A97" s="56"/>
      <c r="B97" s="2"/>
      <c r="C97" s="2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>
      <c r="A98" s="56"/>
      <c r="B98" s="2"/>
      <c r="C98" s="2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>
      <c r="A99" s="56"/>
      <c r="B99" s="2"/>
      <c r="C99" s="2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>
      <c r="A100" s="56"/>
      <c r="B100" s="2"/>
      <c r="C100" s="2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>
      <c r="A101" s="56"/>
      <c r="B101" s="2"/>
      <c r="C101" s="2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>
      <c r="A102" s="56"/>
      <c r="B102" s="2"/>
      <c r="C102" s="2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>
      <c r="A103" s="56"/>
      <c r="B103" s="2"/>
      <c r="C103" s="2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>
      <c r="A104" s="56"/>
      <c r="B104" s="2"/>
      <c r="C104" s="2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>
      <c r="A105" s="56"/>
      <c r="B105" s="2"/>
      <c r="C105" s="2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>
      <c r="A106" s="56"/>
      <c r="B106" s="2"/>
      <c r="C106" s="2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>
      <c r="A107" s="56"/>
      <c r="B107" s="2"/>
      <c r="C107" s="2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>
      <c r="A108" s="56"/>
      <c r="B108" s="2"/>
      <c r="C108" s="2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>
      <c r="A109" s="56"/>
      <c r="B109" s="2"/>
      <c r="C109" s="2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>
      <c r="A110" s="56"/>
      <c r="B110" s="2"/>
      <c r="C110" s="2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>
      <c r="A111" s="56"/>
      <c r="B111" s="2"/>
      <c r="C111" s="2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>
      <c r="A112" s="56"/>
      <c r="B112" s="2"/>
      <c r="C112" s="2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>
      <c r="A113" s="56"/>
      <c r="B113" s="2"/>
      <c r="C113" s="2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>
      <c r="A114" s="56"/>
      <c r="B114" s="2"/>
      <c r="C114" s="2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>
      <c r="A115" s="56"/>
      <c r="B115" s="2"/>
      <c r="C115" s="2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>
      <c r="A116" s="56"/>
      <c r="B116" s="2"/>
      <c r="C116" s="2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>
      <c r="A117" s="56"/>
      <c r="B117" s="2"/>
      <c r="C117" s="2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>
      <c r="A118" s="56"/>
      <c r="B118" s="2"/>
      <c r="C118" s="2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>
      <c r="A119" s="56"/>
      <c r="B119" s="2"/>
      <c r="C119" s="2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>
      <c r="A120" s="56"/>
      <c r="B120" s="2"/>
      <c r="C120" s="2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>
      <c r="A121" s="56"/>
      <c r="B121" s="2"/>
      <c r="C121" s="2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>
      <c r="A122" s="56"/>
      <c r="B122" s="2"/>
      <c r="C122" s="2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>
      <c r="A123" s="56"/>
      <c r="B123" s="2"/>
      <c r="C123" s="2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>
      <c r="A124" s="56"/>
      <c r="B124" s="2"/>
      <c r="C124" s="2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>
      <c r="A125" s="56"/>
      <c r="B125" s="2"/>
      <c r="C125" s="2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>
      <c r="A126" s="56"/>
      <c r="B126" s="2"/>
      <c r="C126" s="2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>
      <c r="A127" s="56"/>
      <c r="B127" s="2"/>
      <c r="C127" s="2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>
      <c r="A128" s="56"/>
      <c r="B128" s="2"/>
      <c r="C128" s="2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>
      <c r="A129" s="56"/>
      <c r="B129" s="2"/>
      <c r="C129" s="2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>
      <c r="A130" s="56"/>
      <c r="B130" s="2"/>
      <c r="C130" s="2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>
      <c r="A131" s="56"/>
      <c r="B131" s="2"/>
      <c r="C131" s="2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>
      <c r="A132" s="56"/>
      <c r="B132" s="2"/>
      <c r="C132" s="2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>
      <c r="A133" s="56"/>
      <c r="B133" s="2"/>
      <c r="C133" s="2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>
      <c r="A134" s="56"/>
      <c r="B134" s="2"/>
      <c r="C134" s="2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>
      <c r="A135" s="56"/>
      <c r="B135" s="2"/>
      <c r="C135" s="2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>
      <c r="A136" s="56"/>
      <c r="B136" s="2"/>
      <c r="C136" s="2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>
      <c r="A137" s="56"/>
      <c r="B137" s="2"/>
      <c r="C137" s="2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>
      <c r="A138" s="56"/>
      <c r="B138" s="2"/>
      <c r="C138" s="2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>
      <c r="A139" s="56"/>
      <c r="B139" s="2"/>
      <c r="C139" s="2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>
      <c r="A140" s="56"/>
      <c r="B140" s="2"/>
      <c r="C140" s="2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>
      <c r="A141" s="56"/>
      <c r="B141" s="2"/>
      <c r="C141" s="2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>
      <c r="A142" s="56"/>
      <c r="B142" s="2"/>
      <c r="C142" s="2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>
      <c r="A143" s="56"/>
      <c r="B143" s="2"/>
      <c r="C143" s="2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>
      <c r="A144" s="56"/>
      <c r="B144" s="2"/>
      <c r="C144" s="2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>
      <c r="A145" s="56"/>
      <c r="B145" s="2"/>
      <c r="C145" s="2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>
      <c r="A146" s="56"/>
      <c r="B146" s="2"/>
      <c r="C146" s="2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>
      <c r="A147" s="56"/>
      <c r="B147" s="2"/>
      <c r="C147" s="2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>
      <c r="A148" s="56"/>
      <c r="B148" s="2"/>
      <c r="C148" s="2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>
      <c r="A149" s="56"/>
      <c r="B149" s="2"/>
      <c r="C149" s="2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>
      <c r="A150" s="56"/>
      <c r="B150" s="2"/>
      <c r="C150" s="2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>
      <c r="A151" s="56"/>
      <c r="B151" s="2"/>
      <c r="C151" s="2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>
      <c r="A152" s="56"/>
      <c r="B152" s="2"/>
      <c r="C152" s="2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>
      <c r="A153" s="56"/>
      <c r="B153" s="2"/>
      <c r="C153" s="2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>
      <c r="A154" s="56"/>
      <c r="B154" s="2"/>
      <c r="C154" s="2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>
      <c r="A155" s="56"/>
      <c r="B155" s="2"/>
      <c r="C155" s="2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>
      <c r="A156" s="56"/>
      <c r="B156" s="2"/>
      <c r="C156" s="2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>
      <c r="A157" s="56"/>
      <c r="B157" s="2"/>
      <c r="C157" s="2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>
      <c r="A158" s="56"/>
      <c r="B158" s="2"/>
      <c r="C158" s="2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>
      <c r="A159" s="56"/>
      <c r="B159" s="2"/>
      <c r="C159" s="2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>
      <c r="A160" s="56"/>
      <c r="B160" s="2"/>
      <c r="C160" s="2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>
      <c r="A161" s="56"/>
      <c r="B161" s="2"/>
      <c r="C161" s="2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>
      <c r="A162" s="56"/>
      <c r="B162" s="2"/>
      <c r="C162" s="2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>
      <c r="A163" s="56"/>
      <c r="B163" s="2"/>
      <c r="C163" s="2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>
      <c r="A164" s="56"/>
      <c r="B164" s="2"/>
      <c r="C164" s="2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>
      <c r="A165" s="56"/>
      <c r="B165" s="2"/>
      <c r="C165" s="2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>
      <c r="A166" s="56"/>
      <c r="B166" s="2"/>
      <c r="C166" s="2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>
      <c r="A167" s="56"/>
      <c r="B167" s="2"/>
      <c r="C167" s="2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>
      <c r="A168" s="56"/>
      <c r="B168" s="2"/>
      <c r="C168" s="2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>
      <c r="A169" s="56"/>
      <c r="B169" s="2"/>
      <c r="C169" s="2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>
      <c r="A170" s="56"/>
      <c r="B170" s="2"/>
      <c r="C170" s="2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>
      <c r="A171" s="56"/>
      <c r="B171" s="2"/>
      <c r="C171" s="2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>
      <c r="A172" s="56"/>
      <c r="B172" s="2"/>
      <c r="C172" s="2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>
      <c r="A173" s="56"/>
      <c r="B173" s="2"/>
      <c r="C173" s="2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>
      <c r="A174" s="56"/>
      <c r="B174" s="2"/>
      <c r="C174" s="2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>
      <c r="A175" s="56"/>
      <c r="B175" s="2"/>
      <c r="C175" s="2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>
      <c r="A176" s="56"/>
      <c r="B176" s="2"/>
      <c r="C176" s="2"/>
      <c r="D176" s="56"/>
      <c r="E176" s="57"/>
      <c r="F176" s="56"/>
      <c r="H176" s="19"/>
      <c r="I176" s="19"/>
      <c r="J176" s="19"/>
      <c r="K176" s="19"/>
      <c r="L176" s="19"/>
    </row>
    <row r="177" spans="1:12" s="20" customFormat="1" ht="14.25" customHeight="1">
      <c r="A177" s="56"/>
      <c r="B177" s="2"/>
      <c r="C177" s="2"/>
      <c r="D177" s="56"/>
      <c r="E177" s="57"/>
      <c r="F177" s="56"/>
      <c r="H177" s="19"/>
      <c r="I177" s="19"/>
      <c r="J177" s="19"/>
      <c r="K177" s="19"/>
      <c r="L177" s="19"/>
    </row>
    <row r="178" spans="1:12" s="20" customFormat="1" ht="14.25" customHeight="1">
      <c r="A178" s="56"/>
      <c r="B178" s="2"/>
      <c r="C178" s="2"/>
      <c r="D178" s="56"/>
      <c r="E178" s="57"/>
      <c r="F178" s="56"/>
      <c r="H178" s="19"/>
      <c r="I178" s="19"/>
      <c r="J178" s="19"/>
      <c r="K178" s="19"/>
      <c r="L178" s="19"/>
    </row>
    <row r="179" spans="1:12" s="20" customFormat="1" ht="14.25" customHeight="1">
      <c r="A179" s="56"/>
      <c r="B179" s="2"/>
      <c r="C179" s="2"/>
      <c r="D179" s="56"/>
      <c r="E179" s="57"/>
      <c r="F179" s="56"/>
      <c r="H179" s="19"/>
      <c r="I179" s="19"/>
      <c r="J179" s="19"/>
      <c r="K179" s="19"/>
      <c r="L179" s="19"/>
    </row>
    <row r="180" spans="1:12" s="20" customFormat="1" ht="14.25" customHeight="1">
      <c r="A180" s="56"/>
      <c r="B180" s="2"/>
      <c r="C180" s="2"/>
      <c r="D180" s="56"/>
      <c r="E180" s="57"/>
      <c r="F180" s="56"/>
      <c r="H180" s="19"/>
      <c r="I180" s="19"/>
      <c r="J180" s="19"/>
      <c r="K180" s="19"/>
      <c r="L180" s="19"/>
    </row>
    <row r="181" spans="1:12" s="20" customFormat="1" ht="14.25" customHeight="1">
      <c r="A181" s="56"/>
      <c r="B181" s="2"/>
      <c r="C181" s="2"/>
      <c r="D181" s="56"/>
      <c r="E181" s="57"/>
      <c r="F181" s="56"/>
      <c r="H181" s="19"/>
      <c r="I181" s="19"/>
      <c r="J181" s="19"/>
      <c r="K181" s="19"/>
      <c r="L181" s="19"/>
    </row>
    <row r="182" spans="1:12" s="20" customFormat="1" ht="14.25" customHeight="1">
      <c r="A182" s="56"/>
      <c r="B182" s="2"/>
      <c r="C182" s="2"/>
      <c r="D182" s="56"/>
      <c r="E182" s="57"/>
      <c r="F182" s="56"/>
      <c r="H182" s="19"/>
      <c r="I182" s="19"/>
      <c r="J182" s="19"/>
      <c r="K182" s="19"/>
      <c r="L182" s="19"/>
    </row>
    <row r="183" spans="1:12" s="20" customFormat="1" ht="14.25" customHeight="1">
      <c r="A183" s="56"/>
      <c r="B183" s="2"/>
      <c r="C183" s="2"/>
      <c r="D183" s="56"/>
      <c r="E183" s="57"/>
      <c r="F183" s="56"/>
      <c r="H183" s="19"/>
      <c r="I183" s="19"/>
      <c r="J183" s="19"/>
      <c r="K183" s="19"/>
      <c r="L183" s="19"/>
    </row>
    <row r="184" spans="1:12" s="20" customFormat="1" ht="14.25" customHeight="1">
      <c r="A184" s="56"/>
      <c r="B184" s="2"/>
      <c r="C184" s="2"/>
      <c r="D184" s="56"/>
      <c r="E184" s="57"/>
      <c r="F184" s="56"/>
      <c r="H184" s="19"/>
      <c r="I184" s="19"/>
      <c r="J184" s="19"/>
      <c r="K184" s="19"/>
      <c r="L184" s="19"/>
    </row>
    <row r="185" spans="1:12" s="20" customFormat="1" ht="14.25" customHeight="1">
      <c r="A185" s="56"/>
      <c r="B185" s="2"/>
      <c r="C185" s="2"/>
      <c r="D185" s="56"/>
      <c r="E185" s="57"/>
      <c r="F185" s="56"/>
      <c r="H185" s="19"/>
      <c r="I185" s="19"/>
      <c r="J185" s="19"/>
      <c r="K185" s="19"/>
      <c r="L185" s="19"/>
    </row>
    <row r="186" spans="1:12" s="20" customFormat="1" ht="14.25" customHeight="1">
      <c r="A186" s="56"/>
      <c r="B186" s="2"/>
      <c r="C186" s="2"/>
      <c r="D186" s="56"/>
      <c r="E186" s="57"/>
      <c r="F186" s="56"/>
      <c r="H186" s="19"/>
      <c r="I186" s="19"/>
      <c r="J186" s="19"/>
      <c r="K186" s="19"/>
      <c r="L186" s="19"/>
    </row>
    <row r="187" spans="1:12" s="20" customFormat="1" ht="14.25" customHeight="1">
      <c r="A187" s="56"/>
      <c r="B187" s="2"/>
      <c r="C187" s="2"/>
      <c r="D187" s="56"/>
      <c r="E187" s="57"/>
      <c r="F187" s="56"/>
      <c r="H187" s="19"/>
      <c r="I187" s="19"/>
      <c r="J187" s="19"/>
      <c r="K187" s="19"/>
      <c r="L187" s="19"/>
    </row>
    <row r="188" spans="1:12" s="20" customFormat="1" ht="14.25" customHeight="1">
      <c r="A188" s="56"/>
      <c r="B188" s="2"/>
      <c r="C188" s="2"/>
      <c r="D188" s="56"/>
      <c r="E188" s="57"/>
      <c r="F188" s="56"/>
      <c r="H188" s="19"/>
      <c r="I188" s="19"/>
      <c r="J188" s="19"/>
      <c r="K188" s="19"/>
      <c r="L188" s="19"/>
    </row>
    <row r="189" spans="1:12" s="20" customFormat="1" ht="14.25" customHeight="1">
      <c r="A189" s="56"/>
      <c r="B189" s="2"/>
      <c r="C189" s="2"/>
      <c r="D189" s="56"/>
      <c r="E189" s="57"/>
      <c r="F189" s="56"/>
      <c r="H189" s="19"/>
      <c r="I189" s="19"/>
      <c r="J189" s="19"/>
      <c r="K189" s="19"/>
      <c r="L189" s="19"/>
    </row>
    <row r="190" spans="1:12" s="20" customFormat="1" ht="14.25" customHeight="1">
      <c r="A190" s="56"/>
      <c r="B190" s="2"/>
      <c r="C190" s="2"/>
      <c r="D190" s="56"/>
      <c r="E190" s="57"/>
      <c r="F190" s="56"/>
      <c r="H190" s="19"/>
      <c r="I190" s="19"/>
      <c r="J190" s="19"/>
      <c r="K190" s="19"/>
      <c r="L190" s="19"/>
    </row>
    <row r="191" spans="1:12" s="20" customFormat="1" ht="14.25" customHeight="1">
      <c r="A191" s="56"/>
      <c r="B191" s="2"/>
      <c r="C191" s="2"/>
      <c r="D191" s="56"/>
      <c r="E191" s="57"/>
      <c r="F191" s="56"/>
      <c r="H191" s="19"/>
      <c r="I191" s="19"/>
      <c r="J191" s="19"/>
      <c r="K191" s="19"/>
      <c r="L191" s="19"/>
    </row>
    <row r="192" spans="1:12" s="20" customFormat="1" ht="14.25" customHeight="1">
      <c r="A192" s="56"/>
      <c r="B192" s="2"/>
      <c r="C192" s="2"/>
      <c r="D192" s="56"/>
      <c r="E192" s="57"/>
      <c r="F192" s="56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K20">
    <cfRule type="duplicateValues" dxfId="28" priority="1"/>
  </conditionalFormatting>
  <conditionalFormatting sqref="N20 J24:J1048576 K23 O21:O22 J1 J13:J18 J7:J11">
    <cfRule type="duplicateValues" dxfId="27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U195"/>
  <sheetViews>
    <sheetView showGridLines="0" topLeftCell="E1" zoomScaleNormal="100" zoomScaleSheetLayoutView="100" workbookViewId="0">
      <pane ySplit="8" topLeftCell="A12" activePane="bottomLeft" state="frozen"/>
      <selection pane="bottomLeft" activeCell="K14" sqref="K1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56" hidden="1" customWidth="1" outlineLevel="1"/>
    <col min="3" max="3" width="1.85546875" style="56" hidden="1" customWidth="1" outlineLevel="1"/>
    <col min="4" max="4" width="3.5703125" style="56" hidden="1" customWidth="1" outlineLevel="1"/>
    <col min="5" max="5" width="14.5703125" style="57" customWidth="1" collapsed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17.28515625" style="19" customWidth="1"/>
    <col min="12" max="12" width="13.28515625" style="19" customWidth="1"/>
    <col min="13" max="13" width="12.7109375" style="19" customWidth="1"/>
    <col min="14" max="14" width="14.28515625" style="19" customWidth="1"/>
    <col min="15" max="15" width="13" style="19" bestFit="1" customWidth="1"/>
    <col min="16" max="16" width="13.42578125" style="19" customWidth="1"/>
    <col min="17" max="17" width="13.28515625" style="19" hidden="1" customWidth="1"/>
    <col min="18" max="18" width="11.5703125" style="19" hidden="1" customWidth="1"/>
    <col min="19" max="19" width="9.140625" style="19" hidden="1" customWidth="1"/>
    <col min="20" max="21" width="0" style="19" hidden="1" customWidth="1"/>
    <col min="22" max="16384" width="9.140625" style="19"/>
  </cols>
  <sheetData>
    <row r="1" spans="1:21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</row>
    <row r="3" spans="1:21" ht="14.25" customHeight="1">
      <c r="A3" s="3"/>
      <c r="B3" s="3"/>
      <c r="C3" s="3"/>
      <c r="D3" s="681" t="s">
        <v>1</v>
      </c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</row>
    <row r="4" spans="1:21" ht="14.25" customHeight="1">
      <c r="A4" s="3"/>
      <c r="B4" s="3"/>
      <c r="C4" s="3"/>
      <c r="D4" s="681" t="s">
        <v>2</v>
      </c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</row>
    <row r="5" spans="1:21" ht="14.25" customHeight="1">
      <c r="A5" s="3"/>
      <c r="B5" s="3"/>
      <c r="C5" s="3"/>
      <c r="D5" s="681" t="s">
        <v>1172</v>
      </c>
      <c r="E5" s="681" t="s">
        <v>188</v>
      </c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</row>
    <row r="6" spans="1:21" ht="14.25" customHeight="1">
      <c r="A6" s="3"/>
      <c r="B6" s="3"/>
      <c r="C6" s="3"/>
      <c r="D6" s="681" t="s">
        <v>1329</v>
      </c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</row>
    <row r="7" spans="1:21" ht="17.25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55" customFormat="1" ht="39.75" customHeight="1" thickBot="1">
      <c r="A8" s="78" t="s">
        <v>15</v>
      </c>
      <c r="B8" s="91" t="s">
        <v>16</v>
      </c>
      <c r="C8" s="50"/>
      <c r="D8" s="408" t="s">
        <v>17</v>
      </c>
      <c r="E8" s="403" t="s">
        <v>18</v>
      </c>
      <c r="F8" s="404" t="s">
        <v>19</v>
      </c>
      <c r="G8" s="404" t="s">
        <v>20</v>
      </c>
      <c r="H8" s="404" t="s">
        <v>24</v>
      </c>
      <c r="I8" s="407" t="s">
        <v>25</v>
      </c>
      <c r="J8" s="407" t="s">
        <v>26</v>
      </c>
      <c r="K8" s="422" t="s">
        <v>27</v>
      </c>
      <c r="L8" s="422" t="s">
        <v>28</v>
      </c>
      <c r="M8" s="406" t="s">
        <v>1191</v>
      </c>
      <c r="N8" s="425" t="s">
        <v>1049</v>
      </c>
      <c r="O8" s="406" t="s">
        <v>7</v>
      </c>
      <c r="P8" s="406" t="s">
        <v>7</v>
      </c>
    </row>
    <row r="9" spans="1:21" s="29" customFormat="1" ht="46.5" customHeight="1">
      <c r="A9" s="22" t="s">
        <v>305</v>
      </c>
      <c r="B9" s="30" t="s">
        <v>1174</v>
      </c>
      <c r="C9" s="90"/>
      <c r="D9" s="265">
        <v>1</v>
      </c>
      <c r="E9" s="23" t="s">
        <v>1371</v>
      </c>
      <c r="F9" s="10">
        <v>44904</v>
      </c>
      <c r="G9" s="24" t="s">
        <v>1180</v>
      </c>
      <c r="H9" s="73" t="s">
        <v>1369</v>
      </c>
      <c r="I9" s="11">
        <v>960.5</v>
      </c>
      <c r="J9" s="39">
        <f>I9*10%</f>
        <v>96.050000000000011</v>
      </c>
      <c r="K9" s="61">
        <f>I9-J9</f>
        <v>864.45</v>
      </c>
      <c r="L9" s="62">
        <f>K9/5</f>
        <v>172.89000000000001</v>
      </c>
      <c r="M9" s="11">
        <v>10.894438356164384</v>
      </c>
      <c r="N9" s="11">
        <v>10.894438356164384</v>
      </c>
      <c r="O9" s="11">
        <f t="shared" ref="O9:O14" si="0">I9-N9</f>
        <v>949.60556164383559</v>
      </c>
      <c r="P9" s="27">
        <f>I9-N9</f>
        <v>949.60556164383559</v>
      </c>
      <c r="Q9" s="513">
        <v>44926</v>
      </c>
      <c r="R9" s="20">
        <f t="shared" ref="R9:R14" si="1">SUM(Q9-F9)+1</f>
        <v>23</v>
      </c>
      <c r="S9" s="275">
        <f>SUM(L9/365)</f>
        <v>0.47367123287671237</v>
      </c>
      <c r="T9" s="275">
        <f>SUM(R9*S9)</f>
        <v>10.894438356164384</v>
      </c>
      <c r="U9" s="275">
        <f t="shared" ref="U9:U14" si="2">SUM(T9-P9)</f>
        <v>-938.71112328767117</v>
      </c>
    </row>
    <row r="10" spans="1:21" s="29" customFormat="1" ht="43.5" customHeight="1">
      <c r="A10" s="22" t="s">
        <v>479</v>
      </c>
      <c r="B10" s="30" t="s">
        <v>1174</v>
      </c>
      <c r="C10" s="90"/>
      <c r="D10" s="234">
        <v>2</v>
      </c>
      <c r="E10" s="23" t="s">
        <v>1373</v>
      </c>
      <c r="F10" s="10">
        <v>44904</v>
      </c>
      <c r="G10" s="24" t="s">
        <v>1180</v>
      </c>
      <c r="H10" s="73" t="s">
        <v>1369</v>
      </c>
      <c r="I10" s="13">
        <v>960.5</v>
      </c>
      <c r="J10" s="39">
        <f t="shared" ref="J10:J13" si="3">I10*10%</f>
        <v>96.050000000000011</v>
      </c>
      <c r="K10" s="61">
        <f t="shared" ref="K10:K13" si="4">I10-J10</f>
        <v>864.45</v>
      </c>
      <c r="L10" s="62">
        <f t="shared" ref="L10:L13" si="5">K10/5</f>
        <v>172.89000000000001</v>
      </c>
      <c r="M10" s="11">
        <v>10.894438356164384</v>
      </c>
      <c r="N10" s="11">
        <v>10.894438356164384</v>
      </c>
      <c r="O10" s="11">
        <f t="shared" si="0"/>
        <v>949.60556164383559</v>
      </c>
      <c r="P10" s="27">
        <f t="shared" ref="P10:P14" si="6">I10-N10</f>
        <v>949.60556164383559</v>
      </c>
      <c r="Q10" s="513">
        <v>44926</v>
      </c>
      <c r="R10" s="20">
        <f t="shared" si="1"/>
        <v>23</v>
      </c>
      <c r="S10" s="275">
        <f t="shared" ref="S10:S14" si="7">SUM(L10/365)</f>
        <v>0.47367123287671237</v>
      </c>
      <c r="T10" s="275">
        <f t="shared" ref="T10:T14" si="8">SUM(R10*S10)</f>
        <v>10.894438356164384</v>
      </c>
      <c r="U10" s="275">
        <f t="shared" si="2"/>
        <v>-938.71112328767117</v>
      </c>
    </row>
    <row r="11" spans="1:21" s="29" customFormat="1" ht="45.75" customHeight="1">
      <c r="A11" s="22" t="s">
        <v>213</v>
      </c>
      <c r="B11" s="30" t="s">
        <v>1175</v>
      </c>
      <c r="C11" s="90"/>
      <c r="D11" s="234">
        <v>4</v>
      </c>
      <c r="E11" s="23" t="s">
        <v>1372</v>
      </c>
      <c r="F11" s="10">
        <v>44904</v>
      </c>
      <c r="G11" s="34" t="s">
        <v>1182</v>
      </c>
      <c r="H11" s="73" t="s">
        <v>1369</v>
      </c>
      <c r="I11" s="248">
        <v>1017</v>
      </c>
      <c r="J11" s="39">
        <f t="shared" si="3"/>
        <v>101.7</v>
      </c>
      <c r="K11" s="61">
        <f t="shared" si="4"/>
        <v>915.3</v>
      </c>
      <c r="L11" s="62">
        <f t="shared" si="5"/>
        <v>183.06</v>
      </c>
      <c r="M11" s="11">
        <v>11.535287671232878</v>
      </c>
      <c r="N11" s="11">
        <v>11.535287671232878</v>
      </c>
      <c r="O11" s="11">
        <f t="shared" si="0"/>
        <v>1005.4647123287672</v>
      </c>
      <c r="P11" s="27">
        <f t="shared" si="6"/>
        <v>1005.4647123287672</v>
      </c>
      <c r="Q11" s="513">
        <v>44926</v>
      </c>
      <c r="R11" s="20">
        <f t="shared" si="1"/>
        <v>23</v>
      </c>
      <c r="S11" s="275">
        <f t="shared" si="7"/>
        <v>0.50153424657534251</v>
      </c>
      <c r="T11" s="275">
        <f t="shared" si="8"/>
        <v>11.535287671232878</v>
      </c>
      <c r="U11" s="275">
        <f t="shared" si="2"/>
        <v>-993.92942465753435</v>
      </c>
    </row>
    <row r="12" spans="1:21" s="29" customFormat="1" ht="36.75" customHeight="1">
      <c r="A12" s="22" t="s">
        <v>221</v>
      </c>
      <c r="B12" s="30" t="s">
        <v>1175</v>
      </c>
      <c r="C12" s="90"/>
      <c r="D12" s="234">
        <v>5</v>
      </c>
      <c r="E12" s="23" t="s">
        <v>1374</v>
      </c>
      <c r="F12" s="10">
        <v>44904</v>
      </c>
      <c r="G12" s="34" t="s">
        <v>1181</v>
      </c>
      <c r="H12" s="73" t="s">
        <v>1369</v>
      </c>
      <c r="I12" s="14">
        <v>904</v>
      </c>
      <c r="J12" s="39">
        <f t="shared" si="3"/>
        <v>90.4</v>
      </c>
      <c r="K12" s="61">
        <f t="shared" si="4"/>
        <v>813.6</v>
      </c>
      <c r="L12" s="62">
        <f t="shared" si="5"/>
        <v>162.72</v>
      </c>
      <c r="M12" s="11">
        <v>10.253589041095889</v>
      </c>
      <c r="N12" s="11">
        <v>10.253589041095889</v>
      </c>
      <c r="O12" s="11">
        <f t="shared" si="0"/>
        <v>893.74641095890411</v>
      </c>
      <c r="P12" s="27">
        <f t="shared" si="6"/>
        <v>893.74641095890411</v>
      </c>
      <c r="Q12" s="513">
        <v>44926</v>
      </c>
      <c r="R12" s="20">
        <f t="shared" si="1"/>
        <v>23</v>
      </c>
      <c r="S12" s="275">
        <f t="shared" si="7"/>
        <v>0.44580821917808217</v>
      </c>
      <c r="T12" s="275">
        <f t="shared" si="8"/>
        <v>10.253589041095889</v>
      </c>
      <c r="U12" s="275">
        <f t="shared" si="2"/>
        <v>-883.49282191780821</v>
      </c>
    </row>
    <row r="13" spans="1:21" s="29" customFormat="1" ht="39" customHeight="1">
      <c r="A13" s="22" t="s">
        <v>225</v>
      </c>
      <c r="B13" s="30" t="s">
        <v>1176</v>
      </c>
      <c r="C13" s="90"/>
      <c r="D13" s="234">
        <v>6</v>
      </c>
      <c r="E13" s="23" t="s">
        <v>1375</v>
      </c>
      <c r="F13" s="10">
        <v>44904</v>
      </c>
      <c r="G13" s="34" t="s">
        <v>1179</v>
      </c>
      <c r="H13" s="73" t="s">
        <v>1369</v>
      </c>
      <c r="I13" s="14">
        <v>1921</v>
      </c>
      <c r="J13" s="39">
        <f t="shared" si="3"/>
        <v>192.10000000000002</v>
      </c>
      <c r="K13" s="61">
        <f t="shared" si="4"/>
        <v>1728.9</v>
      </c>
      <c r="L13" s="62">
        <f t="shared" si="5"/>
        <v>345.78000000000003</v>
      </c>
      <c r="M13" s="11">
        <v>21.788876712328769</v>
      </c>
      <c r="N13" s="11">
        <v>21.788876712328769</v>
      </c>
      <c r="O13" s="11">
        <f t="shared" si="0"/>
        <v>1899.2111232876712</v>
      </c>
      <c r="P13" s="27">
        <f t="shared" si="6"/>
        <v>1899.2111232876712</v>
      </c>
      <c r="Q13" s="513">
        <v>44926</v>
      </c>
      <c r="R13" s="20">
        <f t="shared" si="1"/>
        <v>23</v>
      </c>
      <c r="S13" s="275">
        <f t="shared" si="7"/>
        <v>0.94734246575342473</v>
      </c>
      <c r="T13" s="275">
        <f t="shared" si="8"/>
        <v>21.788876712328769</v>
      </c>
      <c r="U13" s="275">
        <f t="shared" si="2"/>
        <v>-1877.4222465753423</v>
      </c>
    </row>
    <row r="14" spans="1:21" s="29" customFormat="1" ht="42" customHeight="1" thickBot="1">
      <c r="A14" s="22" t="s">
        <v>1173</v>
      </c>
      <c r="B14" s="30" t="s">
        <v>1177</v>
      </c>
      <c r="C14" s="90"/>
      <c r="D14" s="234">
        <v>8</v>
      </c>
      <c r="E14" s="23" t="s">
        <v>1376</v>
      </c>
      <c r="F14" s="10">
        <v>44904</v>
      </c>
      <c r="G14" s="477" t="s">
        <v>1178</v>
      </c>
      <c r="H14" s="73" t="s">
        <v>1369</v>
      </c>
      <c r="I14" s="14">
        <v>4100</v>
      </c>
      <c r="J14" s="39">
        <f t="shared" ref="J14" si="9">I14*10%</f>
        <v>410</v>
      </c>
      <c r="K14" s="61">
        <f t="shared" ref="K14" si="10">I14-J14</f>
        <v>3690</v>
      </c>
      <c r="L14" s="62">
        <f t="shared" ref="L14" si="11">K14/5</f>
        <v>738</v>
      </c>
      <c r="M14" s="11">
        <v>46.504109589041093</v>
      </c>
      <c r="N14" s="11">
        <v>46.504109589041093</v>
      </c>
      <c r="O14" s="11">
        <f t="shared" si="0"/>
        <v>4053.495890410959</v>
      </c>
      <c r="P14" s="27">
        <f t="shared" si="6"/>
        <v>4053.495890410959</v>
      </c>
      <c r="Q14" s="513">
        <v>44926</v>
      </c>
      <c r="R14" s="20">
        <f t="shared" si="1"/>
        <v>23</v>
      </c>
      <c r="S14" s="275">
        <f t="shared" si="7"/>
        <v>2.021917808219178</v>
      </c>
      <c r="T14" s="275">
        <f t="shared" si="8"/>
        <v>46.504109589041093</v>
      </c>
      <c r="U14" s="275">
        <f t="shared" si="2"/>
        <v>-4006.9917808219179</v>
      </c>
    </row>
    <row r="15" spans="1:21" s="15" customFormat="1" ht="30" customHeight="1" thickBot="1">
      <c r="A15" s="79"/>
      <c r="B15" s="79"/>
      <c r="C15" s="77"/>
      <c r="D15" s="635" t="s">
        <v>1333</v>
      </c>
      <c r="E15" s="679" t="s">
        <v>1370</v>
      </c>
      <c r="F15" s="679"/>
      <c r="G15" s="679"/>
      <c r="H15" s="680"/>
      <c r="I15" s="426">
        <f t="shared" ref="I15:P15" si="12">SUM(I9:I14)</f>
        <v>9863</v>
      </c>
      <c r="J15" s="426">
        <f t="shared" si="12"/>
        <v>986.30000000000007</v>
      </c>
      <c r="K15" s="426">
        <f t="shared" si="12"/>
        <v>8876.7000000000007</v>
      </c>
      <c r="L15" s="426">
        <f t="shared" si="12"/>
        <v>1775.3400000000001</v>
      </c>
      <c r="M15" s="426">
        <f t="shared" si="12"/>
        <v>111.8707397260274</v>
      </c>
      <c r="N15" s="426">
        <f>SUM(N9:N14)</f>
        <v>111.8707397260274</v>
      </c>
      <c r="O15" s="428">
        <f t="shared" si="12"/>
        <v>9751.1292602739722</v>
      </c>
      <c r="P15" s="426">
        <f t="shared" si="12"/>
        <v>9751.1292602739722</v>
      </c>
    </row>
    <row r="16" spans="1:21" s="20" customFormat="1" ht="29.25" customHeight="1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  <c r="Q16" s="539">
        <f>N12+N13+N14</f>
        <v>78.546575342465758</v>
      </c>
    </row>
    <row r="17" spans="1:12" s="20" customFormat="1" ht="14.25" customHeight="1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</row>
    <row r="18" spans="1:12" s="20" customFormat="1" ht="14.25" customHeight="1">
      <c r="A18" s="2"/>
      <c r="B18" s="56"/>
      <c r="C18" s="56"/>
      <c r="D18" s="56"/>
      <c r="E18" s="57"/>
      <c r="F18" s="56"/>
      <c r="H18" s="19"/>
      <c r="I18" s="57"/>
      <c r="J18" s="57"/>
      <c r="K18" s="19"/>
      <c r="L18" s="19"/>
    </row>
    <row r="19" spans="1:12" s="20" customFormat="1" ht="14.25" customHeight="1">
      <c r="A19" s="2"/>
      <c r="B19" s="56"/>
      <c r="C19" s="56"/>
      <c r="D19" s="56"/>
      <c r="E19" s="57"/>
      <c r="F19" s="56"/>
      <c r="H19" s="19"/>
      <c r="I19" s="57"/>
      <c r="J19" s="57"/>
      <c r="K19" s="19"/>
      <c r="L19" s="19"/>
    </row>
    <row r="20" spans="1:12" s="20" customFormat="1" ht="17.25" customHeight="1" thickBot="1">
      <c r="A20" s="2"/>
      <c r="B20" s="56"/>
      <c r="C20" s="56"/>
      <c r="D20" s="56"/>
      <c r="E20" s="57"/>
      <c r="F20" s="56"/>
      <c r="H20" s="19"/>
      <c r="I20" s="57"/>
      <c r="J20" s="57"/>
      <c r="K20" s="58"/>
      <c r="L20" s="19"/>
    </row>
    <row r="21" spans="1:12" s="20" customFormat="1" ht="17.25" customHeight="1">
      <c r="A21" s="2"/>
      <c r="B21" s="56"/>
      <c r="C21" s="56"/>
      <c r="D21" s="56"/>
      <c r="E21" s="57"/>
      <c r="F21" s="56"/>
      <c r="H21" s="19"/>
      <c r="I21" s="57"/>
      <c r="J21" s="57"/>
      <c r="K21" s="83" t="s">
        <v>1</v>
      </c>
      <c r="L21" s="19"/>
    </row>
    <row r="22" spans="1:12" s="20" customFormat="1" ht="14.25" customHeight="1">
      <c r="A22" s="2"/>
      <c r="B22" s="56"/>
      <c r="C22" s="56"/>
      <c r="D22" s="56"/>
      <c r="E22" s="57"/>
      <c r="F22" s="56"/>
      <c r="H22" s="19"/>
      <c r="I22" s="57"/>
      <c r="J22" s="57"/>
      <c r="K22" s="19"/>
      <c r="L22" s="19"/>
    </row>
    <row r="23" spans="1:12" s="20" customFormat="1" ht="14.25" customHeight="1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12" s="20" customFormat="1" ht="14.25" customHeight="1">
      <c r="A24" s="2"/>
      <c r="B24" s="56"/>
      <c r="C24" s="56"/>
      <c r="D24" s="56"/>
      <c r="E24" s="57"/>
      <c r="F24" s="56"/>
      <c r="H24" s="19"/>
      <c r="I24" s="57"/>
      <c r="J24" s="17"/>
      <c r="L24" s="19"/>
    </row>
    <row r="25" spans="1:12" s="20" customFormat="1" ht="14.25" customHeight="1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12" s="20" customFormat="1" ht="14.25" customHeight="1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12" s="20" customFormat="1" ht="14.25" customHeight="1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12" s="20" customFormat="1" ht="14.25" customHeight="1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12" s="20" customFormat="1" ht="14.25" customHeight="1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12" s="20" customFormat="1" ht="14.25" customHeight="1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12" s="20" customFormat="1" ht="14.25" customHeight="1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12" s="20" customFormat="1" ht="14.25" customHeight="1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</sheetData>
  <mergeCells count="6">
    <mergeCell ref="E15:H15"/>
    <mergeCell ref="D2:R2"/>
    <mergeCell ref="D3:R3"/>
    <mergeCell ref="D4:R4"/>
    <mergeCell ref="D5:R5"/>
    <mergeCell ref="D6:R6"/>
  </mergeCells>
  <phoneticPr fontId="8" type="noConversion"/>
  <conditionalFormatting sqref="J25:J1048576 J1 J16:J23 J7">
    <cfRule type="duplicateValues" dxfId="26" priority="82"/>
  </conditionalFormatting>
  <conditionalFormatting sqref="K20">
    <cfRule type="duplicateValues" dxfId="25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9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FI35"/>
  <sheetViews>
    <sheetView topLeftCell="D13" zoomScale="96" zoomScaleNormal="96" workbookViewId="0">
      <selection activeCell="CY24" sqref="CY24"/>
    </sheetView>
  </sheetViews>
  <sheetFormatPr baseColWidth="10" defaultColWidth="11.42578125" defaultRowHeight="12.75"/>
  <cols>
    <col min="1" max="1" width="6.7109375" style="166" hidden="1" customWidth="1"/>
    <col min="2" max="2" width="8.28515625" style="166" hidden="1" customWidth="1"/>
    <col min="3" max="3" width="3.5703125" style="166" hidden="1" customWidth="1"/>
    <col min="4" max="4" width="3.5703125" style="166" bestFit="1" customWidth="1"/>
    <col min="5" max="5" width="13.140625" style="134" customWidth="1"/>
    <col min="6" max="6" width="9.5703125" style="167" customWidth="1"/>
    <col min="7" max="7" width="30.28515625" style="167" customWidth="1"/>
    <col min="8" max="8" width="7.85546875" style="167" customWidth="1"/>
    <col min="9" max="9" width="10.85546875" style="137" customWidth="1"/>
    <col min="10" max="10" width="11.140625" style="167" customWidth="1"/>
    <col min="11" max="11" width="13" style="167" customWidth="1"/>
    <col min="12" max="12" width="18.42578125" style="167" customWidth="1"/>
    <col min="13" max="13" width="15.140625" style="137" customWidth="1"/>
    <col min="14" max="14" width="13.28515625" style="137" customWidth="1"/>
    <col min="15" max="15" width="13.28515625" style="167" customWidth="1"/>
    <col min="16" max="17" width="12.140625" style="167" customWidth="1"/>
    <col min="18" max="18" width="13" style="167" bestFit="1" customWidth="1"/>
    <col min="19" max="19" width="13.140625" style="167" hidden="1" customWidth="1"/>
    <col min="20" max="20" width="13.42578125" style="167" hidden="1" customWidth="1"/>
    <col min="21" max="21" width="9.85546875" style="167" hidden="1" customWidth="1"/>
    <col min="22" max="22" width="13" style="167" hidden="1" customWidth="1"/>
    <col min="23" max="23" width="13.42578125" style="167" hidden="1" customWidth="1"/>
    <col min="24" max="24" width="9.85546875" style="167" hidden="1" customWidth="1"/>
    <col min="25" max="25" width="13" style="167" hidden="1" customWidth="1"/>
    <col min="26" max="26" width="13.42578125" style="167" hidden="1" customWidth="1"/>
    <col min="27" max="27" width="9.85546875" style="167" hidden="1" customWidth="1"/>
    <col min="28" max="28" width="13" style="167" hidden="1" customWidth="1"/>
    <col min="29" max="29" width="13.42578125" style="167" hidden="1" customWidth="1"/>
    <col min="30" max="30" width="9.85546875" style="167" hidden="1" customWidth="1"/>
    <col min="31" max="31" width="13" style="167" hidden="1" customWidth="1"/>
    <col min="32" max="32" width="13.42578125" style="167" hidden="1" customWidth="1"/>
    <col min="33" max="33" width="9.85546875" style="167" hidden="1" customWidth="1"/>
    <col min="34" max="34" width="13" style="167" hidden="1" customWidth="1"/>
    <col min="35" max="35" width="13.42578125" style="167" hidden="1" customWidth="1"/>
    <col min="36" max="36" width="9.85546875" style="167" hidden="1" customWidth="1"/>
    <col min="37" max="37" width="13" style="167" hidden="1" customWidth="1"/>
    <col min="38" max="38" width="13.42578125" style="167" hidden="1" customWidth="1"/>
    <col min="39" max="39" width="9.85546875" style="167" hidden="1" customWidth="1"/>
    <col min="40" max="40" width="13" style="167" hidden="1" customWidth="1"/>
    <col min="41" max="41" width="13.42578125" style="167" hidden="1" customWidth="1"/>
    <col min="42" max="42" width="9.85546875" style="167" hidden="1" customWidth="1"/>
    <col min="43" max="43" width="13" style="167" hidden="1" customWidth="1"/>
    <col min="44" max="44" width="13.42578125" style="167" hidden="1" customWidth="1"/>
    <col min="45" max="45" width="9.85546875" style="167" hidden="1" customWidth="1"/>
    <col min="46" max="46" width="13" style="167" hidden="1" customWidth="1"/>
    <col min="47" max="47" width="13.42578125" style="167" hidden="1" customWidth="1"/>
    <col min="48" max="48" width="9.85546875" style="167" hidden="1" customWidth="1"/>
    <col min="49" max="49" width="13.140625" style="167" hidden="1" customWidth="1"/>
    <col min="50" max="50" width="13.42578125" style="167" hidden="1" customWidth="1"/>
    <col min="51" max="51" width="9.85546875" style="167" hidden="1" customWidth="1"/>
    <col min="52" max="52" width="13.5703125" style="167" hidden="1" customWidth="1"/>
    <col min="53" max="53" width="13.42578125" style="167" hidden="1" customWidth="1"/>
    <col min="54" max="54" width="9.85546875" style="167" hidden="1" customWidth="1"/>
    <col min="55" max="55" width="13.5703125" style="167" hidden="1" customWidth="1"/>
    <col min="56" max="56" width="13.42578125" style="167" hidden="1" customWidth="1"/>
    <col min="57" max="57" width="9.85546875" style="167" hidden="1" customWidth="1"/>
    <col min="58" max="58" width="13.5703125" style="167" hidden="1" customWidth="1"/>
    <col min="59" max="59" width="13.42578125" style="167" hidden="1" customWidth="1"/>
    <col min="60" max="60" width="9.85546875" style="167" hidden="1" customWidth="1"/>
    <col min="61" max="61" width="13.5703125" style="167" hidden="1" customWidth="1"/>
    <col min="62" max="62" width="13.42578125" style="167" hidden="1" customWidth="1"/>
    <col min="63" max="63" width="9.85546875" style="167" hidden="1" customWidth="1"/>
    <col min="64" max="64" width="13" style="167" hidden="1" customWidth="1"/>
    <col min="65" max="65" width="13.42578125" style="167" hidden="1" customWidth="1"/>
    <col min="66" max="66" width="9.85546875" style="134" hidden="1" customWidth="1"/>
    <col min="67" max="67" width="13" style="134" hidden="1" customWidth="1"/>
    <col min="68" max="68" width="13.42578125" style="134" hidden="1" customWidth="1"/>
    <col min="69" max="69" width="9.85546875" style="134" hidden="1" customWidth="1"/>
    <col min="70" max="70" width="11.85546875" style="134" hidden="1" customWidth="1"/>
    <col min="71" max="71" width="13.42578125" style="134" hidden="1" customWidth="1"/>
    <col min="72" max="72" width="9.85546875" style="134" hidden="1" customWidth="1"/>
    <col min="73" max="73" width="13" style="134" hidden="1" customWidth="1"/>
    <col min="74" max="74" width="13.42578125" style="134" hidden="1" customWidth="1"/>
    <col min="75" max="75" width="9.85546875" style="134" hidden="1" customWidth="1"/>
    <col min="76" max="76" width="11.85546875" style="134" hidden="1" customWidth="1"/>
    <col min="77" max="77" width="13.42578125" style="134" hidden="1" customWidth="1"/>
    <col min="78" max="78" width="9.85546875" style="134" hidden="1" customWidth="1"/>
    <col min="79" max="79" width="13" style="134" hidden="1" customWidth="1"/>
    <col min="80" max="80" width="13.42578125" style="134" hidden="1" customWidth="1"/>
    <col min="81" max="81" width="15.85546875" style="134" hidden="1" customWidth="1"/>
    <col min="82" max="82" width="13" style="134" hidden="1" customWidth="1"/>
    <col min="83" max="83" width="13.42578125" style="134" hidden="1" customWidth="1"/>
    <col min="84" max="84" width="9.85546875" style="134" hidden="1" customWidth="1"/>
    <col min="85" max="85" width="11.85546875" style="134" hidden="1" customWidth="1"/>
    <col min="86" max="86" width="13.42578125" style="134" hidden="1" customWidth="1"/>
    <col min="87" max="87" width="9.85546875" style="134" hidden="1" customWidth="1"/>
    <col min="88" max="88" width="10.85546875" style="134" hidden="1" customWidth="1"/>
    <col min="89" max="89" width="13.42578125" style="134" hidden="1" customWidth="1"/>
    <col min="90" max="90" width="9.85546875" style="134" hidden="1" customWidth="1"/>
    <col min="91" max="91" width="12.42578125" style="134" hidden="1" customWidth="1"/>
    <col min="92" max="92" width="13" style="134" hidden="1" customWidth="1"/>
    <col min="93" max="93" width="11.42578125" style="134" hidden="1" customWidth="1"/>
    <col min="94" max="94" width="13.85546875" style="134" hidden="1" customWidth="1"/>
    <col min="95" max="95" width="13.42578125" style="134" hidden="1" customWidth="1"/>
    <col min="96" max="96" width="11.42578125" style="134" hidden="1" customWidth="1"/>
    <col min="97" max="97" width="13.140625" style="134" hidden="1" customWidth="1"/>
    <col min="98" max="98" width="13.28515625" style="134" customWidth="1"/>
    <col min="99" max="99" width="11.42578125" style="134"/>
    <col min="100" max="101" width="14" style="134" customWidth="1"/>
    <col min="102" max="107" width="11.42578125" style="134" customWidth="1"/>
    <col min="108" max="242" width="11.42578125" style="134"/>
    <col min="243" max="244" width="0" style="134" hidden="1" customWidth="1"/>
    <col min="245" max="245" width="3.5703125" style="134" customWidth="1"/>
    <col min="246" max="246" width="9" style="134" customWidth="1"/>
    <col min="247" max="247" width="11.28515625" style="134" customWidth="1"/>
    <col min="248" max="248" width="12" style="134" customWidth="1"/>
    <col min="249" max="249" width="30.28515625" style="134" customWidth="1"/>
    <col min="250" max="250" width="7.85546875" style="134" customWidth="1"/>
    <col min="251" max="251" width="10.85546875" style="134" customWidth="1"/>
    <col min="252" max="252" width="9.85546875" style="134" customWidth="1"/>
    <col min="253" max="253" width="13" style="134" customWidth="1"/>
    <col min="254" max="254" width="18.42578125" style="134" customWidth="1"/>
    <col min="255" max="255" width="15.140625" style="134" customWidth="1"/>
    <col min="256" max="257" width="13.28515625" style="134" customWidth="1"/>
    <col min="258" max="259" width="12.140625" style="134" customWidth="1"/>
    <col min="260" max="260" width="13" style="134" bestFit="1" customWidth="1"/>
    <col min="261" max="332" width="0" style="134" hidden="1" customWidth="1"/>
    <col min="333" max="333" width="12.42578125" style="134" customWidth="1"/>
    <col min="334" max="334" width="13" style="134" customWidth="1"/>
    <col min="335" max="335" width="11.42578125" style="134"/>
    <col min="336" max="336" width="13.85546875" style="134" customWidth="1"/>
    <col min="337" max="337" width="13.42578125" style="134" customWidth="1"/>
    <col min="338" max="498" width="11.42578125" style="134"/>
    <col min="499" max="500" width="0" style="134" hidden="1" customWidth="1"/>
    <col min="501" max="501" width="3.5703125" style="134" customWidth="1"/>
    <col min="502" max="502" width="9" style="134" customWidth="1"/>
    <col min="503" max="503" width="11.28515625" style="134" customWidth="1"/>
    <col min="504" max="504" width="12" style="134" customWidth="1"/>
    <col min="505" max="505" width="30.28515625" style="134" customWidth="1"/>
    <col min="506" max="506" width="7.85546875" style="134" customWidth="1"/>
    <col min="507" max="507" width="10.85546875" style="134" customWidth="1"/>
    <col min="508" max="508" width="9.85546875" style="134" customWidth="1"/>
    <col min="509" max="509" width="13" style="134" customWidth="1"/>
    <col min="510" max="510" width="18.42578125" style="134" customWidth="1"/>
    <col min="511" max="511" width="15.140625" style="134" customWidth="1"/>
    <col min="512" max="513" width="13.28515625" style="134" customWidth="1"/>
    <col min="514" max="515" width="12.140625" style="134" customWidth="1"/>
    <col min="516" max="516" width="13" style="134" bestFit="1" customWidth="1"/>
    <col min="517" max="588" width="0" style="134" hidden="1" customWidth="1"/>
    <col min="589" max="589" width="12.42578125" style="134" customWidth="1"/>
    <col min="590" max="590" width="13" style="134" customWidth="1"/>
    <col min="591" max="591" width="11.42578125" style="134"/>
    <col min="592" max="592" width="13.85546875" style="134" customWidth="1"/>
    <col min="593" max="593" width="13.42578125" style="134" customWidth="1"/>
    <col min="594" max="754" width="11.42578125" style="134"/>
    <col min="755" max="756" width="0" style="134" hidden="1" customWidth="1"/>
    <col min="757" max="757" width="3.5703125" style="134" customWidth="1"/>
    <col min="758" max="758" width="9" style="134" customWidth="1"/>
    <col min="759" max="759" width="11.28515625" style="134" customWidth="1"/>
    <col min="760" max="760" width="12" style="134" customWidth="1"/>
    <col min="761" max="761" width="30.28515625" style="134" customWidth="1"/>
    <col min="762" max="762" width="7.85546875" style="134" customWidth="1"/>
    <col min="763" max="763" width="10.85546875" style="134" customWidth="1"/>
    <col min="764" max="764" width="9.85546875" style="134" customWidth="1"/>
    <col min="765" max="765" width="13" style="134" customWidth="1"/>
    <col min="766" max="766" width="18.42578125" style="134" customWidth="1"/>
    <col min="767" max="767" width="15.140625" style="134" customWidth="1"/>
    <col min="768" max="769" width="13.28515625" style="134" customWidth="1"/>
    <col min="770" max="771" width="12.140625" style="134" customWidth="1"/>
    <col min="772" max="772" width="13" style="134" bestFit="1" customWidth="1"/>
    <col min="773" max="844" width="0" style="134" hidden="1" customWidth="1"/>
    <col min="845" max="845" width="12.42578125" style="134" customWidth="1"/>
    <col min="846" max="846" width="13" style="134" customWidth="1"/>
    <col min="847" max="847" width="11.42578125" style="134"/>
    <col min="848" max="848" width="13.85546875" style="134" customWidth="1"/>
    <col min="849" max="849" width="13.42578125" style="134" customWidth="1"/>
    <col min="850" max="1010" width="11.42578125" style="134"/>
    <col min="1011" max="1012" width="0" style="134" hidden="1" customWidth="1"/>
    <col min="1013" max="1013" width="3.5703125" style="134" customWidth="1"/>
    <col min="1014" max="1014" width="9" style="134" customWidth="1"/>
    <col min="1015" max="1015" width="11.28515625" style="134" customWidth="1"/>
    <col min="1016" max="1016" width="12" style="134" customWidth="1"/>
    <col min="1017" max="1017" width="30.28515625" style="134" customWidth="1"/>
    <col min="1018" max="1018" width="7.85546875" style="134" customWidth="1"/>
    <col min="1019" max="1019" width="10.85546875" style="134" customWidth="1"/>
    <col min="1020" max="1020" width="9.85546875" style="134" customWidth="1"/>
    <col min="1021" max="1021" width="13" style="134" customWidth="1"/>
    <col min="1022" max="1022" width="18.42578125" style="134" customWidth="1"/>
    <col min="1023" max="1023" width="15.140625" style="134" customWidth="1"/>
    <col min="1024" max="1025" width="13.28515625" style="134" customWidth="1"/>
    <col min="1026" max="1027" width="12.140625" style="134" customWidth="1"/>
    <col min="1028" max="1028" width="13" style="134" bestFit="1" customWidth="1"/>
    <col min="1029" max="1100" width="0" style="134" hidden="1" customWidth="1"/>
    <col min="1101" max="1101" width="12.42578125" style="134" customWidth="1"/>
    <col min="1102" max="1102" width="13" style="134" customWidth="1"/>
    <col min="1103" max="1103" width="11.42578125" style="134"/>
    <col min="1104" max="1104" width="13.85546875" style="134" customWidth="1"/>
    <col min="1105" max="1105" width="13.42578125" style="134" customWidth="1"/>
    <col min="1106" max="1266" width="11.42578125" style="134"/>
    <col min="1267" max="1268" width="0" style="134" hidden="1" customWidth="1"/>
    <col min="1269" max="1269" width="3.5703125" style="134" customWidth="1"/>
    <col min="1270" max="1270" width="9" style="134" customWidth="1"/>
    <col min="1271" max="1271" width="11.28515625" style="134" customWidth="1"/>
    <col min="1272" max="1272" width="12" style="134" customWidth="1"/>
    <col min="1273" max="1273" width="30.28515625" style="134" customWidth="1"/>
    <col min="1274" max="1274" width="7.85546875" style="134" customWidth="1"/>
    <col min="1275" max="1275" width="10.85546875" style="134" customWidth="1"/>
    <col min="1276" max="1276" width="9.85546875" style="134" customWidth="1"/>
    <col min="1277" max="1277" width="13" style="134" customWidth="1"/>
    <col min="1278" max="1278" width="18.42578125" style="134" customWidth="1"/>
    <col min="1279" max="1279" width="15.140625" style="134" customWidth="1"/>
    <col min="1280" max="1281" width="13.28515625" style="134" customWidth="1"/>
    <col min="1282" max="1283" width="12.140625" style="134" customWidth="1"/>
    <col min="1284" max="1284" width="13" style="134" bestFit="1" customWidth="1"/>
    <col min="1285" max="1356" width="0" style="134" hidden="1" customWidth="1"/>
    <col min="1357" max="1357" width="12.42578125" style="134" customWidth="1"/>
    <col min="1358" max="1358" width="13" style="134" customWidth="1"/>
    <col min="1359" max="1359" width="11.42578125" style="134"/>
    <col min="1360" max="1360" width="13.85546875" style="134" customWidth="1"/>
    <col min="1361" max="1361" width="13.42578125" style="134" customWidth="1"/>
    <col min="1362" max="1522" width="11.42578125" style="134"/>
    <col min="1523" max="1524" width="0" style="134" hidden="1" customWidth="1"/>
    <col min="1525" max="1525" width="3.5703125" style="134" customWidth="1"/>
    <col min="1526" max="1526" width="9" style="134" customWidth="1"/>
    <col min="1527" max="1527" width="11.28515625" style="134" customWidth="1"/>
    <col min="1528" max="1528" width="12" style="134" customWidth="1"/>
    <col min="1529" max="1529" width="30.28515625" style="134" customWidth="1"/>
    <col min="1530" max="1530" width="7.85546875" style="134" customWidth="1"/>
    <col min="1531" max="1531" width="10.85546875" style="134" customWidth="1"/>
    <col min="1532" max="1532" width="9.85546875" style="134" customWidth="1"/>
    <col min="1533" max="1533" width="13" style="134" customWidth="1"/>
    <col min="1534" max="1534" width="18.42578125" style="134" customWidth="1"/>
    <col min="1535" max="1535" width="15.140625" style="134" customWidth="1"/>
    <col min="1536" max="1537" width="13.28515625" style="134" customWidth="1"/>
    <col min="1538" max="1539" width="12.140625" style="134" customWidth="1"/>
    <col min="1540" max="1540" width="13" style="134" bestFit="1" customWidth="1"/>
    <col min="1541" max="1612" width="0" style="134" hidden="1" customWidth="1"/>
    <col min="1613" max="1613" width="12.42578125" style="134" customWidth="1"/>
    <col min="1614" max="1614" width="13" style="134" customWidth="1"/>
    <col min="1615" max="1615" width="11.42578125" style="134"/>
    <col min="1616" max="1616" width="13.85546875" style="134" customWidth="1"/>
    <col min="1617" max="1617" width="13.42578125" style="134" customWidth="1"/>
    <col min="1618" max="1778" width="11.42578125" style="134"/>
    <col min="1779" max="1780" width="0" style="134" hidden="1" customWidth="1"/>
    <col min="1781" max="1781" width="3.5703125" style="134" customWidth="1"/>
    <col min="1782" max="1782" width="9" style="134" customWidth="1"/>
    <col min="1783" max="1783" width="11.28515625" style="134" customWidth="1"/>
    <col min="1784" max="1784" width="12" style="134" customWidth="1"/>
    <col min="1785" max="1785" width="30.28515625" style="134" customWidth="1"/>
    <col min="1786" max="1786" width="7.85546875" style="134" customWidth="1"/>
    <col min="1787" max="1787" width="10.85546875" style="134" customWidth="1"/>
    <col min="1788" max="1788" width="9.85546875" style="134" customWidth="1"/>
    <col min="1789" max="1789" width="13" style="134" customWidth="1"/>
    <col min="1790" max="1790" width="18.42578125" style="134" customWidth="1"/>
    <col min="1791" max="1791" width="15.140625" style="134" customWidth="1"/>
    <col min="1792" max="1793" width="13.28515625" style="134" customWidth="1"/>
    <col min="1794" max="1795" width="12.140625" style="134" customWidth="1"/>
    <col min="1796" max="1796" width="13" style="134" bestFit="1" customWidth="1"/>
    <col min="1797" max="1868" width="0" style="134" hidden="1" customWidth="1"/>
    <col min="1869" max="1869" width="12.42578125" style="134" customWidth="1"/>
    <col min="1870" max="1870" width="13" style="134" customWidth="1"/>
    <col min="1871" max="1871" width="11.42578125" style="134"/>
    <col min="1872" max="1872" width="13.85546875" style="134" customWidth="1"/>
    <col min="1873" max="1873" width="13.42578125" style="134" customWidth="1"/>
    <col min="1874" max="2034" width="11.42578125" style="134"/>
    <col min="2035" max="2036" width="0" style="134" hidden="1" customWidth="1"/>
    <col min="2037" max="2037" width="3.5703125" style="134" customWidth="1"/>
    <col min="2038" max="2038" width="9" style="134" customWidth="1"/>
    <col min="2039" max="2039" width="11.28515625" style="134" customWidth="1"/>
    <col min="2040" max="2040" width="12" style="134" customWidth="1"/>
    <col min="2041" max="2041" width="30.28515625" style="134" customWidth="1"/>
    <col min="2042" max="2042" width="7.85546875" style="134" customWidth="1"/>
    <col min="2043" max="2043" width="10.85546875" style="134" customWidth="1"/>
    <col min="2044" max="2044" width="9.85546875" style="134" customWidth="1"/>
    <col min="2045" max="2045" width="13" style="134" customWidth="1"/>
    <col min="2046" max="2046" width="18.42578125" style="134" customWidth="1"/>
    <col min="2047" max="2047" width="15.140625" style="134" customWidth="1"/>
    <col min="2048" max="2049" width="13.28515625" style="134" customWidth="1"/>
    <col min="2050" max="2051" width="12.140625" style="134" customWidth="1"/>
    <col min="2052" max="2052" width="13" style="134" bestFit="1" customWidth="1"/>
    <col min="2053" max="2124" width="0" style="134" hidden="1" customWidth="1"/>
    <col min="2125" max="2125" width="12.42578125" style="134" customWidth="1"/>
    <col min="2126" max="2126" width="13" style="134" customWidth="1"/>
    <col min="2127" max="2127" width="11.42578125" style="134"/>
    <col min="2128" max="2128" width="13.85546875" style="134" customWidth="1"/>
    <col min="2129" max="2129" width="13.42578125" style="134" customWidth="1"/>
    <col min="2130" max="2290" width="11.42578125" style="134"/>
    <col min="2291" max="2292" width="0" style="134" hidden="1" customWidth="1"/>
    <col min="2293" max="2293" width="3.5703125" style="134" customWidth="1"/>
    <col min="2294" max="2294" width="9" style="134" customWidth="1"/>
    <col min="2295" max="2295" width="11.28515625" style="134" customWidth="1"/>
    <col min="2296" max="2296" width="12" style="134" customWidth="1"/>
    <col min="2297" max="2297" width="30.28515625" style="134" customWidth="1"/>
    <col min="2298" max="2298" width="7.85546875" style="134" customWidth="1"/>
    <col min="2299" max="2299" width="10.85546875" style="134" customWidth="1"/>
    <col min="2300" max="2300" width="9.85546875" style="134" customWidth="1"/>
    <col min="2301" max="2301" width="13" style="134" customWidth="1"/>
    <col min="2302" max="2302" width="18.42578125" style="134" customWidth="1"/>
    <col min="2303" max="2303" width="15.140625" style="134" customWidth="1"/>
    <col min="2304" max="2305" width="13.28515625" style="134" customWidth="1"/>
    <col min="2306" max="2307" width="12.140625" style="134" customWidth="1"/>
    <col min="2308" max="2308" width="13" style="134" bestFit="1" customWidth="1"/>
    <col min="2309" max="2380" width="0" style="134" hidden="1" customWidth="1"/>
    <col min="2381" max="2381" width="12.42578125" style="134" customWidth="1"/>
    <col min="2382" max="2382" width="13" style="134" customWidth="1"/>
    <col min="2383" max="2383" width="11.42578125" style="134"/>
    <col min="2384" max="2384" width="13.85546875" style="134" customWidth="1"/>
    <col min="2385" max="2385" width="13.42578125" style="134" customWidth="1"/>
    <col min="2386" max="2546" width="11.42578125" style="134"/>
    <col min="2547" max="2548" width="0" style="134" hidden="1" customWidth="1"/>
    <col min="2549" max="2549" width="3.5703125" style="134" customWidth="1"/>
    <col min="2550" max="2550" width="9" style="134" customWidth="1"/>
    <col min="2551" max="2551" width="11.28515625" style="134" customWidth="1"/>
    <col min="2552" max="2552" width="12" style="134" customWidth="1"/>
    <col min="2553" max="2553" width="30.28515625" style="134" customWidth="1"/>
    <col min="2554" max="2554" width="7.85546875" style="134" customWidth="1"/>
    <col min="2555" max="2555" width="10.85546875" style="134" customWidth="1"/>
    <col min="2556" max="2556" width="9.85546875" style="134" customWidth="1"/>
    <col min="2557" max="2557" width="13" style="134" customWidth="1"/>
    <col min="2558" max="2558" width="18.42578125" style="134" customWidth="1"/>
    <col min="2559" max="2559" width="15.140625" style="134" customWidth="1"/>
    <col min="2560" max="2561" width="13.28515625" style="134" customWidth="1"/>
    <col min="2562" max="2563" width="12.140625" style="134" customWidth="1"/>
    <col min="2564" max="2564" width="13" style="134" bestFit="1" customWidth="1"/>
    <col min="2565" max="2636" width="0" style="134" hidden="1" customWidth="1"/>
    <col min="2637" max="2637" width="12.42578125" style="134" customWidth="1"/>
    <col min="2638" max="2638" width="13" style="134" customWidth="1"/>
    <col min="2639" max="2639" width="11.42578125" style="134"/>
    <col min="2640" max="2640" width="13.85546875" style="134" customWidth="1"/>
    <col min="2641" max="2641" width="13.42578125" style="134" customWidth="1"/>
    <col min="2642" max="2802" width="11.42578125" style="134"/>
    <col min="2803" max="2804" width="0" style="134" hidden="1" customWidth="1"/>
    <col min="2805" max="2805" width="3.5703125" style="134" customWidth="1"/>
    <col min="2806" max="2806" width="9" style="134" customWidth="1"/>
    <col min="2807" max="2807" width="11.28515625" style="134" customWidth="1"/>
    <col min="2808" max="2808" width="12" style="134" customWidth="1"/>
    <col min="2809" max="2809" width="30.28515625" style="134" customWidth="1"/>
    <col min="2810" max="2810" width="7.85546875" style="134" customWidth="1"/>
    <col min="2811" max="2811" width="10.85546875" style="134" customWidth="1"/>
    <col min="2812" max="2812" width="9.85546875" style="134" customWidth="1"/>
    <col min="2813" max="2813" width="13" style="134" customWidth="1"/>
    <col min="2814" max="2814" width="18.42578125" style="134" customWidth="1"/>
    <col min="2815" max="2815" width="15.140625" style="134" customWidth="1"/>
    <col min="2816" max="2817" width="13.28515625" style="134" customWidth="1"/>
    <col min="2818" max="2819" width="12.140625" style="134" customWidth="1"/>
    <col min="2820" max="2820" width="13" style="134" bestFit="1" customWidth="1"/>
    <col min="2821" max="2892" width="0" style="134" hidden="1" customWidth="1"/>
    <col min="2893" max="2893" width="12.42578125" style="134" customWidth="1"/>
    <col min="2894" max="2894" width="13" style="134" customWidth="1"/>
    <col min="2895" max="2895" width="11.42578125" style="134"/>
    <col min="2896" max="2896" width="13.85546875" style="134" customWidth="1"/>
    <col min="2897" max="2897" width="13.42578125" style="134" customWidth="1"/>
    <col min="2898" max="3058" width="11.42578125" style="134"/>
    <col min="3059" max="3060" width="0" style="134" hidden="1" customWidth="1"/>
    <col min="3061" max="3061" width="3.5703125" style="134" customWidth="1"/>
    <col min="3062" max="3062" width="9" style="134" customWidth="1"/>
    <col min="3063" max="3063" width="11.28515625" style="134" customWidth="1"/>
    <col min="3064" max="3064" width="12" style="134" customWidth="1"/>
    <col min="3065" max="3065" width="30.28515625" style="134" customWidth="1"/>
    <col min="3066" max="3066" width="7.85546875" style="134" customWidth="1"/>
    <col min="3067" max="3067" width="10.85546875" style="134" customWidth="1"/>
    <col min="3068" max="3068" width="9.85546875" style="134" customWidth="1"/>
    <col min="3069" max="3069" width="13" style="134" customWidth="1"/>
    <col min="3070" max="3070" width="18.42578125" style="134" customWidth="1"/>
    <col min="3071" max="3071" width="15.140625" style="134" customWidth="1"/>
    <col min="3072" max="3073" width="13.28515625" style="134" customWidth="1"/>
    <col min="3074" max="3075" width="12.140625" style="134" customWidth="1"/>
    <col min="3076" max="3076" width="13" style="134" bestFit="1" customWidth="1"/>
    <col min="3077" max="3148" width="0" style="134" hidden="1" customWidth="1"/>
    <col min="3149" max="3149" width="12.42578125" style="134" customWidth="1"/>
    <col min="3150" max="3150" width="13" style="134" customWidth="1"/>
    <col min="3151" max="3151" width="11.42578125" style="134"/>
    <col min="3152" max="3152" width="13.85546875" style="134" customWidth="1"/>
    <col min="3153" max="3153" width="13.42578125" style="134" customWidth="1"/>
    <col min="3154" max="3314" width="11.42578125" style="134"/>
    <col min="3315" max="3316" width="0" style="134" hidden="1" customWidth="1"/>
    <col min="3317" max="3317" width="3.5703125" style="134" customWidth="1"/>
    <col min="3318" max="3318" width="9" style="134" customWidth="1"/>
    <col min="3319" max="3319" width="11.28515625" style="134" customWidth="1"/>
    <col min="3320" max="3320" width="12" style="134" customWidth="1"/>
    <col min="3321" max="3321" width="30.28515625" style="134" customWidth="1"/>
    <col min="3322" max="3322" width="7.85546875" style="134" customWidth="1"/>
    <col min="3323" max="3323" width="10.85546875" style="134" customWidth="1"/>
    <col min="3324" max="3324" width="9.85546875" style="134" customWidth="1"/>
    <col min="3325" max="3325" width="13" style="134" customWidth="1"/>
    <col min="3326" max="3326" width="18.42578125" style="134" customWidth="1"/>
    <col min="3327" max="3327" width="15.140625" style="134" customWidth="1"/>
    <col min="3328" max="3329" width="13.28515625" style="134" customWidth="1"/>
    <col min="3330" max="3331" width="12.140625" style="134" customWidth="1"/>
    <col min="3332" max="3332" width="13" style="134" bestFit="1" customWidth="1"/>
    <col min="3333" max="3404" width="0" style="134" hidden="1" customWidth="1"/>
    <col min="3405" max="3405" width="12.42578125" style="134" customWidth="1"/>
    <col min="3406" max="3406" width="13" style="134" customWidth="1"/>
    <col min="3407" max="3407" width="11.42578125" style="134"/>
    <col min="3408" max="3408" width="13.85546875" style="134" customWidth="1"/>
    <col min="3409" max="3409" width="13.42578125" style="134" customWidth="1"/>
    <col min="3410" max="3570" width="11.42578125" style="134"/>
    <col min="3571" max="3572" width="0" style="134" hidden="1" customWidth="1"/>
    <col min="3573" max="3573" width="3.5703125" style="134" customWidth="1"/>
    <col min="3574" max="3574" width="9" style="134" customWidth="1"/>
    <col min="3575" max="3575" width="11.28515625" style="134" customWidth="1"/>
    <col min="3576" max="3576" width="12" style="134" customWidth="1"/>
    <col min="3577" max="3577" width="30.28515625" style="134" customWidth="1"/>
    <col min="3578" max="3578" width="7.85546875" style="134" customWidth="1"/>
    <col min="3579" max="3579" width="10.85546875" style="134" customWidth="1"/>
    <col min="3580" max="3580" width="9.85546875" style="134" customWidth="1"/>
    <col min="3581" max="3581" width="13" style="134" customWidth="1"/>
    <col min="3582" max="3582" width="18.42578125" style="134" customWidth="1"/>
    <col min="3583" max="3583" width="15.140625" style="134" customWidth="1"/>
    <col min="3584" max="3585" width="13.28515625" style="134" customWidth="1"/>
    <col min="3586" max="3587" width="12.140625" style="134" customWidth="1"/>
    <col min="3588" max="3588" width="13" style="134" bestFit="1" customWidth="1"/>
    <col min="3589" max="3660" width="0" style="134" hidden="1" customWidth="1"/>
    <col min="3661" max="3661" width="12.42578125" style="134" customWidth="1"/>
    <col min="3662" max="3662" width="13" style="134" customWidth="1"/>
    <col min="3663" max="3663" width="11.42578125" style="134"/>
    <col min="3664" max="3664" width="13.85546875" style="134" customWidth="1"/>
    <col min="3665" max="3665" width="13.42578125" style="134" customWidth="1"/>
    <col min="3666" max="3826" width="11.42578125" style="134"/>
    <col min="3827" max="3828" width="0" style="134" hidden="1" customWidth="1"/>
    <col min="3829" max="3829" width="3.5703125" style="134" customWidth="1"/>
    <col min="3830" max="3830" width="9" style="134" customWidth="1"/>
    <col min="3831" max="3831" width="11.28515625" style="134" customWidth="1"/>
    <col min="3832" max="3832" width="12" style="134" customWidth="1"/>
    <col min="3833" max="3833" width="30.28515625" style="134" customWidth="1"/>
    <col min="3834" max="3834" width="7.85546875" style="134" customWidth="1"/>
    <col min="3835" max="3835" width="10.85546875" style="134" customWidth="1"/>
    <col min="3836" max="3836" width="9.85546875" style="134" customWidth="1"/>
    <col min="3837" max="3837" width="13" style="134" customWidth="1"/>
    <col min="3838" max="3838" width="18.42578125" style="134" customWidth="1"/>
    <col min="3839" max="3839" width="15.140625" style="134" customWidth="1"/>
    <col min="3840" max="3841" width="13.28515625" style="134" customWidth="1"/>
    <col min="3842" max="3843" width="12.140625" style="134" customWidth="1"/>
    <col min="3844" max="3844" width="13" style="134" bestFit="1" customWidth="1"/>
    <col min="3845" max="3916" width="0" style="134" hidden="1" customWidth="1"/>
    <col min="3917" max="3917" width="12.42578125" style="134" customWidth="1"/>
    <col min="3918" max="3918" width="13" style="134" customWidth="1"/>
    <col min="3919" max="3919" width="11.42578125" style="134"/>
    <col min="3920" max="3920" width="13.85546875" style="134" customWidth="1"/>
    <col min="3921" max="3921" width="13.42578125" style="134" customWidth="1"/>
    <col min="3922" max="4082" width="11.42578125" style="134"/>
    <col min="4083" max="4084" width="0" style="134" hidden="1" customWidth="1"/>
    <col min="4085" max="4085" width="3.5703125" style="134" customWidth="1"/>
    <col min="4086" max="4086" width="9" style="134" customWidth="1"/>
    <col min="4087" max="4087" width="11.28515625" style="134" customWidth="1"/>
    <col min="4088" max="4088" width="12" style="134" customWidth="1"/>
    <col min="4089" max="4089" width="30.28515625" style="134" customWidth="1"/>
    <col min="4090" max="4090" width="7.85546875" style="134" customWidth="1"/>
    <col min="4091" max="4091" width="10.85546875" style="134" customWidth="1"/>
    <col min="4092" max="4092" width="9.85546875" style="134" customWidth="1"/>
    <col min="4093" max="4093" width="13" style="134" customWidth="1"/>
    <col min="4094" max="4094" width="18.42578125" style="134" customWidth="1"/>
    <col min="4095" max="4095" width="15.140625" style="134" customWidth="1"/>
    <col min="4096" max="4097" width="13.28515625" style="134" customWidth="1"/>
    <col min="4098" max="4099" width="12.140625" style="134" customWidth="1"/>
    <col min="4100" max="4100" width="13" style="134" bestFit="1" customWidth="1"/>
    <col min="4101" max="4172" width="0" style="134" hidden="1" customWidth="1"/>
    <col min="4173" max="4173" width="12.42578125" style="134" customWidth="1"/>
    <col min="4174" max="4174" width="13" style="134" customWidth="1"/>
    <col min="4175" max="4175" width="11.42578125" style="134"/>
    <col min="4176" max="4176" width="13.85546875" style="134" customWidth="1"/>
    <col min="4177" max="4177" width="13.42578125" style="134" customWidth="1"/>
    <col min="4178" max="4338" width="11.42578125" style="134"/>
    <col min="4339" max="4340" width="0" style="134" hidden="1" customWidth="1"/>
    <col min="4341" max="4341" width="3.5703125" style="134" customWidth="1"/>
    <col min="4342" max="4342" width="9" style="134" customWidth="1"/>
    <col min="4343" max="4343" width="11.28515625" style="134" customWidth="1"/>
    <col min="4344" max="4344" width="12" style="134" customWidth="1"/>
    <col min="4345" max="4345" width="30.28515625" style="134" customWidth="1"/>
    <col min="4346" max="4346" width="7.85546875" style="134" customWidth="1"/>
    <col min="4347" max="4347" width="10.85546875" style="134" customWidth="1"/>
    <col min="4348" max="4348" width="9.85546875" style="134" customWidth="1"/>
    <col min="4349" max="4349" width="13" style="134" customWidth="1"/>
    <col min="4350" max="4350" width="18.42578125" style="134" customWidth="1"/>
    <col min="4351" max="4351" width="15.140625" style="134" customWidth="1"/>
    <col min="4352" max="4353" width="13.28515625" style="134" customWidth="1"/>
    <col min="4354" max="4355" width="12.140625" style="134" customWidth="1"/>
    <col min="4356" max="4356" width="13" style="134" bestFit="1" customWidth="1"/>
    <col min="4357" max="4428" width="0" style="134" hidden="1" customWidth="1"/>
    <col min="4429" max="4429" width="12.42578125" style="134" customWidth="1"/>
    <col min="4430" max="4430" width="13" style="134" customWidth="1"/>
    <col min="4431" max="4431" width="11.42578125" style="134"/>
    <col min="4432" max="4432" width="13.85546875" style="134" customWidth="1"/>
    <col min="4433" max="4433" width="13.42578125" style="134" customWidth="1"/>
    <col min="4434" max="4594" width="11.42578125" style="134"/>
    <col min="4595" max="4596" width="0" style="134" hidden="1" customWidth="1"/>
    <col min="4597" max="4597" width="3.5703125" style="134" customWidth="1"/>
    <col min="4598" max="4598" width="9" style="134" customWidth="1"/>
    <col min="4599" max="4599" width="11.28515625" style="134" customWidth="1"/>
    <col min="4600" max="4600" width="12" style="134" customWidth="1"/>
    <col min="4601" max="4601" width="30.28515625" style="134" customWidth="1"/>
    <col min="4602" max="4602" width="7.85546875" style="134" customWidth="1"/>
    <col min="4603" max="4603" width="10.85546875" style="134" customWidth="1"/>
    <col min="4604" max="4604" width="9.85546875" style="134" customWidth="1"/>
    <col min="4605" max="4605" width="13" style="134" customWidth="1"/>
    <col min="4606" max="4606" width="18.42578125" style="134" customWidth="1"/>
    <col min="4607" max="4607" width="15.140625" style="134" customWidth="1"/>
    <col min="4608" max="4609" width="13.28515625" style="134" customWidth="1"/>
    <col min="4610" max="4611" width="12.140625" style="134" customWidth="1"/>
    <col min="4612" max="4612" width="13" style="134" bestFit="1" customWidth="1"/>
    <col min="4613" max="4684" width="0" style="134" hidden="1" customWidth="1"/>
    <col min="4685" max="4685" width="12.42578125" style="134" customWidth="1"/>
    <col min="4686" max="4686" width="13" style="134" customWidth="1"/>
    <col min="4687" max="4687" width="11.42578125" style="134"/>
    <col min="4688" max="4688" width="13.85546875" style="134" customWidth="1"/>
    <col min="4689" max="4689" width="13.42578125" style="134" customWidth="1"/>
    <col min="4690" max="4850" width="11.42578125" style="134"/>
    <col min="4851" max="4852" width="0" style="134" hidden="1" customWidth="1"/>
    <col min="4853" max="4853" width="3.5703125" style="134" customWidth="1"/>
    <col min="4854" max="4854" width="9" style="134" customWidth="1"/>
    <col min="4855" max="4855" width="11.28515625" style="134" customWidth="1"/>
    <col min="4856" max="4856" width="12" style="134" customWidth="1"/>
    <col min="4857" max="4857" width="30.28515625" style="134" customWidth="1"/>
    <col min="4858" max="4858" width="7.85546875" style="134" customWidth="1"/>
    <col min="4859" max="4859" width="10.85546875" style="134" customWidth="1"/>
    <col min="4860" max="4860" width="9.85546875" style="134" customWidth="1"/>
    <col min="4861" max="4861" width="13" style="134" customWidth="1"/>
    <col min="4862" max="4862" width="18.42578125" style="134" customWidth="1"/>
    <col min="4863" max="4863" width="15.140625" style="134" customWidth="1"/>
    <col min="4864" max="4865" width="13.28515625" style="134" customWidth="1"/>
    <col min="4866" max="4867" width="12.140625" style="134" customWidth="1"/>
    <col min="4868" max="4868" width="13" style="134" bestFit="1" customWidth="1"/>
    <col min="4869" max="4940" width="0" style="134" hidden="1" customWidth="1"/>
    <col min="4941" max="4941" width="12.42578125" style="134" customWidth="1"/>
    <col min="4942" max="4942" width="13" style="134" customWidth="1"/>
    <col min="4943" max="4943" width="11.42578125" style="134"/>
    <col min="4944" max="4944" width="13.85546875" style="134" customWidth="1"/>
    <col min="4945" max="4945" width="13.42578125" style="134" customWidth="1"/>
    <col min="4946" max="5106" width="11.42578125" style="134"/>
    <col min="5107" max="5108" width="0" style="134" hidden="1" customWidth="1"/>
    <col min="5109" max="5109" width="3.5703125" style="134" customWidth="1"/>
    <col min="5110" max="5110" width="9" style="134" customWidth="1"/>
    <col min="5111" max="5111" width="11.28515625" style="134" customWidth="1"/>
    <col min="5112" max="5112" width="12" style="134" customWidth="1"/>
    <col min="5113" max="5113" width="30.28515625" style="134" customWidth="1"/>
    <col min="5114" max="5114" width="7.85546875" style="134" customWidth="1"/>
    <col min="5115" max="5115" width="10.85546875" style="134" customWidth="1"/>
    <col min="5116" max="5116" width="9.85546875" style="134" customWidth="1"/>
    <col min="5117" max="5117" width="13" style="134" customWidth="1"/>
    <col min="5118" max="5118" width="18.42578125" style="134" customWidth="1"/>
    <col min="5119" max="5119" width="15.140625" style="134" customWidth="1"/>
    <col min="5120" max="5121" width="13.28515625" style="134" customWidth="1"/>
    <col min="5122" max="5123" width="12.140625" style="134" customWidth="1"/>
    <col min="5124" max="5124" width="13" style="134" bestFit="1" customWidth="1"/>
    <col min="5125" max="5196" width="0" style="134" hidden="1" customWidth="1"/>
    <col min="5197" max="5197" width="12.42578125" style="134" customWidth="1"/>
    <col min="5198" max="5198" width="13" style="134" customWidth="1"/>
    <col min="5199" max="5199" width="11.42578125" style="134"/>
    <col min="5200" max="5200" width="13.85546875" style="134" customWidth="1"/>
    <col min="5201" max="5201" width="13.42578125" style="134" customWidth="1"/>
    <col min="5202" max="5362" width="11.42578125" style="134"/>
    <col min="5363" max="5364" width="0" style="134" hidden="1" customWidth="1"/>
    <col min="5365" max="5365" width="3.5703125" style="134" customWidth="1"/>
    <col min="5366" max="5366" width="9" style="134" customWidth="1"/>
    <col min="5367" max="5367" width="11.28515625" style="134" customWidth="1"/>
    <col min="5368" max="5368" width="12" style="134" customWidth="1"/>
    <col min="5369" max="5369" width="30.28515625" style="134" customWidth="1"/>
    <col min="5370" max="5370" width="7.85546875" style="134" customWidth="1"/>
    <col min="5371" max="5371" width="10.85546875" style="134" customWidth="1"/>
    <col min="5372" max="5372" width="9.85546875" style="134" customWidth="1"/>
    <col min="5373" max="5373" width="13" style="134" customWidth="1"/>
    <col min="5374" max="5374" width="18.42578125" style="134" customWidth="1"/>
    <col min="5375" max="5375" width="15.140625" style="134" customWidth="1"/>
    <col min="5376" max="5377" width="13.28515625" style="134" customWidth="1"/>
    <col min="5378" max="5379" width="12.140625" style="134" customWidth="1"/>
    <col min="5380" max="5380" width="13" style="134" bestFit="1" customWidth="1"/>
    <col min="5381" max="5452" width="0" style="134" hidden="1" customWidth="1"/>
    <col min="5453" max="5453" width="12.42578125" style="134" customWidth="1"/>
    <col min="5454" max="5454" width="13" style="134" customWidth="1"/>
    <col min="5455" max="5455" width="11.42578125" style="134"/>
    <col min="5456" max="5456" width="13.85546875" style="134" customWidth="1"/>
    <col min="5457" max="5457" width="13.42578125" style="134" customWidth="1"/>
    <col min="5458" max="5618" width="11.42578125" style="134"/>
    <col min="5619" max="5620" width="0" style="134" hidden="1" customWidth="1"/>
    <col min="5621" max="5621" width="3.5703125" style="134" customWidth="1"/>
    <col min="5622" max="5622" width="9" style="134" customWidth="1"/>
    <col min="5623" max="5623" width="11.28515625" style="134" customWidth="1"/>
    <col min="5624" max="5624" width="12" style="134" customWidth="1"/>
    <col min="5625" max="5625" width="30.28515625" style="134" customWidth="1"/>
    <col min="5626" max="5626" width="7.85546875" style="134" customWidth="1"/>
    <col min="5627" max="5627" width="10.85546875" style="134" customWidth="1"/>
    <col min="5628" max="5628" width="9.85546875" style="134" customWidth="1"/>
    <col min="5629" max="5629" width="13" style="134" customWidth="1"/>
    <col min="5630" max="5630" width="18.42578125" style="134" customWidth="1"/>
    <col min="5631" max="5631" width="15.140625" style="134" customWidth="1"/>
    <col min="5632" max="5633" width="13.28515625" style="134" customWidth="1"/>
    <col min="5634" max="5635" width="12.140625" style="134" customWidth="1"/>
    <col min="5636" max="5636" width="13" style="134" bestFit="1" customWidth="1"/>
    <col min="5637" max="5708" width="0" style="134" hidden="1" customWidth="1"/>
    <col min="5709" max="5709" width="12.42578125" style="134" customWidth="1"/>
    <col min="5710" max="5710" width="13" style="134" customWidth="1"/>
    <col min="5711" max="5711" width="11.42578125" style="134"/>
    <col min="5712" max="5712" width="13.85546875" style="134" customWidth="1"/>
    <col min="5713" max="5713" width="13.42578125" style="134" customWidth="1"/>
    <col min="5714" max="5874" width="11.42578125" style="134"/>
    <col min="5875" max="5876" width="0" style="134" hidden="1" customWidth="1"/>
    <col min="5877" max="5877" width="3.5703125" style="134" customWidth="1"/>
    <col min="5878" max="5878" width="9" style="134" customWidth="1"/>
    <col min="5879" max="5879" width="11.28515625" style="134" customWidth="1"/>
    <col min="5880" max="5880" width="12" style="134" customWidth="1"/>
    <col min="5881" max="5881" width="30.28515625" style="134" customWidth="1"/>
    <col min="5882" max="5882" width="7.85546875" style="134" customWidth="1"/>
    <col min="5883" max="5883" width="10.85546875" style="134" customWidth="1"/>
    <col min="5884" max="5884" width="9.85546875" style="134" customWidth="1"/>
    <col min="5885" max="5885" width="13" style="134" customWidth="1"/>
    <col min="5886" max="5886" width="18.42578125" style="134" customWidth="1"/>
    <col min="5887" max="5887" width="15.140625" style="134" customWidth="1"/>
    <col min="5888" max="5889" width="13.28515625" style="134" customWidth="1"/>
    <col min="5890" max="5891" width="12.140625" style="134" customWidth="1"/>
    <col min="5892" max="5892" width="13" style="134" bestFit="1" customWidth="1"/>
    <col min="5893" max="5964" width="0" style="134" hidden="1" customWidth="1"/>
    <col min="5965" max="5965" width="12.42578125" style="134" customWidth="1"/>
    <col min="5966" max="5966" width="13" style="134" customWidth="1"/>
    <col min="5967" max="5967" width="11.42578125" style="134"/>
    <col min="5968" max="5968" width="13.85546875" style="134" customWidth="1"/>
    <col min="5969" max="5969" width="13.42578125" style="134" customWidth="1"/>
    <col min="5970" max="6130" width="11.42578125" style="134"/>
    <col min="6131" max="6132" width="0" style="134" hidden="1" customWidth="1"/>
    <col min="6133" max="6133" width="3.5703125" style="134" customWidth="1"/>
    <col min="6134" max="6134" width="9" style="134" customWidth="1"/>
    <col min="6135" max="6135" width="11.28515625" style="134" customWidth="1"/>
    <col min="6136" max="6136" width="12" style="134" customWidth="1"/>
    <col min="6137" max="6137" width="30.28515625" style="134" customWidth="1"/>
    <col min="6138" max="6138" width="7.85546875" style="134" customWidth="1"/>
    <col min="6139" max="6139" width="10.85546875" style="134" customWidth="1"/>
    <col min="6140" max="6140" width="9.85546875" style="134" customWidth="1"/>
    <col min="6141" max="6141" width="13" style="134" customWidth="1"/>
    <col min="6142" max="6142" width="18.42578125" style="134" customWidth="1"/>
    <col min="6143" max="6143" width="15.140625" style="134" customWidth="1"/>
    <col min="6144" max="6145" width="13.28515625" style="134" customWidth="1"/>
    <col min="6146" max="6147" width="12.140625" style="134" customWidth="1"/>
    <col min="6148" max="6148" width="13" style="134" bestFit="1" customWidth="1"/>
    <col min="6149" max="6220" width="0" style="134" hidden="1" customWidth="1"/>
    <col min="6221" max="6221" width="12.42578125" style="134" customWidth="1"/>
    <col min="6222" max="6222" width="13" style="134" customWidth="1"/>
    <col min="6223" max="6223" width="11.42578125" style="134"/>
    <col min="6224" max="6224" width="13.85546875" style="134" customWidth="1"/>
    <col min="6225" max="6225" width="13.42578125" style="134" customWidth="1"/>
    <col min="6226" max="6386" width="11.42578125" style="134"/>
    <col min="6387" max="6388" width="0" style="134" hidden="1" customWidth="1"/>
    <col min="6389" max="6389" width="3.5703125" style="134" customWidth="1"/>
    <col min="6390" max="6390" width="9" style="134" customWidth="1"/>
    <col min="6391" max="6391" width="11.28515625" style="134" customWidth="1"/>
    <col min="6392" max="6392" width="12" style="134" customWidth="1"/>
    <col min="6393" max="6393" width="30.28515625" style="134" customWidth="1"/>
    <col min="6394" max="6394" width="7.85546875" style="134" customWidth="1"/>
    <col min="6395" max="6395" width="10.85546875" style="134" customWidth="1"/>
    <col min="6396" max="6396" width="9.85546875" style="134" customWidth="1"/>
    <col min="6397" max="6397" width="13" style="134" customWidth="1"/>
    <col min="6398" max="6398" width="18.42578125" style="134" customWidth="1"/>
    <col min="6399" max="6399" width="15.140625" style="134" customWidth="1"/>
    <col min="6400" max="6401" width="13.28515625" style="134" customWidth="1"/>
    <col min="6402" max="6403" width="12.140625" style="134" customWidth="1"/>
    <col min="6404" max="6404" width="13" style="134" bestFit="1" customWidth="1"/>
    <col min="6405" max="6476" width="0" style="134" hidden="1" customWidth="1"/>
    <col min="6477" max="6477" width="12.42578125" style="134" customWidth="1"/>
    <col min="6478" max="6478" width="13" style="134" customWidth="1"/>
    <col min="6479" max="6479" width="11.42578125" style="134"/>
    <col min="6480" max="6480" width="13.85546875" style="134" customWidth="1"/>
    <col min="6481" max="6481" width="13.42578125" style="134" customWidth="1"/>
    <col min="6482" max="6642" width="11.42578125" style="134"/>
    <col min="6643" max="6644" width="0" style="134" hidden="1" customWidth="1"/>
    <col min="6645" max="6645" width="3.5703125" style="134" customWidth="1"/>
    <col min="6646" max="6646" width="9" style="134" customWidth="1"/>
    <col min="6647" max="6647" width="11.28515625" style="134" customWidth="1"/>
    <col min="6648" max="6648" width="12" style="134" customWidth="1"/>
    <col min="6649" max="6649" width="30.28515625" style="134" customWidth="1"/>
    <col min="6650" max="6650" width="7.85546875" style="134" customWidth="1"/>
    <col min="6651" max="6651" width="10.85546875" style="134" customWidth="1"/>
    <col min="6652" max="6652" width="9.85546875" style="134" customWidth="1"/>
    <col min="6653" max="6653" width="13" style="134" customWidth="1"/>
    <col min="6654" max="6654" width="18.42578125" style="134" customWidth="1"/>
    <col min="6655" max="6655" width="15.140625" style="134" customWidth="1"/>
    <col min="6656" max="6657" width="13.28515625" style="134" customWidth="1"/>
    <col min="6658" max="6659" width="12.140625" style="134" customWidth="1"/>
    <col min="6660" max="6660" width="13" style="134" bestFit="1" customWidth="1"/>
    <col min="6661" max="6732" width="0" style="134" hidden="1" customWidth="1"/>
    <col min="6733" max="6733" width="12.42578125" style="134" customWidth="1"/>
    <col min="6734" max="6734" width="13" style="134" customWidth="1"/>
    <col min="6735" max="6735" width="11.42578125" style="134"/>
    <col min="6736" max="6736" width="13.85546875" style="134" customWidth="1"/>
    <col min="6737" max="6737" width="13.42578125" style="134" customWidth="1"/>
    <col min="6738" max="6898" width="11.42578125" style="134"/>
    <col min="6899" max="6900" width="0" style="134" hidden="1" customWidth="1"/>
    <col min="6901" max="6901" width="3.5703125" style="134" customWidth="1"/>
    <col min="6902" max="6902" width="9" style="134" customWidth="1"/>
    <col min="6903" max="6903" width="11.28515625" style="134" customWidth="1"/>
    <col min="6904" max="6904" width="12" style="134" customWidth="1"/>
    <col min="6905" max="6905" width="30.28515625" style="134" customWidth="1"/>
    <col min="6906" max="6906" width="7.85546875" style="134" customWidth="1"/>
    <col min="6907" max="6907" width="10.85546875" style="134" customWidth="1"/>
    <col min="6908" max="6908" width="9.85546875" style="134" customWidth="1"/>
    <col min="6909" max="6909" width="13" style="134" customWidth="1"/>
    <col min="6910" max="6910" width="18.42578125" style="134" customWidth="1"/>
    <col min="6911" max="6911" width="15.140625" style="134" customWidth="1"/>
    <col min="6912" max="6913" width="13.28515625" style="134" customWidth="1"/>
    <col min="6914" max="6915" width="12.140625" style="134" customWidth="1"/>
    <col min="6916" max="6916" width="13" style="134" bestFit="1" customWidth="1"/>
    <col min="6917" max="6988" width="0" style="134" hidden="1" customWidth="1"/>
    <col min="6989" max="6989" width="12.42578125" style="134" customWidth="1"/>
    <col min="6990" max="6990" width="13" style="134" customWidth="1"/>
    <col min="6991" max="6991" width="11.42578125" style="134"/>
    <col min="6992" max="6992" width="13.85546875" style="134" customWidth="1"/>
    <col min="6993" max="6993" width="13.42578125" style="134" customWidth="1"/>
    <col min="6994" max="7154" width="11.42578125" style="134"/>
    <col min="7155" max="7156" width="0" style="134" hidden="1" customWidth="1"/>
    <col min="7157" max="7157" width="3.5703125" style="134" customWidth="1"/>
    <col min="7158" max="7158" width="9" style="134" customWidth="1"/>
    <col min="7159" max="7159" width="11.28515625" style="134" customWidth="1"/>
    <col min="7160" max="7160" width="12" style="134" customWidth="1"/>
    <col min="7161" max="7161" width="30.28515625" style="134" customWidth="1"/>
    <col min="7162" max="7162" width="7.85546875" style="134" customWidth="1"/>
    <col min="7163" max="7163" width="10.85546875" style="134" customWidth="1"/>
    <col min="7164" max="7164" width="9.85546875" style="134" customWidth="1"/>
    <col min="7165" max="7165" width="13" style="134" customWidth="1"/>
    <col min="7166" max="7166" width="18.42578125" style="134" customWidth="1"/>
    <col min="7167" max="7167" width="15.140625" style="134" customWidth="1"/>
    <col min="7168" max="7169" width="13.28515625" style="134" customWidth="1"/>
    <col min="7170" max="7171" width="12.140625" style="134" customWidth="1"/>
    <col min="7172" max="7172" width="13" style="134" bestFit="1" customWidth="1"/>
    <col min="7173" max="7244" width="0" style="134" hidden="1" customWidth="1"/>
    <col min="7245" max="7245" width="12.42578125" style="134" customWidth="1"/>
    <col min="7246" max="7246" width="13" style="134" customWidth="1"/>
    <col min="7247" max="7247" width="11.42578125" style="134"/>
    <col min="7248" max="7248" width="13.85546875" style="134" customWidth="1"/>
    <col min="7249" max="7249" width="13.42578125" style="134" customWidth="1"/>
    <col min="7250" max="7410" width="11.42578125" style="134"/>
    <col min="7411" max="7412" width="0" style="134" hidden="1" customWidth="1"/>
    <col min="7413" max="7413" width="3.5703125" style="134" customWidth="1"/>
    <col min="7414" max="7414" width="9" style="134" customWidth="1"/>
    <col min="7415" max="7415" width="11.28515625" style="134" customWidth="1"/>
    <col min="7416" max="7416" width="12" style="134" customWidth="1"/>
    <col min="7417" max="7417" width="30.28515625" style="134" customWidth="1"/>
    <col min="7418" max="7418" width="7.85546875" style="134" customWidth="1"/>
    <col min="7419" max="7419" width="10.85546875" style="134" customWidth="1"/>
    <col min="7420" max="7420" width="9.85546875" style="134" customWidth="1"/>
    <col min="7421" max="7421" width="13" style="134" customWidth="1"/>
    <col min="7422" max="7422" width="18.42578125" style="134" customWidth="1"/>
    <col min="7423" max="7423" width="15.140625" style="134" customWidth="1"/>
    <col min="7424" max="7425" width="13.28515625" style="134" customWidth="1"/>
    <col min="7426" max="7427" width="12.140625" style="134" customWidth="1"/>
    <col min="7428" max="7428" width="13" style="134" bestFit="1" customWidth="1"/>
    <col min="7429" max="7500" width="0" style="134" hidden="1" customWidth="1"/>
    <col min="7501" max="7501" width="12.42578125" style="134" customWidth="1"/>
    <col min="7502" max="7502" width="13" style="134" customWidth="1"/>
    <col min="7503" max="7503" width="11.42578125" style="134"/>
    <col min="7504" max="7504" width="13.85546875" style="134" customWidth="1"/>
    <col min="7505" max="7505" width="13.42578125" style="134" customWidth="1"/>
    <col min="7506" max="7666" width="11.42578125" style="134"/>
    <col min="7667" max="7668" width="0" style="134" hidden="1" customWidth="1"/>
    <col min="7669" max="7669" width="3.5703125" style="134" customWidth="1"/>
    <col min="7670" max="7670" width="9" style="134" customWidth="1"/>
    <col min="7671" max="7671" width="11.28515625" style="134" customWidth="1"/>
    <col min="7672" max="7672" width="12" style="134" customWidth="1"/>
    <col min="7673" max="7673" width="30.28515625" style="134" customWidth="1"/>
    <col min="7674" max="7674" width="7.85546875" style="134" customWidth="1"/>
    <col min="7675" max="7675" width="10.85546875" style="134" customWidth="1"/>
    <col min="7676" max="7676" width="9.85546875" style="134" customWidth="1"/>
    <col min="7677" max="7677" width="13" style="134" customWidth="1"/>
    <col min="7678" max="7678" width="18.42578125" style="134" customWidth="1"/>
    <col min="7679" max="7679" width="15.140625" style="134" customWidth="1"/>
    <col min="7680" max="7681" width="13.28515625" style="134" customWidth="1"/>
    <col min="7682" max="7683" width="12.140625" style="134" customWidth="1"/>
    <col min="7684" max="7684" width="13" style="134" bestFit="1" customWidth="1"/>
    <col min="7685" max="7756" width="0" style="134" hidden="1" customWidth="1"/>
    <col min="7757" max="7757" width="12.42578125" style="134" customWidth="1"/>
    <col min="7758" max="7758" width="13" style="134" customWidth="1"/>
    <col min="7759" max="7759" width="11.42578125" style="134"/>
    <col min="7760" max="7760" width="13.85546875" style="134" customWidth="1"/>
    <col min="7761" max="7761" width="13.42578125" style="134" customWidth="1"/>
    <col min="7762" max="7922" width="11.42578125" style="134"/>
    <col min="7923" max="7924" width="0" style="134" hidden="1" customWidth="1"/>
    <col min="7925" max="7925" width="3.5703125" style="134" customWidth="1"/>
    <col min="7926" max="7926" width="9" style="134" customWidth="1"/>
    <col min="7927" max="7927" width="11.28515625" style="134" customWidth="1"/>
    <col min="7928" max="7928" width="12" style="134" customWidth="1"/>
    <col min="7929" max="7929" width="30.28515625" style="134" customWidth="1"/>
    <col min="7930" max="7930" width="7.85546875" style="134" customWidth="1"/>
    <col min="7931" max="7931" width="10.85546875" style="134" customWidth="1"/>
    <col min="7932" max="7932" width="9.85546875" style="134" customWidth="1"/>
    <col min="7933" max="7933" width="13" style="134" customWidth="1"/>
    <col min="7934" max="7934" width="18.42578125" style="134" customWidth="1"/>
    <col min="7935" max="7935" width="15.140625" style="134" customWidth="1"/>
    <col min="7936" max="7937" width="13.28515625" style="134" customWidth="1"/>
    <col min="7938" max="7939" width="12.140625" style="134" customWidth="1"/>
    <col min="7940" max="7940" width="13" style="134" bestFit="1" customWidth="1"/>
    <col min="7941" max="8012" width="0" style="134" hidden="1" customWidth="1"/>
    <col min="8013" max="8013" width="12.42578125" style="134" customWidth="1"/>
    <col min="8014" max="8014" width="13" style="134" customWidth="1"/>
    <col min="8015" max="8015" width="11.42578125" style="134"/>
    <col min="8016" max="8016" width="13.85546875" style="134" customWidth="1"/>
    <col min="8017" max="8017" width="13.42578125" style="134" customWidth="1"/>
    <col min="8018" max="8178" width="11.42578125" style="134"/>
    <col min="8179" max="8180" width="0" style="134" hidden="1" customWidth="1"/>
    <col min="8181" max="8181" width="3.5703125" style="134" customWidth="1"/>
    <col min="8182" max="8182" width="9" style="134" customWidth="1"/>
    <col min="8183" max="8183" width="11.28515625" style="134" customWidth="1"/>
    <col min="8184" max="8184" width="12" style="134" customWidth="1"/>
    <col min="8185" max="8185" width="30.28515625" style="134" customWidth="1"/>
    <col min="8186" max="8186" width="7.85546875" style="134" customWidth="1"/>
    <col min="8187" max="8187" width="10.85546875" style="134" customWidth="1"/>
    <col min="8188" max="8188" width="9.85546875" style="134" customWidth="1"/>
    <col min="8189" max="8189" width="13" style="134" customWidth="1"/>
    <col min="8190" max="8190" width="18.42578125" style="134" customWidth="1"/>
    <col min="8191" max="8191" width="15.140625" style="134" customWidth="1"/>
    <col min="8192" max="8193" width="13.28515625" style="134" customWidth="1"/>
    <col min="8194" max="8195" width="12.140625" style="134" customWidth="1"/>
    <col min="8196" max="8196" width="13" style="134" bestFit="1" customWidth="1"/>
    <col min="8197" max="8268" width="0" style="134" hidden="1" customWidth="1"/>
    <col min="8269" max="8269" width="12.42578125" style="134" customWidth="1"/>
    <col min="8270" max="8270" width="13" style="134" customWidth="1"/>
    <col min="8271" max="8271" width="11.42578125" style="134"/>
    <col min="8272" max="8272" width="13.85546875" style="134" customWidth="1"/>
    <col min="8273" max="8273" width="13.42578125" style="134" customWidth="1"/>
    <col min="8274" max="8434" width="11.42578125" style="134"/>
    <col min="8435" max="8436" width="0" style="134" hidden="1" customWidth="1"/>
    <col min="8437" max="8437" width="3.5703125" style="134" customWidth="1"/>
    <col min="8438" max="8438" width="9" style="134" customWidth="1"/>
    <col min="8439" max="8439" width="11.28515625" style="134" customWidth="1"/>
    <col min="8440" max="8440" width="12" style="134" customWidth="1"/>
    <col min="8441" max="8441" width="30.28515625" style="134" customWidth="1"/>
    <col min="8442" max="8442" width="7.85546875" style="134" customWidth="1"/>
    <col min="8443" max="8443" width="10.85546875" style="134" customWidth="1"/>
    <col min="8444" max="8444" width="9.85546875" style="134" customWidth="1"/>
    <col min="8445" max="8445" width="13" style="134" customWidth="1"/>
    <col min="8446" max="8446" width="18.42578125" style="134" customWidth="1"/>
    <col min="8447" max="8447" width="15.140625" style="134" customWidth="1"/>
    <col min="8448" max="8449" width="13.28515625" style="134" customWidth="1"/>
    <col min="8450" max="8451" width="12.140625" style="134" customWidth="1"/>
    <col min="8452" max="8452" width="13" style="134" bestFit="1" customWidth="1"/>
    <col min="8453" max="8524" width="0" style="134" hidden="1" customWidth="1"/>
    <col min="8525" max="8525" width="12.42578125" style="134" customWidth="1"/>
    <col min="8526" max="8526" width="13" style="134" customWidth="1"/>
    <col min="8527" max="8527" width="11.42578125" style="134"/>
    <col min="8528" max="8528" width="13.85546875" style="134" customWidth="1"/>
    <col min="8529" max="8529" width="13.42578125" style="134" customWidth="1"/>
    <col min="8530" max="8690" width="11.42578125" style="134"/>
    <col min="8691" max="8692" width="0" style="134" hidden="1" customWidth="1"/>
    <col min="8693" max="8693" width="3.5703125" style="134" customWidth="1"/>
    <col min="8694" max="8694" width="9" style="134" customWidth="1"/>
    <col min="8695" max="8695" width="11.28515625" style="134" customWidth="1"/>
    <col min="8696" max="8696" width="12" style="134" customWidth="1"/>
    <col min="8697" max="8697" width="30.28515625" style="134" customWidth="1"/>
    <col min="8698" max="8698" width="7.85546875" style="134" customWidth="1"/>
    <col min="8699" max="8699" width="10.85546875" style="134" customWidth="1"/>
    <col min="8700" max="8700" width="9.85546875" style="134" customWidth="1"/>
    <col min="8701" max="8701" width="13" style="134" customWidth="1"/>
    <col min="8702" max="8702" width="18.42578125" style="134" customWidth="1"/>
    <col min="8703" max="8703" width="15.140625" style="134" customWidth="1"/>
    <col min="8704" max="8705" width="13.28515625" style="134" customWidth="1"/>
    <col min="8706" max="8707" width="12.140625" style="134" customWidth="1"/>
    <col min="8708" max="8708" width="13" style="134" bestFit="1" customWidth="1"/>
    <col min="8709" max="8780" width="0" style="134" hidden="1" customWidth="1"/>
    <col min="8781" max="8781" width="12.42578125" style="134" customWidth="1"/>
    <col min="8782" max="8782" width="13" style="134" customWidth="1"/>
    <col min="8783" max="8783" width="11.42578125" style="134"/>
    <col min="8784" max="8784" width="13.85546875" style="134" customWidth="1"/>
    <col min="8785" max="8785" width="13.42578125" style="134" customWidth="1"/>
    <col min="8786" max="8946" width="11.42578125" style="134"/>
    <col min="8947" max="8948" width="0" style="134" hidden="1" customWidth="1"/>
    <col min="8949" max="8949" width="3.5703125" style="134" customWidth="1"/>
    <col min="8950" max="8950" width="9" style="134" customWidth="1"/>
    <col min="8951" max="8951" width="11.28515625" style="134" customWidth="1"/>
    <col min="8952" max="8952" width="12" style="134" customWidth="1"/>
    <col min="8953" max="8953" width="30.28515625" style="134" customWidth="1"/>
    <col min="8954" max="8954" width="7.85546875" style="134" customWidth="1"/>
    <col min="8955" max="8955" width="10.85546875" style="134" customWidth="1"/>
    <col min="8956" max="8956" width="9.85546875" style="134" customWidth="1"/>
    <col min="8957" max="8957" width="13" style="134" customWidth="1"/>
    <col min="8958" max="8958" width="18.42578125" style="134" customWidth="1"/>
    <col min="8959" max="8959" width="15.140625" style="134" customWidth="1"/>
    <col min="8960" max="8961" width="13.28515625" style="134" customWidth="1"/>
    <col min="8962" max="8963" width="12.140625" style="134" customWidth="1"/>
    <col min="8964" max="8964" width="13" style="134" bestFit="1" customWidth="1"/>
    <col min="8965" max="9036" width="0" style="134" hidden="1" customWidth="1"/>
    <col min="9037" max="9037" width="12.42578125" style="134" customWidth="1"/>
    <col min="9038" max="9038" width="13" style="134" customWidth="1"/>
    <col min="9039" max="9039" width="11.42578125" style="134"/>
    <col min="9040" max="9040" width="13.85546875" style="134" customWidth="1"/>
    <col min="9041" max="9041" width="13.42578125" style="134" customWidth="1"/>
    <col min="9042" max="9202" width="11.42578125" style="134"/>
    <col min="9203" max="9204" width="0" style="134" hidden="1" customWidth="1"/>
    <col min="9205" max="9205" width="3.5703125" style="134" customWidth="1"/>
    <col min="9206" max="9206" width="9" style="134" customWidth="1"/>
    <col min="9207" max="9207" width="11.28515625" style="134" customWidth="1"/>
    <col min="9208" max="9208" width="12" style="134" customWidth="1"/>
    <col min="9209" max="9209" width="30.28515625" style="134" customWidth="1"/>
    <col min="9210" max="9210" width="7.85546875" style="134" customWidth="1"/>
    <col min="9211" max="9211" width="10.85546875" style="134" customWidth="1"/>
    <col min="9212" max="9212" width="9.85546875" style="134" customWidth="1"/>
    <col min="9213" max="9213" width="13" style="134" customWidth="1"/>
    <col min="9214" max="9214" width="18.42578125" style="134" customWidth="1"/>
    <col min="9215" max="9215" width="15.140625" style="134" customWidth="1"/>
    <col min="9216" max="9217" width="13.28515625" style="134" customWidth="1"/>
    <col min="9218" max="9219" width="12.140625" style="134" customWidth="1"/>
    <col min="9220" max="9220" width="13" style="134" bestFit="1" customWidth="1"/>
    <col min="9221" max="9292" width="0" style="134" hidden="1" customWidth="1"/>
    <col min="9293" max="9293" width="12.42578125" style="134" customWidth="1"/>
    <col min="9294" max="9294" width="13" style="134" customWidth="1"/>
    <col min="9295" max="9295" width="11.42578125" style="134"/>
    <col min="9296" max="9296" width="13.85546875" style="134" customWidth="1"/>
    <col min="9297" max="9297" width="13.42578125" style="134" customWidth="1"/>
    <col min="9298" max="9458" width="11.42578125" style="134"/>
    <col min="9459" max="9460" width="0" style="134" hidden="1" customWidth="1"/>
    <col min="9461" max="9461" width="3.5703125" style="134" customWidth="1"/>
    <col min="9462" max="9462" width="9" style="134" customWidth="1"/>
    <col min="9463" max="9463" width="11.28515625" style="134" customWidth="1"/>
    <col min="9464" max="9464" width="12" style="134" customWidth="1"/>
    <col min="9465" max="9465" width="30.28515625" style="134" customWidth="1"/>
    <col min="9466" max="9466" width="7.85546875" style="134" customWidth="1"/>
    <col min="9467" max="9467" width="10.85546875" style="134" customWidth="1"/>
    <col min="9468" max="9468" width="9.85546875" style="134" customWidth="1"/>
    <col min="9469" max="9469" width="13" style="134" customWidth="1"/>
    <col min="9470" max="9470" width="18.42578125" style="134" customWidth="1"/>
    <col min="9471" max="9471" width="15.140625" style="134" customWidth="1"/>
    <col min="9472" max="9473" width="13.28515625" style="134" customWidth="1"/>
    <col min="9474" max="9475" width="12.140625" style="134" customWidth="1"/>
    <col min="9476" max="9476" width="13" style="134" bestFit="1" customWidth="1"/>
    <col min="9477" max="9548" width="0" style="134" hidden="1" customWidth="1"/>
    <col min="9549" max="9549" width="12.42578125" style="134" customWidth="1"/>
    <col min="9550" max="9550" width="13" style="134" customWidth="1"/>
    <col min="9551" max="9551" width="11.42578125" style="134"/>
    <col min="9552" max="9552" width="13.85546875" style="134" customWidth="1"/>
    <col min="9553" max="9553" width="13.42578125" style="134" customWidth="1"/>
    <col min="9554" max="9714" width="11.42578125" style="134"/>
    <col min="9715" max="9716" width="0" style="134" hidden="1" customWidth="1"/>
    <col min="9717" max="9717" width="3.5703125" style="134" customWidth="1"/>
    <col min="9718" max="9718" width="9" style="134" customWidth="1"/>
    <col min="9719" max="9719" width="11.28515625" style="134" customWidth="1"/>
    <col min="9720" max="9720" width="12" style="134" customWidth="1"/>
    <col min="9721" max="9721" width="30.28515625" style="134" customWidth="1"/>
    <col min="9722" max="9722" width="7.85546875" style="134" customWidth="1"/>
    <col min="9723" max="9723" width="10.85546875" style="134" customWidth="1"/>
    <col min="9724" max="9724" width="9.85546875" style="134" customWidth="1"/>
    <col min="9725" max="9725" width="13" style="134" customWidth="1"/>
    <col min="9726" max="9726" width="18.42578125" style="134" customWidth="1"/>
    <col min="9727" max="9727" width="15.140625" style="134" customWidth="1"/>
    <col min="9728" max="9729" width="13.28515625" style="134" customWidth="1"/>
    <col min="9730" max="9731" width="12.140625" style="134" customWidth="1"/>
    <col min="9732" max="9732" width="13" style="134" bestFit="1" customWidth="1"/>
    <col min="9733" max="9804" width="0" style="134" hidden="1" customWidth="1"/>
    <col min="9805" max="9805" width="12.42578125" style="134" customWidth="1"/>
    <col min="9806" max="9806" width="13" style="134" customWidth="1"/>
    <col min="9807" max="9807" width="11.42578125" style="134"/>
    <col min="9808" max="9808" width="13.85546875" style="134" customWidth="1"/>
    <col min="9809" max="9809" width="13.42578125" style="134" customWidth="1"/>
    <col min="9810" max="9970" width="11.42578125" style="134"/>
    <col min="9971" max="9972" width="0" style="134" hidden="1" customWidth="1"/>
    <col min="9973" max="9973" width="3.5703125" style="134" customWidth="1"/>
    <col min="9974" max="9974" width="9" style="134" customWidth="1"/>
    <col min="9975" max="9975" width="11.28515625" style="134" customWidth="1"/>
    <col min="9976" max="9976" width="12" style="134" customWidth="1"/>
    <col min="9977" max="9977" width="30.28515625" style="134" customWidth="1"/>
    <col min="9978" max="9978" width="7.85546875" style="134" customWidth="1"/>
    <col min="9979" max="9979" width="10.85546875" style="134" customWidth="1"/>
    <col min="9980" max="9980" width="9.85546875" style="134" customWidth="1"/>
    <col min="9981" max="9981" width="13" style="134" customWidth="1"/>
    <col min="9982" max="9982" width="18.42578125" style="134" customWidth="1"/>
    <col min="9983" max="9983" width="15.140625" style="134" customWidth="1"/>
    <col min="9984" max="9985" width="13.28515625" style="134" customWidth="1"/>
    <col min="9986" max="9987" width="12.140625" style="134" customWidth="1"/>
    <col min="9988" max="9988" width="13" style="134" bestFit="1" customWidth="1"/>
    <col min="9989" max="10060" width="0" style="134" hidden="1" customWidth="1"/>
    <col min="10061" max="10061" width="12.42578125" style="134" customWidth="1"/>
    <col min="10062" max="10062" width="13" style="134" customWidth="1"/>
    <col min="10063" max="10063" width="11.42578125" style="134"/>
    <col min="10064" max="10064" width="13.85546875" style="134" customWidth="1"/>
    <col min="10065" max="10065" width="13.42578125" style="134" customWidth="1"/>
    <col min="10066" max="10226" width="11.42578125" style="134"/>
    <col min="10227" max="10228" width="0" style="134" hidden="1" customWidth="1"/>
    <col min="10229" max="10229" width="3.5703125" style="134" customWidth="1"/>
    <col min="10230" max="10230" width="9" style="134" customWidth="1"/>
    <col min="10231" max="10231" width="11.28515625" style="134" customWidth="1"/>
    <col min="10232" max="10232" width="12" style="134" customWidth="1"/>
    <col min="10233" max="10233" width="30.28515625" style="134" customWidth="1"/>
    <col min="10234" max="10234" width="7.85546875" style="134" customWidth="1"/>
    <col min="10235" max="10235" width="10.85546875" style="134" customWidth="1"/>
    <col min="10236" max="10236" width="9.85546875" style="134" customWidth="1"/>
    <col min="10237" max="10237" width="13" style="134" customWidth="1"/>
    <col min="10238" max="10238" width="18.42578125" style="134" customWidth="1"/>
    <col min="10239" max="10239" width="15.140625" style="134" customWidth="1"/>
    <col min="10240" max="10241" width="13.28515625" style="134" customWidth="1"/>
    <col min="10242" max="10243" width="12.140625" style="134" customWidth="1"/>
    <col min="10244" max="10244" width="13" style="134" bestFit="1" customWidth="1"/>
    <col min="10245" max="10316" width="0" style="134" hidden="1" customWidth="1"/>
    <col min="10317" max="10317" width="12.42578125" style="134" customWidth="1"/>
    <col min="10318" max="10318" width="13" style="134" customWidth="1"/>
    <col min="10319" max="10319" width="11.42578125" style="134"/>
    <col min="10320" max="10320" width="13.85546875" style="134" customWidth="1"/>
    <col min="10321" max="10321" width="13.42578125" style="134" customWidth="1"/>
    <col min="10322" max="10482" width="11.42578125" style="134"/>
    <col min="10483" max="10484" width="0" style="134" hidden="1" customWidth="1"/>
    <col min="10485" max="10485" width="3.5703125" style="134" customWidth="1"/>
    <col min="10486" max="10486" width="9" style="134" customWidth="1"/>
    <col min="10487" max="10487" width="11.28515625" style="134" customWidth="1"/>
    <col min="10488" max="10488" width="12" style="134" customWidth="1"/>
    <col min="10489" max="10489" width="30.28515625" style="134" customWidth="1"/>
    <col min="10490" max="10490" width="7.85546875" style="134" customWidth="1"/>
    <col min="10491" max="10491" width="10.85546875" style="134" customWidth="1"/>
    <col min="10492" max="10492" width="9.85546875" style="134" customWidth="1"/>
    <col min="10493" max="10493" width="13" style="134" customWidth="1"/>
    <col min="10494" max="10494" width="18.42578125" style="134" customWidth="1"/>
    <col min="10495" max="10495" width="15.140625" style="134" customWidth="1"/>
    <col min="10496" max="10497" width="13.28515625" style="134" customWidth="1"/>
    <col min="10498" max="10499" width="12.140625" style="134" customWidth="1"/>
    <col min="10500" max="10500" width="13" style="134" bestFit="1" customWidth="1"/>
    <col min="10501" max="10572" width="0" style="134" hidden="1" customWidth="1"/>
    <col min="10573" max="10573" width="12.42578125" style="134" customWidth="1"/>
    <col min="10574" max="10574" width="13" style="134" customWidth="1"/>
    <col min="10575" max="10575" width="11.42578125" style="134"/>
    <col min="10576" max="10576" width="13.85546875" style="134" customWidth="1"/>
    <col min="10577" max="10577" width="13.42578125" style="134" customWidth="1"/>
    <col min="10578" max="10738" width="11.42578125" style="134"/>
    <col min="10739" max="10740" width="0" style="134" hidden="1" customWidth="1"/>
    <col min="10741" max="10741" width="3.5703125" style="134" customWidth="1"/>
    <col min="10742" max="10742" width="9" style="134" customWidth="1"/>
    <col min="10743" max="10743" width="11.28515625" style="134" customWidth="1"/>
    <col min="10744" max="10744" width="12" style="134" customWidth="1"/>
    <col min="10745" max="10745" width="30.28515625" style="134" customWidth="1"/>
    <col min="10746" max="10746" width="7.85546875" style="134" customWidth="1"/>
    <col min="10747" max="10747" width="10.85546875" style="134" customWidth="1"/>
    <col min="10748" max="10748" width="9.85546875" style="134" customWidth="1"/>
    <col min="10749" max="10749" width="13" style="134" customWidth="1"/>
    <col min="10750" max="10750" width="18.42578125" style="134" customWidth="1"/>
    <col min="10751" max="10751" width="15.140625" style="134" customWidth="1"/>
    <col min="10752" max="10753" width="13.28515625" style="134" customWidth="1"/>
    <col min="10754" max="10755" width="12.140625" style="134" customWidth="1"/>
    <col min="10756" max="10756" width="13" style="134" bestFit="1" customWidth="1"/>
    <col min="10757" max="10828" width="0" style="134" hidden="1" customWidth="1"/>
    <col min="10829" max="10829" width="12.42578125" style="134" customWidth="1"/>
    <col min="10830" max="10830" width="13" style="134" customWidth="1"/>
    <col min="10831" max="10831" width="11.42578125" style="134"/>
    <col min="10832" max="10832" width="13.85546875" style="134" customWidth="1"/>
    <col min="10833" max="10833" width="13.42578125" style="134" customWidth="1"/>
    <col min="10834" max="10994" width="11.42578125" style="134"/>
    <col min="10995" max="10996" width="0" style="134" hidden="1" customWidth="1"/>
    <col min="10997" max="10997" width="3.5703125" style="134" customWidth="1"/>
    <col min="10998" max="10998" width="9" style="134" customWidth="1"/>
    <col min="10999" max="10999" width="11.28515625" style="134" customWidth="1"/>
    <col min="11000" max="11000" width="12" style="134" customWidth="1"/>
    <col min="11001" max="11001" width="30.28515625" style="134" customWidth="1"/>
    <col min="11002" max="11002" width="7.85546875" style="134" customWidth="1"/>
    <col min="11003" max="11003" width="10.85546875" style="134" customWidth="1"/>
    <col min="11004" max="11004" width="9.85546875" style="134" customWidth="1"/>
    <col min="11005" max="11005" width="13" style="134" customWidth="1"/>
    <col min="11006" max="11006" width="18.42578125" style="134" customWidth="1"/>
    <col min="11007" max="11007" width="15.140625" style="134" customWidth="1"/>
    <col min="11008" max="11009" width="13.28515625" style="134" customWidth="1"/>
    <col min="11010" max="11011" width="12.140625" style="134" customWidth="1"/>
    <col min="11012" max="11012" width="13" style="134" bestFit="1" customWidth="1"/>
    <col min="11013" max="11084" width="0" style="134" hidden="1" customWidth="1"/>
    <col min="11085" max="11085" width="12.42578125" style="134" customWidth="1"/>
    <col min="11086" max="11086" width="13" style="134" customWidth="1"/>
    <col min="11087" max="11087" width="11.42578125" style="134"/>
    <col min="11088" max="11088" width="13.85546875" style="134" customWidth="1"/>
    <col min="11089" max="11089" width="13.42578125" style="134" customWidth="1"/>
    <col min="11090" max="11250" width="11.42578125" style="134"/>
    <col min="11251" max="11252" width="0" style="134" hidden="1" customWidth="1"/>
    <col min="11253" max="11253" width="3.5703125" style="134" customWidth="1"/>
    <col min="11254" max="11254" width="9" style="134" customWidth="1"/>
    <col min="11255" max="11255" width="11.28515625" style="134" customWidth="1"/>
    <col min="11256" max="11256" width="12" style="134" customWidth="1"/>
    <col min="11257" max="11257" width="30.28515625" style="134" customWidth="1"/>
    <col min="11258" max="11258" width="7.85546875" style="134" customWidth="1"/>
    <col min="11259" max="11259" width="10.85546875" style="134" customWidth="1"/>
    <col min="11260" max="11260" width="9.85546875" style="134" customWidth="1"/>
    <col min="11261" max="11261" width="13" style="134" customWidth="1"/>
    <col min="11262" max="11262" width="18.42578125" style="134" customWidth="1"/>
    <col min="11263" max="11263" width="15.140625" style="134" customWidth="1"/>
    <col min="11264" max="11265" width="13.28515625" style="134" customWidth="1"/>
    <col min="11266" max="11267" width="12.140625" style="134" customWidth="1"/>
    <col min="11268" max="11268" width="13" style="134" bestFit="1" customWidth="1"/>
    <col min="11269" max="11340" width="0" style="134" hidden="1" customWidth="1"/>
    <col min="11341" max="11341" width="12.42578125" style="134" customWidth="1"/>
    <col min="11342" max="11342" width="13" style="134" customWidth="1"/>
    <col min="11343" max="11343" width="11.42578125" style="134"/>
    <col min="11344" max="11344" width="13.85546875" style="134" customWidth="1"/>
    <col min="11345" max="11345" width="13.42578125" style="134" customWidth="1"/>
    <col min="11346" max="11506" width="11.42578125" style="134"/>
    <col min="11507" max="11508" width="0" style="134" hidden="1" customWidth="1"/>
    <col min="11509" max="11509" width="3.5703125" style="134" customWidth="1"/>
    <col min="11510" max="11510" width="9" style="134" customWidth="1"/>
    <col min="11511" max="11511" width="11.28515625" style="134" customWidth="1"/>
    <col min="11512" max="11512" width="12" style="134" customWidth="1"/>
    <col min="11513" max="11513" width="30.28515625" style="134" customWidth="1"/>
    <col min="11514" max="11514" width="7.85546875" style="134" customWidth="1"/>
    <col min="11515" max="11515" width="10.85546875" style="134" customWidth="1"/>
    <col min="11516" max="11516" width="9.85546875" style="134" customWidth="1"/>
    <col min="11517" max="11517" width="13" style="134" customWidth="1"/>
    <col min="11518" max="11518" width="18.42578125" style="134" customWidth="1"/>
    <col min="11519" max="11519" width="15.140625" style="134" customWidth="1"/>
    <col min="11520" max="11521" width="13.28515625" style="134" customWidth="1"/>
    <col min="11522" max="11523" width="12.140625" style="134" customWidth="1"/>
    <col min="11524" max="11524" width="13" style="134" bestFit="1" customWidth="1"/>
    <col min="11525" max="11596" width="0" style="134" hidden="1" customWidth="1"/>
    <col min="11597" max="11597" width="12.42578125" style="134" customWidth="1"/>
    <col min="11598" max="11598" width="13" style="134" customWidth="1"/>
    <col min="11599" max="11599" width="11.42578125" style="134"/>
    <col min="11600" max="11600" width="13.85546875" style="134" customWidth="1"/>
    <col min="11601" max="11601" width="13.42578125" style="134" customWidth="1"/>
    <col min="11602" max="11762" width="11.42578125" style="134"/>
    <col min="11763" max="11764" width="0" style="134" hidden="1" customWidth="1"/>
    <col min="11765" max="11765" width="3.5703125" style="134" customWidth="1"/>
    <col min="11766" max="11766" width="9" style="134" customWidth="1"/>
    <col min="11767" max="11767" width="11.28515625" style="134" customWidth="1"/>
    <col min="11768" max="11768" width="12" style="134" customWidth="1"/>
    <col min="11769" max="11769" width="30.28515625" style="134" customWidth="1"/>
    <col min="11770" max="11770" width="7.85546875" style="134" customWidth="1"/>
    <col min="11771" max="11771" width="10.85546875" style="134" customWidth="1"/>
    <col min="11772" max="11772" width="9.85546875" style="134" customWidth="1"/>
    <col min="11773" max="11773" width="13" style="134" customWidth="1"/>
    <col min="11774" max="11774" width="18.42578125" style="134" customWidth="1"/>
    <col min="11775" max="11775" width="15.140625" style="134" customWidth="1"/>
    <col min="11776" max="11777" width="13.28515625" style="134" customWidth="1"/>
    <col min="11778" max="11779" width="12.140625" style="134" customWidth="1"/>
    <col min="11780" max="11780" width="13" style="134" bestFit="1" customWidth="1"/>
    <col min="11781" max="11852" width="0" style="134" hidden="1" customWidth="1"/>
    <col min="11853" max="11853" width="12.42578125" style="134" customWidth="1"/>
    <col min="11854" max="11854" width="13" style="134" customWidth="1"/>
    <col min="11855" max="11855" width="11.42578125" style="134"/>
    <col min="11856" max="11856" width="13.85546875" style="134" customWidth="1"/>
    <col min="11857" max="11857" width="13.42578125" style="134" customWidth="1"/>
    <col min="11858" max="12018" width="11.42578125" style="134"/>
    <col min="12019" max="12020" width="0" style="134" hidden="1" customWidth="1"/>
    <col min="12021" max="12021" width="3.5703125" style="134" customWidth="1"/>
    <col min="12022" max="12022" width="9" style="134" customWidth="1"/>
    <col min="12023" max="12023" width="11.28515625" style="134" customWidth="1"/>
    <col min="12024" max="12024" width="12" style="134" customWidth="1"/>
    <col min="12025" max="12025" width="30.28515625" style="134" customWidth="1"/>
    <col min="12026" max="12026" width="7.85546875" style="134" customWidth="1"/>
    <col min="12027" max="12027" width="10.85546875" style="134" customWidth="1"/>
    <col min="12028" max="12028" width="9.85546875" style="134" customWidth="1"/>
    <col min="12029" max="12029" width="13" style="134" customWidth="1"/>
    <col min="12030" max="12030" width="18.42578125" style="134" customWidth="1"/>
    <col min="12031" max="12031" width="15.140625" style="134" customWidth="1"/>
    <col min="12032" max="12033" width="13.28515625" style="134" customWidth="1"/>
    <col min="12034" max="12035" width="12.140625" style="134" customWidth="1"/>
    <col min="12036" max="12036" width="13" style="134" bestFit="1" customWidth="1"/>
    <col min="12037" max="12108" width="0" style="134" hidden="1" customWidth="1"/>
    <col min="12109" max="12109" width="12.42578125" style="134" customWidth="1"/>
    <col min="12110" max="12110" width="13" style="134" customWidth="1"/>
    <col min="12111" max="12111" width="11.42578125" style="134"/>
    <col min="12112" max="12112" width="13.85546875" style="134" customWidth="1"/>
    <col min="12113" max="12113" width="13.42578125" style="134" customWidth="1"/>
    <col min="12114" max="12274" width="11.42578125" style="134"/>
    <col min="12275" max="12276" width="0" style="134" hidden="1" customWidth="1"/>
    <col min="12277" max="12277" width="3.5703125" style="134" customWidth="1"/>
    <col min="12278" max="12278" width="9" style="134" customWidth="1"/>
    <col min="12279" max="12279" width="11.28515625" style="134" customWidth="1"/>
    <col min="12280" max="12280" width="12" style="134" customWidth="1"/>
    <col min="12281" max="12281" width="30.28515625" style="134" customWidth="1"/>
    <col min="12282" max="12282" width="7.85546875" style="134" customWidth="1"/>
    <col min="12283" max="12283" width="10.85546875" style="134" customWidth="1"/>
    <col min="12284" max="12284" width="9.85546875" style="134" customWidth="1"/>
    <col min="12285" max="12285" width="13" style="134" customWidth="1"/>
    <col min="12286" max="12286" width="18.42578125" style="134" customWidth="1"/>
    <col min="12287" max="12287" width="15.140625" style="134" customWidth="1"/>
    <col min="12288" max="12289" width="13.28515625" style="134" customWidth="1"/>
    <col min="12290" max="12291" width="12.140625" style="134" customWidth="1"/>
    <col min="12292" max="12292" width="13" style="134" bestFit="1" customWidth="1"/>
    <col min="12293" max="12364" width="0" style="134" hidden="1" customWidth="1"/>
    <col min="12365" max="12365" width="12.42578125" style="134" customWidth="1"/>
    <col min="12366" max="12366" width="13" style="134" customWidth="1"/>
    <col min="12367" max="12367" width="11.42578125" style="134"/>
    <col min="12368" max="12368" width="13.85546875" style="134" customWidth="1"/>
    <col min="12369" max="12369" width="13.42578125" style="134" customWidth="1"/>
    <col min="12370" max="12530" width="11.42578125" style="134"/>
    <col min="12531" max="12532" width="0" style="134" hidden="1" customWidth="1"/>
    <col min="12533" max="12533" width="3.5703125" style="134" customWidth="1"/>
    <col min="12534" max="12534" width="9" style="134" customWidth="1"/>
    <col min="12535" max="12535" width="11.28515625" style="134" customWidth="1"/>
    <col min="12536" max="12536" width="12" style="134" customWidth="1"/>
    <col min="12537" max="12537" width="30.28515625" style="134" customWidth="1"/>
    <col min="12538" max="12538" width="7.85546875" style="134" customWidth="1"/>
    <col min="12539" max="12539" width="10.85546875" style="134" customWidth="1"/>
    <col min="12540" max="12540" width="9.85546875" style="134" customWidth="1"/>
    <col min="12541" max="12541" width="13" style="134" customWidth="1"/>
    <col min="12542" max="12542" width="18.42578125" style="134" customWidth="1"/>
    <col min="12543" max="12543" width="15.140625" style="134" customWidth="1"/>
    <col min="12544" max="12545" width="13.28515625" style="134" customWidth="1"/>
    <col min="12546" max="12547" width="12.140625" style="134" customWidth="1"/>
    <col min="12548" max="12548" width="13" style="134" bestFit="1" customWidth="1"/>
    <col min="12549" max="12620" width="0" style="134" hidden="1" customWidth="1"/>
    <col min="12621" max="12621" width="12.42578125" style="134" customWidth="1"/>
    <col min="12622" max="12622" width="13" style="134" customWidth="1"/>
    <col min="12623" max="12623" width="11.42578125" style="134"/>
    <col min="12624" max="12624" width="13.85546875" style="134" customWidth="1"/>
    <col min="12625" max="12625" width="13.42578125" style="134" customWidth="1"/>
    <col min="12626" max="12786" width="11.42578125" style="134"/>
    <col min="12787" max="12788" width="0" style="134" hidden="1" customWidth="1"/>
    <col min="12789" max="12789" width="3.5703125" style="134" customWidth="1"/>
    <col min="12790" max="12790" width="9" style="134" customWidth="1"/>
    <col min="12791" max="12791" width="11.28515625" style="134" customWidth="1"/>
    <col min="12792" max="12792" width="12" style="134" customWidth="1"/>
    <col min="12793" max="12793" width="30.28515625" style="134" customWidth="1"/>
    <col min="12794" max="12794" width="7.85546875" style="134" customWidth="1"/>
    <col min="12795" max="12795" width="10.85546875" style="134" customWidth="1"/>
    <col min="12796" max="12796" width="9.85546875" style="134" customWidth="1"/>
    <col min="12797" max="12797" width="13" style="134" customWidth="1"/>
    <col min="12798" max="12798" width="18.42578125" style="134" customWidth="1"/>
    <col min="12799" max="12799" width="15.140625" style="134" customWidth="1"/>
    <col min="12800" max="12801" width="13.28515625" style="134" customWidth="1"/>
    <col min="12802" max="12803" width="12.140625" style="134" customWidth="1"/>
    <col min="12804" max="12804" width="13" style="134" bestFit="1" customWidth="1"/>
    <col min="12805" max="12876" width="0" style="134" hidden="1" customWidth="1"/>
    <col min="12877" max="12877" width="12.42578125" style="134" customWidth="1"/>
    <col min="12878" max="12878" width="13" style="134" customWidth="1"/>
    <col min="12879" max="12879" width="11.42578125" style="134"/>
    <col min="12880" max="12880" width="13.85546875" style="134" customWidth="1"/>
    <col min="12881" max="12881" width="13.42578125" style="134" customWidth="1"/>
    <col min="12882" max="13042" width="11.42578125" style="134"/>
    <col min="13043" max="13044" width="0" style="134" hidden="1" customWidth="1"/>
    <col min="13045" max="13045" width="3.5703125" style="134" customWidth="1"/>
    <col min="13046" max="13046" width="9" style="134" customWidth="1"/>
    <col min="13047" max="13047" width="11.28515625" style="134" customWidth="1"/>
    <col min="13048" max="13048" width="12" style="134" customWidth="1"/>
    <col min="13049" max="13049" width="30.28515625" style="134" customWidth="1"/>
    <col min="13050" max="13050" width="7.85546875" style="134" customWidth="1"/>
    <col min="13051" max="13051" width="10.85546875" style="134" customWidth="1"/>
    <col min="13052" max="13052" width="9.85546875" style="134" customWidth="1"/>
    <col min="13053" max="13053" width="13" style="134" customWidth="1"/>
    <col min="13054" max="13054" width="18.42578125" style="134" customWidth="1"/>
    <col min="13055" max="13055" width="15.140625" style="134" customWidth="1"/>
    <col min="13056" max="13057" width="13.28515625" style="134" customWidth="1"/>
    <col min="13058" max="13059" width="12.140625" style="134" customWidth="1"/>
    <col min="13060" max="13060" width="13" style="134" bestFit="1" customWidth="1"/>
    <col min="13061" max="13132" width="0" style="134" hidden="1" customWidth="1"/>
    <col min="13133" max="13133" width="12.42578125" style="134" customWidth="1"/>
    <col min="13134" max="13134" width="13" style="134" customWidth="1"/>
    <col min="13135" max="13135" width="11.42578125" style="134"/>
    <col min="13136" max="13136" width="13.85546875" style="134" customWidth="1"/>
    <col min="13137" max="13137" width="13.42578125" style="134" customWidth="1"/>
    <col min="13138" max="13298" width="11.42578125" style="134"/>
    <col min="13299" max="13300" width="0" style="134" hidden="1" customWidth="1"/>
    <col min="13301" max="13301" width="3.5703125" style="134" customWidth="1"/>
    <col min="13302" max="13302" width="9" style="134" customWidth="1"/>
    <col min="13303" max="13303" width="11.28515625" style="134" customWidth="1"/>
    <col min="13304" max="13304" width="12" style="134" customWidth="1"/>
    <col min="13305" max="13305" width="30.28515625" style="134" customWidth="1"/>
    <col min="13306" max="13306" width="7.85546875" style="134" customWidth="1"/>
    <col min="13307" max="13307" width="10.85546875" style="134" customWidth="1"/>
    <col min="13308" max="13308" width="9.85546875" style="134" customWidth="1"/>
    <col min="13309" max="13309" width="13" style="134" customWidth="1"/>
    <col min="13310" max="13310" width="18.42578125" style="134" customWidth="1"/>
    <col min="13311" max="13311" width="15.140625" style="134" customWidth="1"/>
    <col min="13312" max="13313" width="13.28515625" style="134" customWidth="1"/>
    <col min="13314" max="13315" width="12.140625" style="134" customWidth="1"/>
    <col min="13316" max="13316" width="13" style="134" bestFit="1" customWidth="1"/>
    <col min="13317" max="13388" width="0" style="134" hidden="1" customWidth="1"/>
    <col min="13389" max="13389" width="12.42578125" style="134" customWidth="1"/>
    <col min="13390" max="13390" width="13" style="134" customWidth="1"/>
    <col min="13391" max="13391" width="11.42578125" style="134"/>
    <col min="13392" max="13392" width="13.85546875" style="134" customWidth="1"/>
    <col min="13393" max="13393" width="13.42578125" style="134" customWidth="1"/>
    <col min="13394" max="13554" width="11.42578125" style="134"/>
    <col min="13555" max="13556" width="0" style="134" hidden="1" customWidth="1"/>
    <col min="13557" max="13557" width="3.5703125" style="134" customWidth="1"/>
    <col min="13558" max="13558" width="9" style="134" customWidth="1"/>
    <col min="13559" max="13559" width="11.28515625" style="134" customWidth="1"/>
    <col min="13560" max="13560" width="12" style="134" customWidth="1"/>
    <col min="13561" max="13561" width="30.28515625" style="134" customWidth="1"/>
    <col min="13562" max="13562" width="7.85546875" style="134" customWidth="1"/>
    <col min="13563" max="13563" width="10.85546875" style="134" customWidth="1"/>
    <col min="13564" max="13564" width="9.85546875" style="134" customWidth="1"/>
    <col min="13565" max="13565" width="13" style="134" customWidth="1"/>
    <col min="13566" max="13566" width="18.42578125" style="134" customWidth="1"/>
    <col min="13567" max="13567" width="15.140625" style="134" customWidth="1"/>
    <col min="13568" max="13569" width="13.28515625" style="134" customWidth="1"/>
    <col min="13570" max="13571" width="12.140625" style="134" customWidth="1"/>
    <col min="13572" max="13572" width="13" style="134" bestFit="1" customWidth="1"/>
    <col min="13573" max="13644" width="0" style="134" hidden="1" customWidth="1"/>
    <col min="13645" max="13645" width="12.42578125" style="134" customWidth="1"/>
    <col min="13646" max="13646" width="13" style="134" customWidth="1"/>
    <col min="13647" max="13647" width="11.42578125" style="134"/>
    <col min="13648" max="13648" width="13.85546875" style="134" customWidth="1"/>
    <col min="13649" max="13649" width="13.42578125" style="134" customWidth="1"/>
    <col min="13650" max="13810" width="11.42578125" style="134"/>
    <col min="13811" max="13812" width="0" style="134" hidden="1" customWidth="1"/>
    <col min="13813" max="13813" width="3.5703125" style="134" customWidth="1"/>
    <col min="13814" max="13814" width="9" style="134" customWidth="1"/>
    <col min="13815" max="13815" width="11.28515625" style="134" customWidth="1"/>
    <col min="13816" max="13816" width="12" style="134" customWidth="1"/>
    <col min="13817" max="13817" width="30.28515625" style="134" customWidth="1"/>
    <col min="13818" max="13818" width="7.85546875" style="134" customWidth="1"/>
    <col min="13819" max="13819" width="10.85546875" style="134" customWidth="1"/>
    <col min="13820" max="13820" width="9.85546875" style="134" customWidth="1"/>
    <col min="13821" max="13821" width="13" style="134" customWidth="1"/>
    <col min="13822" max="13822" width="18.42578125" style="134" customWidth="1"/>
    <col min="13823" max="13823" width="15.140625" style="134" customWidth="1"/>
    <col min="13824" max="13825" width="13.28515625" style="134" customWidth="1"/>
    <col min="13826" max="13827" width="12.140625" style="134" customWidth="1"/>
    <col min="13828" max="13828" width="13" style="134" bestFit="1" customWidth="1"/>
    <col min="13829" max="13900" width="0" style="134" hidden="1" customWidth="1"/>
    <col min="13901" max="13901" width="12.42578125" style="134" customWidth="1"/>
    <col min="13902" max="13902" width="13" style="134" customWidth="1"/>
    <col min="13903" max="13903" width="11.42578125" style="134"/>
    <col min="13904" max="13904" width="13.85546875" style="134" customWidth="1"/>
    <col min="13905" max="13905" width="13.42578125" style="134" customWidth="1"/>
    <col min="13906" max="14066" width="11.42578125" style="134"/>
    <col min="14067" max="14068" width="0" style="134" hidden="1" customWidth="1"/>
    <col min="14069" max="14069" width="3.5703125" style="134" customWidth="1"/>
    <col min="14070" max="14070" width="9" style="134" customWidth="1"/>
    <col min="14071" max="14071" width="11.28515625" style="134" customWidth="1"/>
    <col min="14072" max="14072" width="12" style="134" customWidth="1"/>
    <col min="14073" max="14073" width="30.28515625" style="134" customWidth="1"/>
    <col min="14074" max="14074" width="7.85546875" style="134" customWidth="1"/>
    <col min="14075" max="14075" width="10.85546875" style="134" customWidth="1"/>
    <col min="14076" max="14076" width="9.85546875" style="134" customWidth="1"/>
    <col min="14077" max="14077" width="13" style="134" customWidth="1"/>
    <col min="14078" max="14078" width="18.42578125" style="134" customWidth="1"/>
    <col min="14079" max="14079" width="15.140625" style="134" customWidth="1"/>
    <col min="14080" max="14081" width="13.28515625" style="134" customWidth="1"/>
    <col min="14082" max="14083" width="12.140625" style="134" customWidth="1"/>
    <col min="14084" max="14084" width="13" style="134" bestFit="1" customWidth="1"/>
    <col min="14085" max="14156" width="0" style="134" hidden="1" customWidth="1"/>
    <col min="14157" max="14157" width="12.42578125" style="134" customWidth="1"/>
    <col min="14158" max="14158" width="13" style="134" customWidth="1"/>
    <col min="14159" max="14159" width="11.42578125" style="134"/>
    <col min="14160" max="14160" width="13.85546875" style="134" customWidth="1"/>
    <col min="14161" max="14161" width="13.42578125" style="134" customWidth="1"/>
    <col min="14162" max="14322" width="11.42578125" style="134"/>
    <col min="14323" max="14324" width="0" style="134" hidden="1" customWidth="1"/>
    <col min="14325" max="14325" width="3.5703125" style="134" customWidth="1"/>
    <col min="14326" max="14326" width="9" style="134" customWidth="1"/>
    <col min="14327" max="14327" width="11.28515625" style="134" customWidth="1"/>
    <col min="14328" max="14328" width="12" style="134" customWidth="1"/>
    <col min="14329" max="14329" width="30.28515625" style="134" customWidth="1"/>
    <col min="14330" max="14330" width="7.85546875" style="134" customWidth="1"/>
    <col min="14331" max="14331" width="10.85546875" style="134" customWidth="1"/>
    <col min="14332" max="14332" width="9.85546875" style="134" customWidth="1"/>
    <col min="14333" max="14333" width="13" style="134" customWidth="1"/>
    <col min="14334" max="14334" width="18.42578125" style="134" customWidth="1"/>
    <col min="14335" max="14335" width="15.140625" style="134" customWidth="1"/>
    <col min="14336" max="14337" width="13.28515625" style="134" customWidth="1"/>
    <col min="14338" max="14339" width="12.140625" style="134" customWidth="1"/>
    <col min="14340" max="14340" width="13" style="134" bestFit="1" customWidth="1"/>
    <col min="14341" max="14412" width="0" style="134" hidden="1" customWidth="1"/>
    <col min="14413" max="14413" width="12.42578125" style="134" customWidth="1"/>
    <col min="14414" max="14414" width="13" style="134" customWidth="1"/>
    <col min="14415" max="14415" width="11.42578125" style="134"/>
    <col min="14416" max="14416" width="13.85546875" style="134" customWidth="1"/>
    <col min="14417" max="14417" width="13.42578125" style="134" customWidth="1"/>
    <col min="14418" max="14578" width="11.42578125" style="134"/>
    <col min="14579" max="14580" width="0" style="134" hidden="1" customWidth="1"/>
    <col min="14581" max="14581" width="3.5703125" style="134" customWidth="1"/>
    <col min="14582" max="14582" width="9" style="134" customWidth="1"/>
    <col min="14583" max="14583" width="11.28515625" style="134" customWidth="1"/>
    <col min="14584" max="14584" width="12" style="134" customWidth="1"/>
    <col min="14585" max="14585" width="30.28515625" style="134" customWidth="1"/>
    <col min="14586" max="14586" width="7.85546875" style="134" customWidth="1"/>
    <col min="14587" max="14587" width="10.85546875" style="134" customWidth="1"/>
    <col min="14588" max="14588" width="9.85546875" style="134" customWidth="1"/>
    <col min="14589" max="14589" width="13" style="134" customWidth="1"/>
    <col min="14590" max="14590" width="18.42578125" style="134" customWidth="1"/>
    <col min="14591" max="14591" width="15.140625" style="134" customWidth="1"/>
    <col min="14592" max="14593" width="13.28515625" style="134" customWidth="1"/>
    <col min="14594" max="14595" width="12.140625" style="134" customWidth="1"/>
    <col min="14596" max="14596" width="13" style="134" bestFit="1" customWidth="1"/>
    <col min="14597" max="14668" width="0" style="134" hidden="1" customWidth="1"/>
    <col min="14669" max="14669" width="12.42578125" style="134" customWidth="1"/>
    <col min="14670" max="14670" width="13" style="134" customWidth="1"/>
    <col min="14671" max="14671" width="11.42578125" style="134"/>
    <col min="14672" max="14672" width="13.85546875" style="134" customWidth="1"/>
    <col min="14673" max="14673" width="13.42578125" style="134" customWidth="1"/>
    <col min="14674" max="14834" width="11.42578125" style="134"/>
    <col min="14835" max="14836" width="0" style="134" hidden="1" customWidth="1"/>
    <col min="14837" max="14837" width="3.5703125" style="134" customWidth="1"/>
    <col min="14838" max="14838" width="9" style="134" customWidth="1"/>
    <col min="14839" max="14839" width="11.28515625" style="134" customWidth="1"/>
    <col min="14840" max="14840" width="12" style="134" customWidth="1"/>
    <col min="14841" max="14841" width="30.28515625" style="134" customWidth="1"/>
    <col min="14842" max="14842" width="7.85546875" style="134" customWidth="1"/>
    <col min="14843" max="14843" width="10.85546875" style="134" customWidth="1"/>
    <col min="14844" max="14844" width="9.85546875" style="134" customWidth="1"/>
    <col min="14845" max="14845" width="13" style="134" customWidth="1"/>
    <col min="14846" max="14846" width="18.42578125" style="134" customWidth="1"/>
    <col min="14847" max="14847" width="15.140625" style="134" customWidth="1"/>
    <col min="14848" max="14849" width="13.28515625" style="134" customWidth="1"/>
    <col min="14850" max="14851" width="12.140625" style="134" customWidth="1"/>
    <col min="14852" max="14852" width="13" style="134" bestFit="1" customWidth="1"/>
    <col min="14853" max="14924" width="0" style="134" hidden="1" customWidth="1"/>
    <col min="14925" max="14925" width="12.42578125" style="134" customWidth="1"/>
    <col min="14926" max="14926" width="13" style="134" customWidth="1"/>
    <col min="14927" max="14927" width="11.42578125" style="134"/>
    <col min="14928" max="14928" width="13.85546875" style="134" customWidth="1"/>
    <col min="14929" max="14929" width="13.42578125" style="134" customWidth="1"/>
    <col min="14930" max="15090" width="11.42578125" style="134"/>
    <col min="15091" max="15092" width="0" style="134" hidden="1" customWidth="1"/>
    <col min="15093" max="15093" width="3.5703125" style="134" customWidth="1"/>
    <col min="15094" max="15094" width="9" style="134" customWidth="1"/>
    <col min="15095" max="15095" width="11.28515625" style="134" customWidth="1"/>
    <col min="15096" max="15096" width="12" style="134" customWidth="1"/>
    <col min="15097" max="15097" width="30.28515625" style="134" customWidth="1"/>
    <col min="15098" max="15098" width="7.85546875" style="134" customWidth="1"/>
    <col min="15099" max="15099" width="10.85546875" style="134" customWidth="1"/>
    <col min="15100" max="15100" width="9.85546875" style="134" customWidth="1"/>
    <col min="15101" max="15101" width="13" style="134" customWidth="1"/>
    <col min="15102" max="15102" width="18.42578125" style="134" customWidth="1"/>
    <col min="15103" max="15103" width="15.140625" style="134" customWidth="1"/>
    <col min="15104" max="15105" width="13.28515625" style="134" customWidth="1"/>
    <col min="15106" max="15107" width="12.140625" style="134" customWidth="1"/>
    <col min="15108" max="15108" width="13" style="134" bestFit="1" customWidth="1"/>
    <col min="15109" max="15180" width="0" style="134" hidden="1" customWidth="1"/>
    <col min="15181" max="15181" width="12.42578125" style="134" customWidth="1"/>
    <col min="15182" max="15182" width="13" style="134" customWidth="1"/>
    <col min="15183" max="15183" width="11.42578125" style="134"/>
    <col min="15184" max="15184" width="13.85546875" style="134" customWidth="1"/>
    <col min="15185" max="15185" width="13.42578125" style="134" customWidth="1"/>
    <col min="15186" max="15346" width="11.42578125" style="134"/>
    <col min="15347" max="15348" width="0" style="134" hidden="1" customWidth="1"/>
    <col min="15349" max="15349" width="3.5703125" style="134" customWidth="1"/>
    <col min="15350" max="15350" width="9" style="134" customWidth="1"/>
    <col min="15351" max="15351" width="11.28515625" style="134" customWidth="1"/>
    <col min="15352" max="15352" width="12" style="134" customWidth="1"/>
    <col min="15353" max="15353" width="30.28515625" style="134" customWidth="1"/>
    <col min="15354" max="15354" width="7.85546875" style="134" customWidth="1"/>
    <col min="15355" max="15355" width="10.85546875" style="134" customWidth="1"/>
    <col min="15356" max="15356" width="9.85546875" style="134" customWidth="1"/>
    <col min="15357" max="15357" width="13" style="134" customWidth="1"/>
    <col min="15358" max="15358" width="18.42578125" style="134" customWidth="1"/>
    <col min="15359" max="15359" width="15.140625" style="134" customWidth="1"/>
    <col min="15360" max="15361" width="13.28515625" style="134" customWidth="1"/>
    <col min="15362" max="15363" width="12.140625" style="134" customWidth="1"/>
    <col min="15364" max="15364" width="13" style="134" bestFit="1" customWidth="1"/>
    <col min="15365" max="15436" width="0" style="134" hidden="1" customWidth="1"/>
    <col min="15437" max="15437" width="12.42578125" style="134" customWidth="1"/>
    <col min="15438" max="15438" width="13" style="134" customWidth="1"/>
    <col min="15439" max="15439" width="11.42578125" style="134"/>
    <col min="15440" max="15440" width="13.85546875" style="134" customWidth="1"/>
    <col min="15441" max="15441" width="13.42578125" style="134" customWidth="1"/>
    <col min="15442" max="15602" width="11.42578125" style="134"/>
    <col min="15603" max="15604" width="0" style="134" hidden="1" customWidth="1"/>
    <col min="15605" max="15605" width="3.5703125" style="134" customWidth="1"/>
    <col min="15606" max="15606" width="9" style="134" customWidth="1"/>
    <col min="15607" max="15607" width="11.28515625" style="134" customWidth="1"/>
    <col min="15608" max="15608" width="12" style="134" customWidth="1"/>
    <col min="15609" max="15609" width="30.28515625" style="134" customWidth="1"/>
    <col min="15610" max="15610" width="7.85546875" style="134" customWidth="1"/>
    <col min="15611" max="15611" width="10.85546875" style="134" customWidth="1"/>
    <col min="15612" max="15612" width="9.85546875" style="134" customWidth="1"/>
    <col min="15613" max="15613" width="13" style="134" customWidth="1"/>
    <col min="15614" max="15614" width="18.42578125" style="134" customWidth="1"/>
    <col min="15615" max="15615" width="15.140625" style="134" customWidth="1"/>
    <col min="15616" max="15617" width="13.28515625" style="134" customWidth="1"/>
    <col min="15618" max="15619" width="12.140625" style="134" customWidth="1"/>
    <col min="15620" max="15620" width="13" style="134" bestFit="1" customWidth="1"/>
    <col min="15621" max="15692" width="0" style="134" hidden="1" customWidth="1"/>
    <col min="15693" max="15693" width="12.42578125" style="134" customWidth="1"/>
    <col min="15694" max="15694" width="13" style="134" customWidth="1"/>
    <col min="15695" max="15695" width="11.42578125" style="134"/>
    <col min="15696" max="15696" width="13.85546875" style="134" customWidth="1"/>
    <col min="15697" max="15697" width="13.42578125" style="134" customWidth="1"/>
    <col min="15698" max="15858" width="11.42578125" style="134"/>
    <col min="15859" max="15860" width="0" style="134" hidden="1" customWidth="1"/>
    <col min="15861" max="15861" width="3.5703125" style="134" customWidth="1"/>
    <col min="15862" max="15862" width="9" style="134" customWidth="1"/>
    <col min="15863" max="15863" width="11.28515625" style="134" customWidth="1"/>
    <col min="15864" max="15864" width="12" style="134" customWidth="1"/>
    <col min="15865" max="15865" width="30.28515625" style="134" customWidth="1"/>
    <col min="15866" max="15866" width="7.85546875" style="134" customWidth="1"/>
    <col min="15867" max="15867" width="10.85546875" style="134" customWidth="1"/>
    <col min="15868" max="15868" width="9.85546875" style="134" customWidth="1"/>
    <col min="15869" max="15869" width="13" style="134" customWidth="1"/>
    <col min="15870" max="15870" width="18.42578125" style="134" customWidth="1"/>
    <col min="15871" max="15871" width="15.140625" style="134" customWidth="1"/>
    <col min="15872" max="15873" width="13.28515625" style="134" customWidth="1"/>
    <col min="15874" max="15875" width="12.140625" style="134" customWidth="1"/>
    <col min="15876" max="15876" width="13" style="134" bestFit="1" customWidth="1"/>
    <col min="15877" max="15948" width="0" style="134" hidden="1" customWidth="1"/>
    <col min="15949" max="15949" width="12.42578125" style="134" customWidth="1"/>
    <col min="15950" max="15950" width="13" style="134" customWidth="1"/>
    <col min="15951" max="15951" width="11.42578125" style="134"/>
    <col min="15952" max="15952" width="13.85546875" style="134" customWidth="1"/>
    <col min="15953" max="15953" width="13.42578125" style="134" customWidth="1"/>
    <col min="15954" max="16114" width="11.42578125" style="134"/>
    <col min="16115" max="16116" width="0" style="134" hidden="1" customWidth="1"/>
    <col min="16117" max="16117" width="3.5703125" style="134" customWidth="1"/>
    <col min="16118" max="16118" width="9" style="134" customWidth="1"/>
    <col min="16119" max="16119" width="11.28515625" style="134" customWidth="1"/>
    <col min="16120" max="16120" width="12" style="134" customWidth="1"/>
    <col min="16121" max="16121" width="30.28515625" style="134" customWidth="1"/>
    <col min="16122" max="16122" width="7.85546875" style="134" customWidth="1"/>
    <col min="16123" max="16123" width="10.85546875" style="134" customWidth="1"/>
    <col min="16124" max="16124" width="9.85546875" style="134" customWidth="1"/>
    <col min="16125" max="16125" width="13" style="134" customWidth="1"/>
    <col min="16126" max="16126" width="18.42578125" style="134" customWidth="1"/>
    <col min="16127" max="16127" width="15.140625" style="134" customWidth="1"/>
    <col min="16128" max="16129" width="13.28515625" style="134" customWidth="1"/>
    <col min="16130" max="16131" width="12.140625" style="134" customWidth="1"/>
    <col min="16132" max="16132" width="13" style="134" bestFit="1" customWidth="1"/>
    <col min="16133" max="16204" width="0" style="134" hidden="1" customWidth="1"/>
    <col min="16205" max="16205" width="12.42578125" style="134" customWidth="1"/>
    <col min="16206" max="16206" width="13" style="134" customWidth="1"/>
    <col min="16207" max="16207" width="11.42578125" style="134"/>
    <col min="16208" max="16208" width="13.85546875" style="134" customWidth="1"/>
    <col min="16209" max="16209" width="13.42578125" style="134" customWidth="1"/>
    <col min="16210" max="16384" width="11.42578125" style="134"/>
  </cols>
  <sheetData>
    <row r="1" spans="1:102" s="19" customFormat="1" ht="12.75" customHeight="1">
      <c r="A1" s="50"/>
      <c r="B1" s="3"/>
      <c r="C1" s="3"/>
      <c r="D1" s="5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>
      <c r="A2" s="50"/>
      <c r="B2" s="3"/>
      <c r="C2" s="3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>
      <c r="A3" s="50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  <c r="BI3" s="676"/>
      <c r="BJ3" s="676"/>
      <c r="BK3" s="676"/>
      <c r="BL3" s="676"/>
      <c r="BM3" s="676"/>
      <c r="BN3" s="676"/>
      <c r="BO3" s="676"/>
      <c r="BP3" s="676"/>
      <c r="BQ3" s="676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>
      <c r="A4" s="50"/>
      <c r="B4" s="3"/>
      <c r="C4" s="3"/>
      <c r="D4" s="676" t="s">
        <v>51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76"/>
      <c r="BL4" s="676"/>
      <c r="BM4" s="676"/>
      <c r="BN4" s="676"/>
      <c r="BO4" s="676"/>
      <c r="BP4" s="676"/>
      <c r="BQ4" s="676"/>
    </row>
    <row r="5" spans="1:102" s="19" customFormat="1" ht="20.25" customHeight="1">
      <c r="A5" s="50"/>
      <c r="B5" s="3"/>
      <c r="C5" s="3"/>
      <c r="D5" s="676" t="s">
        <v>52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</row>
    <row r="6" spans="1:102" s="19" customFormat="1" ht="20.25" customHeight="1">
      <c r="A6" s="50"/>
      <c r="B6" s="3"/>
      <c r="C6" s="3"/>
      <c r="D6" s="676" t="s">
        <v>53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6"/>
      <c r="AP6" s="676"/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6"/>
      <c r="BB6" s="676"/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6"/>
      <c r="BN6" s="676"/>
      <c r="BO6" s="676"/>
      <c r="BP6" s="676"/>
      <c r="BQ6" s="676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>
      <c r="A7" s="131"/>
      <c r="B7" s="132"/>
      <c r="C7" s="132"/>
      <c r="D7" s="676" t="s">
        <v>1335</v>
      </c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676"/>
      <c r="AI7" s="676"/>
      <c r="AJ7" s="676"/>
      <c r="AK7" s="676"/>
      <c r="AL7" s="676"/>
      <c r="AM7" s="676"/>
      <c r="AN7" s="676"/>
      <c r="AO7" s="676"/>
      <c r="AP7" s="676"/>
      <c r="AQ7" s="676"/>
      <c r="AR7" s="676"/>
      <c r="AS7" s="676"/>
      <c r="AT7" s="676"/>
      <c r="AU7" s="676"/>
      <c r="AV7" s="676"/>
      <c r="AW7" s="676"/>
      <c r="AX7" s="676"/>
      <c r="AY7" s="676"/>
      <c r="AZ7" s="676"/>
      <c r="BA7" s="676"/>
      <c r="BB7" s="676"/>
      <c r="BC7" s="676"/>
      <c r="BD7" s="676"/>
      <c r="BE7" s="676"/>
      <c r="BF7" s="676"/>
      <c r="BG7" s="676"/>
      <c r="BH7" s="676"/>
      <c r="BI7" s="676"/>
      <c r="BJ7" s="676"/>
      <c r="BK7" s="676"/>
      <c r="BL7" s="676"/>
      <c r="BM7" s="676"/>
      <c r="BN7" s="676"/>
      <c r="BO7" s="676"/>
      <c r="BP7" s="676"/>
      <c r="BQ7" s="676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</row>
    <row r="8" spans="1:102" ht="9.75" customHeight="1" thickBot="1">
      <c r="A8" s="131"/>
      <c r="B8" s="132"/>
      <c r="C8" s="132"/>
      <c r="D8" s="135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</row>
    <row r="9" spans="1:102" s="182" customFormat="1" ht="54" customHeight="1" thickBot="1">
      <c r="A9" s="460" t="s">
        <v>15</v>
      </c>
      <c r="B9" s="460" t="s">
        <v>54</v>
      </c>
      <c r="C9" s="461"/>
      <c r="D9" s="413" t="s">
        <v>55</v>
      </c>
      <c r="E9" s="414" t="s">
        <v>56</v>
      </c>
      <c r="F9" s="415" t="s">
        <v>57</v>
      </c>
      <c r="G9" s="416" t="s">
        <v>58</v>
      </c>
      <c r="H9" s="414" t="s">
        <v>59</v>
      </c>
      <c r="I9" s="414" t="s">
        <v>60</v>
      </c>
      <c r="J9" s="417" t="s">
        <v>21</v>
      </c>
      <c r="K9" s="416" t="s">
        <v>61</v>
      </c>
      <c r="L9" s="414" t="s">
        <v>62</v>
      </c>
      <c r="M9" s="414" t="s">
        <v>63</v>
      </c>
      <c r="N9" s="414" t="s">
        <v>64</v>
      </c>
      <c r="O9" s="414" t="s">
        <v>65</v>
      </c>
      <c r="P9" s="416" t="s">
        <v>26</v>
      </c>
      <c r="Q9" s="418" t="s">
        <v>6</v>
      </c>
      <c r="R9" s="462" t="s">
        <v>28</v>
      </c>
      <c r="S9" s="376" t="s">
        <v>66</v>
      </c>
      <c r="T9" s="376" t="s">
        <v>67</v>
      </c>
      <c r="U9" s="376" t="s">
        <v>7</v>
      </c>
      <c r="V9" s="376" t="s">
        <v>68</v>
      </c>
      <c r="W9" s="376" t="s">
        <v>69</v>
      </c>
      <c r="X9" s="376" t="s">
        <v>7</v>
      </c>
      <c r="Y9" s="376" t="s">
        <v>70</v>
      </c>
      <c r="Z9" s="376" t="s">
        <v>71</v>
      </c>
      <c r="AA9" s="376" t="s">
        <v>7</v>
      </c>
      <c r="AB9" s="376" t="s">
        <v>72</v>
      </c>
      <c r="AC9" s="376" t="s">
        <v>73</v>
      </c>
      <c r="AD9" s="376" t="s">
        <v>7</v>
      </c>
      <c r="AE9" s="376" t="s">
        <v>74</v>
      </c>
      <c r="AF9" s="376" t="s">
        <v>75</v>
      </c>
      <c r="AG9" s="376" t="s">
        <v>7</v>
      </c>
      <c r="AH9" s="376" t="s">
        <v>76</v>
      </c>
      <c r="AI9" s="376" t="s">
        <v>77</v>
      </c>
      <c r="AJ9" s="376" t="s">
        <v>7</v>
      </c>
      <c r="AK9" s="376" t="s">
        <v>78</v>
      </c>
      <c r="AL9" s="376" t="s">
        <v>79</v>
      </c>
      <c r="AM9" s="376" t="s">
        <v>7</v>
      </c>
      <c r="AN9" s="376" t="s">
        <v>80</v>
      </c>
      <c r="AO9" s="376" t="s">
        <v>81</v>
      </c>
      <c r="AP9" s="376" t="s">
        <v>7</v>
      </c>
      <c r="AQ9" s="376" t="s">
        <v>82</v>
      </c>
      <c r="AR9" s="376" t="s">
        <v>83</v>
      </c>
      <c r="AS9" s="376" t="s">
        <v>7</v>
      </c>
      <c r="AT9" s="376" t="s">
        <v>84</v>
      </c>
      <c r="AU9" s="376" t="s">
        <v>85</v>
      </c>
      <c r="AV9" s="376" t="s">
        <v>7</v>
      </c>
      <c r="AW9" s="376" t="s">
        <v>86</v>
      </c>
      <c r="AX9" s="376" t="s">
        <v>67</v>
      </c>
      <c r="AY9" s="376" t="s">
        <v>7</v>
      </c>
      <c r="AZ9" s="376" t="s">
        <v>87</v>
      </c>
      <c r="BA9" s="376" t="s">
        <v>88</v>
      </c>
      <c r="BB9" s="376" t="s">
        <v>7</v>
      </c>
      <c r="BC9" s="376" t="s">
        <v>89</v>
      </c>
      <c r="BD9" s="376" t="s">
        <v>90</v>
      </c>
      <c r="BE9" s="376" t="s">
        <v>7</v>
      </c>
      <c r="BF9" s="376" t="s">
        <v>91</v>
      </c>
      <c r="BG9" s="376" t="s">
        <v>92</v>
      </c>
      <c r="BH9" s="376" t="s">
        <v>7</v>
      </c>
      <c r="BI9" s="376" t="s">
        <v>93</v>
      </c>
      <c r="BJ9" s="376" t="s">
        <v>94</v>
      </c>
      <c r="BK9" s="376" t="s">
        <v>7</v>
      </c>
      <c r="BL9" s="376" t="s">
        <v>95</v>
      </c>
      <c r="BM9" s="376" t="s">
        <v>96</v>
      </c>
      <c r="BN9" s="376" t="s">
        <v>7</v>
      </c>
      <c r="BO9" s="376" t="s">
        <v>97</v>
      </c>
      <c r="BP9" s="376" t="s">
        <v>98</v>
      </c>
      <c r="BQ9" s="376" t="s">
        <v>7</v>
      </c>
      <c r="BR9" s="376" t="s">
        <v>99</v>
      </c>
      <c r="BS9" s="376" t="s">
        <v>100</v>
      </c>
      <c r="BT9" s="376" t="s">
        <v>7</v>
      </c>
      <c r="BU9" s="376" t="s">
        <v>101</v>
      </c>
      <c r="BV9" s="376" t="s">
        <v>102</v>
      </c>
      <c r="BW9" s="376" t="s">
        <v>7</v>
      </c>
      <c r="BX9" s="376" t="s">
        <v>103</v>
      </c>
      <c r="BY9" s="376" t="s">
        <v>30</v>
      </c>
      <c r="BZ9" s="376" t="s">
        <v>7</v>
      </c>
      <c r="CA9" s="376" t="s">
        <v>31</v>
      </c>
      <c r="CB9" s="376" t="s">
        <v>32</v>
      </c>
      <c r="CC9" s="376" t="s">
        <v>7</v>
      </c>
      <c r="CD9" s="376" t="s">
        <v>33</v>
      </c>
      <c r="CE9" s="376" t="s">
        <v>34</v>
      </c>
      <c r="CF9" s="376" t="s">
        <v>7</v>
      </c>
      <c r="CG9" s="376" t="s">
        <v>104</v>
      </c>
      <c r="CH9" s="376" t="s">
        <v>36</v>
      </c>
      <c r="CI9" s="376" t="s">
        <v>7</v>
      </c>
      <c r="CJ9" s="376" t="s">
        <v>105</v>
      </c>
      <c r="CK9" s="376" t="s">
        <v>38</v>
      </c>
      <c r="CL9" s="376" t="s">
        <v>7</v>
      </c>
      <c r="CM9" s="376" t="s">
        <v>39</v>
      </c>
      <c r="CN9" s="376" t="s">
        <v>40</v>
      </c>
      <c r="CO9" s="376" t="s">
        <v>7</v>
      </c>
      <c r="CP9" s="376" t="s">
        <v>106</v>
      </c>
      <c r="CQ9" s="376" t="s">
        <v>42</v>
      </c>
      <c r="CR9" s="376" t="s">
        <v>7</v>
      </c>
      <c r="CS9" s="419" t="s">
        <v>107</v>
      </c>
      <c r="CT9" s="376" t="s">
        <v>44</v>
      </c>
      <c r="CU9" s="376" t="s">
        <v>7</v>
      </c>
      <c r="CV9" s="463" t="s">
        <v>1131</v>
      </c>
      <c r="CW9" s="463" t="s">
        <v>1049</v>
      </c>
      <c r="CX9" s="463" t="s">
        <v>7</v>
      </c>
    </row>
    <row r="10" spans="1:102" s="119" customFormat="1" ht="25.5" customHeight="1" thickBot="1">
      <c r="A10" s="136">
        <v>11</v>
      </c>
      <c r="B10" s="64">
        <v>52247</v>
      </c>
      <c r="C10" s="137"/>
      <c r="D10" s="169">
        <v>1</v>
      </c>
      <c r="E10" s="170" t="s">
        <v>108</v>
      </c>
      <c r="F10" s="171">
        <v>38694</v>
      </c>
      <c r="G10" s="172" t="s">
        <v>109</v>
      </c>
      <c r="H10" s="172">
        <v>2005</v>
      </c>
      <c r="I10" s="172" t="s">
        <v>110</v>
      </c>
      <c r="J10" s="250" t="s">
        <v>111</v>
      </c>
      <c r="K10" s="173" t="s">
        <v>112</v>
      </c>
      <c r="L10" s="173" t="s">
        <v>113</v>
      </c>
      <c r="M10" s="232" t="s">
        <v>114</v>
      </c>
      <c r="N10" s="231" t="s">
        <v>115</v>
      </c>
      <c r="O10" s="174">
        <v>15121.17</v>
      </c>
      <c r="P10" s="175">
        <f>O10*10%</f>
        <v>1512.1170000000002</v>
      </c>
      <c r="Q10" s="175">
        <f>O10-P10</f>
        <v>13609.053</v>
      </c>
      <c r="R10" s="233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1">
        <v>0</v>
      </c>
      <c r="AW10" s="447">
        <v>137.91</v>
      </c>
      <c r="AX10" s="447">
        <f>AW10</f>
        <v>137.91</v>
      </c>
      <c r="AY10" s="447">
        <f>O10-AX10</f>
        <v>14983.26</v>
      </c>
      <c r="AZ10" s="447">
        <v>1360.91</v>
      </c>
      <c r="BA10" s="276">
        <f>AX10+AZ10</f>
        <v>1498.8200000000002</v>
      </c>
      <c r="BB10" s="447">
        <f>O10-BA10</f>
        <v>13622.35</v>
      </c>
      <c r="BC10" s="447">
        <v>1360.91</v>
      </c>
      <c r="BD10" s="143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51">
        <f t="shared" ref="CR10:CR21" si="8">O10-CQ10</f>
        <v>1512.119999999999</v>
      </c>
      <c r="CS10" s="233">
        <v>0</v>
      </c>
      <c r="CT10" s="39">
        <f>CQ10+CS10</f>
        <v>13609.050000000001</v>
      </c>
      <c r="CU10" s="252">
        <f>O10-CT10</f>
        <v>1512.119999999999</v>
      </c>
      <c r="CV10" s="280">
        <v>0</v>
      </c>
      <c r="CW10" s="39">
        <f>CT10</f>
        <v>13609.050000000001</v>
      </c>
      <c r="CX10" s="252">
        <f>CU10</f>
        <v>1512.119999999999</v>
      </c>
    </row>
    <row r="11" spans="1:102" s="204" customFormat="1" ht="25.5" customHeight="1" thickBot="1">
      <c r="A11" s="191">
        <v>13</v>
      </c>
      <c r="B11" s="192">
        <v>31818</v>
      </c>
      <c r="C11" s="193"/>
      <c r="D11" s="194">
        <v>2</v>
      </c>
      <c r="E11" s="195" t="s">
        <v>116</v>
      </c>
      <c r="F11" s="196">
        <v>39170</v>
      </c>
      <c r="G11" s="197" t="s">
        <v>117</v>
      </c>
      <c r="H11" s="197">
        <v>2007</v>
      </c>
      <c r="I11" s="197" t="s">
        <v>118</v>
      </c>
      <c r="J11" s="253" t="s">
        <v>119</v>
      </c>
      <c r="K11" s="198" t="s">
        <v>112</v>
      </c>
      <c r="L11" s="198" t="s">
        <v>120</v>
      </c>
      <c r="M11" s="228" t="s">
        <v>121</v>
      </c>
      <c r="N11" s="225" t="s">
        <v>122</v>
      </c>
      <c r="O11" s="199">
        <v>16000</v>
      </c>
      <c r="P11" s="200">
        <f t="shared" ref="P11:P24" si="9">O11*10%</f>
        <v>1600</v>
      </c>
      <c r="Q11" s="200">
        <f>O11-P11</f>
        <v>14400</v>
      </c>
      <c r="R11" s="201">
        <f t="shared" ref="R11:R24" si="10">Q11/10</f>
        <v>1440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0</v>
      </c>
      <c r="AG11" s="201">
        <v>0</v>
      </c>
      <c r="AH11" s="201">
        <v>0</v>
      </c>
      <c r="AI11" s="201">
        <v>0</v>
      </c>
      <c r="AJ11" s="201">
        <v>0</v>
      </c>
      <c r="AK11" s="201">
        <v>0</v>
      </c>
      <c r="AL11" s="201">
        <v>0</v>
      </c>
      <c r="AM11" s="201">
        <v>0</v>
      </c>
      <c r="AN11" s="201">
        <v>0</v>
      </c>
      <c r="AO11" s="201">
        <v>0</v>
      </c>
      <c r="AP11" s="201">
        <v>0</v>
      </c>
      <c r="AQ11" s="201">
        <v>0</v>
      </c>
      <c r="AR11" s="201">
        <v>0</v>
      </c>
      <c r="AS11" s="201">
        <v>0</v>
      </c>
      <c r="AT11" s="201">
        <v>0</v>
      </c>
      <c r="AU11" s="201">
        <v>0</v>
      </c>
      <c r="AV11" s="456">
        <v>0</v>
      </c>
      <c r="AW11" s="203">
        <v>0</v>
      </c>
      <c r="AX11" s="203">
        <f t="shared" ref="AX11:AX22" si="11">AW11</f>
        <v>0</v>
      </c>
      <c r="AY11" s="203">
        <v>0</v>
      </c>
      <c r="AZ11" s="203">
        <v>0</v>
      </c>
      <c r="BA11" s="458">
        <f t="shared" ref="BA11:BA22" si="12">AX11+AZ11</f>
        <v>0</v>
      </c>
      <c r="BB11" s="203">
        <v>0</v>
      </c>
      <c r="BC11" s="203">
        <v>1096.77</v>
      </c>
      <c r="BD11" s="202">
        <f t="shared" ref="BD11:BD22" si="13">BA11+BC11</f>
        <v>1096.77</v>
      </c>
      <c r="BE11" s="203">
        <f>O11-BD11</f>
        <v>14903.23</v>
      </c>
      <c r="BF11" s="203">
        <v>1440</v>
      </c>
      <c r="BG11" s="203">
        <f t="shared" ref="BG11:BG22" si="14">BD11+BF11</f>
        <v>2536.77</v>
      </c>
      <c r="BH11" s="203">
        <f>O11-BG11</f>
        <v>13463.23</v>
      </c>
      <c r="BI11" s="203">
        <v>1440</v>
      </c>
      <c r="BJ11" s="203">
        <f t="shared" ref="BJ11:BJ22" si="15">BG11+BI11</f>
        <v>3976.77</v>
      </c>
      <c r="BK11" s="203">
        <f>O11-BJ11</f>
        <v>12023.23</v>
      </c>
      <c r="BL11" s="203">
        <v>1440</v>
      </c>
      <c r="BM11" s="203">
        <f t="shared" ref="BM11:BM22" si="16">BJ11+BL11</f>
        <v>5416.77</v>
      </c>
      <c r="BN11" s="203">
        <f>O11-BM11</f>
        <v>10583.23</v>
      </c>
      <c r="BO11" s="203">
        <v>1440</v>
      </c>
      <c r="BP11" s="203">
        <f t="shared" ref="BP11:BP22" si="17">BM11+BO11</f>
        <v>6856.77</v>
      </c>
      <c r="BQ11" s="203">
        <f>O11-BP11</f>
        <v>9143.23</v>
      </c>
      <c r="BR11" s="203">
        <v>1440</v>
      </c>
      <c r="BS11" s="203">
        <f t="shared" ref="BS11:BS22" si="18">BP11+BR11</f>
        <v>8296.77</v>
      </c>
      <c r="BT11" s="203">
        <f>O11-BS11</f>
        <v>7703.23</v>
      </c>
      <c r="BU11" s="203">
        <v>1440</v>
      </c>
      <c r="BV11" s="203">
        <f t="shared" ref="BV11:BV22" si="19">BS11+BU11</f>
        <v>9736.77</v>
      </c>
      <c r="BW11" s="203">
        <f t="shared" si="0"/>
        <v>6263.23</v>
      </c>
      <c r="BX11" s="203">
        <v>1440</v>
      </c>
      <c r="BY11" s="203">
        <f t="shared" ref="BY11:BY22" si="20">BV11+BX11</f>
        <v>11176.77</v>
      </c>
      <c r="BZ11" s="203">
        <f t="shared" ref="BZ11:BZ16" si="21">O11-BY11</f>
        <v>4823.2299999999996</v>
      </c>
      <c r="CA11" s="203">
        <v>1440</v>
      </c>
      <c r="CB11" s="203">
        <f t="shared" ref="CB11:CB22" si="22">BY11+CA11</f>
        <v>12616.77</v>
      </c>
      <c r="CC11" s="203">
        <f t="shared" si="1"/>
        <v>3383.2299999999996</v>
      </c>
      <c r="CD11" s="203">
        <v>1440</v>
      </c>
      <c r="CE11" s="203">
        <f t="shared" si="2"/>
        <v>14056.77</v>
      </c>
      <c r="CF11" s="203">
        <f t="shared" si="3"/>
        <v>1943.2299999999996</v>
      </c>
      <c r="CG11" s="203">
        <v>343.23</v>
      </c>
      <c r="CH11" s="203">
        <f t="shared" si="4"/>
        <v>14400</v>
      </c>
      <c r="CI11" s="203">
        <f t="shared" si="5"/>
        <v>1600</v>
      </c>
      <c r="CJ11" s="203">
        <v>0</v>
      </c>
      <c r="CK11" s="203">
        <f>CH11+CJ11</f>
        <v>14400</v>
      </c>
      <c r="CL11" s="203">
        <f t="shared" si="6"/>
        <v>1600</v>
      </c>
      <c r="CM11" s="203">
        <v>0</v>
      </c>
      <c r="CN11" s="203">
        <f>CK11+CM11</f>
        <v>14400</v>
      </c>
      <c r="CO11" s="203">
        <f t="shared" si="7"/>
        <v>1600</v>
      </c>
      <c r="CP11" s="203">
        <v>0</v>
      </c>
      <c r="CQ11" s="203">
        <f>CN11+CP11</f>
        <v>14400</v>
      </c>
      <c r="CR11" s="254">
        <f t="shared" si="8"/>
        <v>1600</v>
      </c>
      <c r="CS11" s="39">
        <v>0</v>
      </c>
      <c r="CT11" s="39">
        <f t="shared" ref="CT11:CT13" si="23">CQ11+CS11</f>
        <v>14400</v>
      </c>
      <c r="CU11" s="252">
        <f t="shared" ref="CU11:CU13" si="24">O11-CT11</f>
        <v>1600</v>
      </c>
      <c r="CV11" s="62">
        <v>0</v>
      </c>
      <c r="CW11" s="39">
        <f>CT11</f>
        <v>14400</v>
      </c>
      <c r="CX11" s="252">
        <f t="shared" ref="CX11:CX13" si="25">CU11</f>
        <v>1600</v>
      </c>
    </row>
    <row r="12" spans="1:102" s="119" customFormat="1" ht="25.5" customHeight="1" thickBot="1">
      <c r="A12" s="136">
        <v>14</v>
      </c>
      <c r="B12" s="64">
        <v>3139</v>
      </c>
      <c r="C12" s="137"/>
      <c r="D12" s="169">
        <v>3</v>
      </c>
      <c r="E12" s="144" t="s">
        <v>123</v>
      </c>
      <c r="F12" s="138">
        <v>39196</v>
      </c>
      <c r="G12" s="139" t="s">
        <v>124</v>
      </c>
      <c r="H12" s="139">
        <v>2007</v>
      </c>
      <c r="I12" s="139" t="s">
        <v>125</v>
      </c>
      <c r="J12" s="255" t="s">
        <v>126</v>
      </c>
      <c r="K12" s="139" t="s">
        <v>127</v>
      </c>
      <c r="L12" s="139" t="s">
        <v>128</v>
      </c>
      <c r="M12" s="229" t="s">
        <v>129</v>
      </c>
      <c r="N12" s="226" t="s">
        <v>130</v>
      </c>
      <c r="O12" s="140">
        <v>25543.52</v>
      </c>
      <c r="P12" s="141">
        <f t="shared" si="9"/>
        <v>2554.3520000000003</v>
      </c>
      <c r="Q12" s="141">
        <f>O12-P12</f>
        <v>22989.168000000001</v>
      </c>
      <c r="R12" s="62">
        <f t="shared" si="10"/>
        <v>2298.9168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142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76">
        <f t="shared" si="12"/>
        <v>0</v>
      </c>
      <c r="BB12" s="41">
        <v>0</v>
      </c>
      <c r="BC12" s="41">
        <v>1587.17</v>
      </c>
      <c r="BD12" s="143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51">
        <f t="shared" si="8"/>
        <v>2554.3500000000022</v>
      </c>
      <c r="CS12" s="39">
        <v>0</v>
      </c>
      <c r="CT12" s="39">
        <f t="shared" si="23"/>
        <v>22989.17</v>
      </c>
      <c r="CU12" s="252">
        <f t="shared" si="24"/>
        <v>2554.3500000000022</v>
      </c>
      <c r="CV12" s="62">
        <v>0</v>
      </c>
      <c r="CW12" s="39">
        <f>CT12</f>
        <v>22989.17</v>
      </c>
      <c r="CX12" s="252">
        <f t="shared" si="25"/>
        <v>2554.3500000000022</v>
      </c>
    </row>
    <row r="13" spans="1:102" s="119" customFormat="1" ht="25.5" customHeight="1" thickBot="1">
      <c r="A13" s="136">
        <v>16</v>
      </c>
      <c r="B13" s="64">
        <v>2968</v>
      </c>
      <c r="C13" s="137"/>
      <c r="D13" s="194">
        <v>4</v>
      </c>
      <c r="E13" s="144" t="s">
        <v>131</v>
      </c>
      <c r="F13" s="138">
        <v>39952</v>
      </c>
      <c r="G13" s="139" t="s">
        <v>132</v>
      </c>
      <c r="H13" s="139">
        <v>2009</v>
      </c>
      <c r="I13" s="139" t="s">
        <v>133</v>
      </c>
      <c r="J13" s="255" t="s">
        <v>111</v>
      </c>
      <c r="K13" s="139" t="s">
        <v>134</v>
      </c>
      <c r="L13" s="139" t="s">
        <v>135</v>
      </c>
      <c r="M13" s="229" t="s">
        <v>136</v>
      </c>
      <c r="N13" s="226" t="s">
        <v>137</v>
      </c>
      <c r="O13" s="140">
        <v>23169.5</v>
      </c>
      <c r="P13" s="141">
        <f t="shared" si="9"/>
        <v>2316.9500000000003</v>
      </c>
      <c r="Q13" s="141">
        <f>O13-P13</f>
        <v>20852.55</v>
      </c>
      <c r="R13" s="62">
        <f t="shared" si="10"/>
        <v>2085.2550000000001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142">
        <v>0</v>
      </c>
      <c r="AW13" s="41">
        <v>0</v>
      </c>
      <c r="AX13" s="41">
        <v>0</v>
      </c>
      <c r="AY13" s="41">
        <v>0</v>
      </c>
      <c r="AZ13" s="41">
        <v>0</v>
      </c>
      <c r="BA13" s="276">
        <v>0</v>
      </c>
      <c r="BB13" s="41">
        <v>0</v>
      </c>
      <c r="BC13" s="41">
        <v>0</v>
      </c>
      <c r="BD13" s="143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51">
        <f t="shared" si="8"/>
        <v>2316.9499999999971</v>
      </c>
      <c r="CS13" s="39">
        <v>0</v>
      </c>
      <c r="CT13" s="39">
        <f t="shared" si="23"/>
        <v>20852.550000000003</v>
      </c>
      <c r="CU13" s="252">
        <f t="shared" si="24"/>
        <v>2316.9499999999971</v>
      </c>
      <c r="CV13" s="62">
        <v>0</v>
      </c>
      <c r="CW13" s="39">
        <f>CT13</f>
        <v>20852.550000000003</v>
      </c>
      <c r="CX13" s="252">
        <f t="shared" si="25"/>
        <v>2316.9499999999971</v>
      </c>
    </row>
    <row r="14" spans="1:102" s="119" customFormat="1" ht="25.5" customHeight="1" thickBot="1">
      <c r="A14" s="136">
        <v>18</v>
      </c>
      <c r="B14" s="64">
        <v>10709</v>
      </c>
      <c r="C14" s="137"/>
      <c r="D14" s="169">
        <v>5</v>
      </c>
      <c r="E14" s="144" t="s">
        <v>138</v>
      </c>
      <c r="F14" s="138">
        <v>40567</v>
      </c>
      <c r="G14" s="139" t="s">
        <v>139</v>
      </c>
      <c r="H14" s="139">
        <v>2010</v>
      </c>
      <c r="I14" s="139" t="s">
        <v>140</v>
      </c>
      <c r="J14" s="255" t="s">
        <v>141</v>
      </c>
      <c r="K14" s="139" t="s">
        <v>142</v>
      </c>
      <c r="L14" s="139" t="s">
        <v>143</v>
      </c>
      <c r="M14" s="229" t="s">
        <v>144</v>
      </c>
      <c r="N14" s="226" t="s">
        <v>145</v>
      </c>
      <c r="O14" s="140">
        <v>9400</v>
      </c>
      <c r="P14" s="141">
        <f>O14*10%</f>
        <v>940</v>
      </c>
      <c r="Q14" s="141">
        <f t="shared" ref="Q14:Q24" si="29">O14-P14</f>
        <v>8460</v>
      </c>
      <c r="R14" s="142">
        <f>Q14/10</f>
        <v>846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142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76">
        <f t="shared" si="12"/>
        <v>0</v>
      </c>
      <c r="BB14" s="41">
        <v>0</v>
      </c>
      <c r="BC14" s="41">
        <v>0</v>
      </c>
      <c r="BD14" s="143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51">
        <f t="shared" si="8"/>
        <v>993.30999999999949</v>
      </c>
      <c r="CS14" s="190">
        <v>53.31</v>
      </c>
      <c r="CT14" s="190">
        <f t="shared" ref="CT14:CT22" si="30">CQ14+CS14</f>
        <v>8460</v>
      </c>
      <c r="CU14" s="190">
        <f t="shared" ref="CU14:CU21" si="31">O14-CT14</f>
        <v>940</v>
      </c>
      <c r="CV14" s="62">
        <v>0</v>
      </c>
      <c r="CW14" s="39">
        <f>CT14</f>
        <v>8460</v>
      </c>
      <c r="CX14" s="252">
        <f>CU14</f>
        <v>940</v>
      </c>
    </row>
    <row r="15" spans="1:102" s="119" customFormat="1" ht="25.5" customHeight="1" thickBot="1">
      <c r="A15" s="136">
        <v>20</v>
      </c>
      <c r="B15" s="64">
        <v>690</v>
      </c>
      <c r="C15" s="137"/>
      <c r="D15" s="194">
        <v>6</v>
      </c>
      <c r="E15" s="144" t="s">
        <v>146</v>
      </c>
      <c r="F15" s="138">
        <v>41412</v>
      </c>
      <c r="G15" s="139" t="s">
        <v>147</v>
      </c>
      <c r="H15" s="139">
        <v>2012</v>
      </c>
      <c r="I15" s="139" t="s">
        <v>148</v>
      </c>
      <c r="J15" s="255" t="s">
        <v>141</v>
      </c>
      <c r="K15" s="139" t="s">
        <v>149</v>
      </c>
      <c r="L15" s="139" t="s">
        <v>150</v>
      </c>
      <c r="M15" s="229" t="s">
        <v>151</v>
      </c>
      <c r="N15" s="226" t="s">
        <v>152</v>
      </c>
      <c r="O15" s="140">
        <v>1490</v>
      </c>
      <c r="P15" s="141">
        <f t="shared" si="9"/>
        <v>149</v>
      </c>
      <c r="Q15" s="141">
        <f t="shared" si="29"/>
        <v>1341</v>
      </c>
      <c r="R15" s="142">
        <f>Q15/10</f>
        <v>134.1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142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76">
        <f t="shared" si="12"/>
        <v>0</v>
      </c>
      <c r="BB15" s="41">
        <v>0</v>
      </c>
      <c r="BC15" s="41">
        <v>0</v>
      </c>
      <c r="BD15" s="143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51">
        <f t="shared" si="8"/>
        <v>467.53999999999985</v>
      </c>
      <c r="CS15" s="187">
        <v>134.1</v>
      </c>
      <c r="CT15" s="190">
        <f t="shared" si="30"/>
        <v>1156.5600000000002</v>
      </c>
      <c r="CU15" s="190">
        <f t="shared" si="31"/>
        <v>333.43999999999983</v>
      </c>
      <c r="CV15" s="62">
        <v>134.84136986301345</v>
      </c>
      <c r="CW15" s="187">
        <f>SUM(CT15+CV15)</f>
        <v>1291.4013698630135</v>
      </c>
      <c r="CX15" s="252">
        <f>O15-CW15</f>
        <v>198.59863013698646</v>
      </c>
    </row>
    <row r="16" spans="1:102" s="119" customFormat="1" ht="25.5" customHeight="1" thickBot="1">
      <c r="A16" s="136">
        <v>21</v>
      </c>
      <c r="B16" s="64">
        <v>75479</v>
      </c>
      <c r="C16" s="137"/>
      <c r="D16" s="169">
        <v>7</v>
      </c>
      <c r="E16" s="144" t="s">
        <v>153</v>
      </c>
      <c r="F16" s="138">
        <v>41631</v>
      </c>
      <c r="G16" s="139" t="s">
        <v>154</v>
      </c>
      <c r="H16" s="139">
        <v>2014</v>
      </c>
      <c r="I16" s="139" t="s">
        <v>155</v>
      </c>
      <c r="J16" s="255" t="s">
        <v>156</v>
      </c>
      <c r="K16" s="139" t="s">
        <v>112</v>
      </c>
      <c r="L16" s="139" t="s">
        <v>157</v>
      </c>
      <c r="M16" s="229" t="s">
        <v>158</v>
      </c>
      <c r="N16" s="226" t="s">
        <v>159</v>
      </c>
      <c r="O16" s="140">
        <v>17374.5</v>
      </c>
      <c r="P16" s="141">
        <f t="shared" si="9"/>
        <v>1737.45</v>
      </c>
      <c r="Q16" s="141">
        <f t="shared" si="29"/>
        <v>15637.05</v>
      </c>
      <c r="R16" s="142">
        <f t="shared" si="10"/>
        <v>1563.7049999999999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142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76">
        <f t="shared" si="12"/>
        <v>0</v>
      </c>
      <c r="BB16" s="41">
        <v>0</v>
      </c>
      <c r="BC16" s="41">
        <v>0</v>
      </c>
      <c r="BD16" s="143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51">
        <f t="shared" si="8"/>
        <v>6389.9700000000012</v>
      </c>
      <c r="CS16" s="187">
        <v>1563.71</v>
      </c>
      <c r="CT16" s="190">
        <f t="shared" si="30"/>
        <v>12548.239999999998</v>
      </c>
      <c r="CU16" s="190">
        <f t="shared" si="31"/>
        <v>4826.260000000002</v>
      </c>
      <c r="CV16" s="62">
        <v>1572.2353561643858</v>
      </c>
      <c r="CW16" s="187">
        <f t="shared" ref="CW16:CW22" si="32">SUM(CT16+CV16)</f>
        <v>14120.475356164385</v>
      </c>
      <c r="CX16" s="252">
        <f>O16-CW16</f>
        <v>3254.0246438356153</v>
      </c>
    </row>
    <row r="17" spans="1:165" s="119" customFormat="1" ht="25.5" customHeight="1">
      <c r="A17" s="136">
        <v>23</v>
      </c>
      <c r="B17" s="64">
        <v>1345</v>
      </c>
      <c r="C17" s="137"/>
      <c r="D17" s="194">
        <v>8</v>
      </c>
      <c r="E17" s="145">
        <v>2015120101</v>
      </c>
      <c r="F17" s="146">
        <v>42058</v>
      </c>
      <c r="G17" s="147" t="s">
        <v>160</v>
      </c>
      <c r="H17" s="147">
        <v>2013</v>
      </c>
      <c r="I17" s="147" t="s">
        <v>161</v>
      </c>
      <c r="J17" s="256" t="s">
        <v>162</v>
      </c>
      <c r="K17" s="147" t="s">
        <v>163</v>
      </c>
      <c r="L17" s="184" t="s">
        <v>164</v>
      </c>
      <c r="M17" s="230" t="s">
        <v>165</v>
      </c>
      <c r="N17" s="227" t="s">
        <v>166</v>
      </c>
      <c r="O17" s="148">
        <v>17844.740000000002</v>
      </c>
      <c r="P17" s="141">
        <f t="shared" si="9"/>
        <v>1784.4740000000002</v>
      </c>
      <c r="Q17" s="149">
        <f>O17-P17</f>
        <v>16060.266000000001</v>
      </c>
      <c r="R17" s="142">
        <f t="shared" si="10"/>
        <v>1606.0266000000001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142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76">
        <f t="shared" si="12"/>
        <v>0</v>
      </c>
      <c r="BB17" s="41">
        <v>0</v>
      </c>
      <c r="BC17" s="41">
        <v>0</v>
      </c>
      <c r="BD17" s="143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51">
        <f t="shared" si="8"/>
        <v>8441.7700000000023</v>
      </c>
      <c r="CS17" s="187">
        <v>1606.03</v>
      </c>
      <c r="CT17" s="190">
        <f t="shared" si="30"/>
        <v>11009</v>
      </c>
      <c r="CU17" s="190">
        <f t="shared" si="31"/>
        <v>6835.7400000000016</v>
      </c>
      <c r="CV17" s="62">
        <v>1614.8124832876722</v>
      </c>
      <c r="CW17" s="187">
        <f t="shared" si="32"/>
        <v>12623.812483287673</v>
      </c>
      <c r="CX17" s="252">
        <f t="shared" ref="CX17:CX21" si="34">O17-CW17</f>
        <v>5220.9275167123287</v>
      </c>
    </row>
    <row r="18" spans="1:165" s="119" customFormat="1" ht="25.5" customHeight="1" thickBot="1">
      <c r="A18" s="136">
        <v>24</v>
      </c>
      <c r="B18" s="64">
        <v>1309</v>
      </c>
      <c r="C18" s="137"/>
      <c r="D18" s="169">
        <v>9</v>
      </c>
      <c r="E18" s="150">
        <v>2015120102</v>
      </c>
      <c r="F18" s="125">
        <v>42058</v>
      </c>
      <c r="G18" s="139" t="s">
        <v>167</v>
      </c>
      <c r="H18" s="139">
        <v>2014</v>
      </c>
      <c r="I18" s="139" t="s">
        <v>168</v>
      </c>
      <c r="J18" s="139" t="s">
        <v>162</v>
      </c>
      <c r="K18" s="139" t="s">
        <v>142</v>
      </c>
      <c r="L18" s="139" t="s">
        <v>169</v>
      </c>
      <c r="M18" s="151" t="s">
        <v>170</v>
      </c>
      <c r="N18" s="226" t="s">
        <v>171</v>
      </c>
      <c r="O18" s="152">
        <v>18835.96</v>
      </c>
      <c r="P18" s="141">
        <f t="shared" si="9"/>
        <v>1883.596</v>
      </c>
      <c r="Q18" s="141">
        <f>O18-P18</f>
        <v>16952.363999999998</v>
      </c>
      <c r="R18" s="142">
        <f t="shared" si="10"/>
        <v>1695.2363999999998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142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76">
        <f t="shared" si="12"/>
        <v>0</v>
      </c>
      <c r="BB18" s="41">
        <v>0</v>
      </c>
      <c r="BC18" s="41">
        <v>0</v>
      </c>
      <c r="BD18" s="143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51">
        <f t="shared" si="8"/>
        <v>8910.68</v>
      </c>
      <c r="CS18" s="187">
        <v>1695.24</v>
      </c>
      <c r="CT18" s="187">
        <f t="shared" si="30"/>
        <v>11620.519999999999</v>
      </c>
      <c r="CU18" s="187">
        <f t="shared" si="31"/>
        <v>7215.4400000000005</v>
      </c>
      <c r="CV18" s="62">
        <v>1704.5061523287661</v>
      </c>
      <c r="CW18" s="187">
        <f t="shared" si="32"/>
        <v>13325.026152328765</v>
      </c>
      <c r="CX18" s="252">
        <f t="shared" si="34"/>
        <v>5510.9338476712346</v>
      </c>
    </row>
    <row r="19" spans="1:165" s="119" customFormat="1" ht="25.5" customHeight="1" thickBot="1">
      <c r="A19" s="136">
        <v>22</v>
      </c>
      <c r="B19" s="64">
        <v>1307</v>
      </c>
      <c r="C19" s="137"/>
      <c r="D19" s="194">
        <v>10</v>
      </c>
      <c r="E19" s="144">
        <v>2015120103</v>
      </c>
      <c r="F19" s="153">
        <v>42058</v>
      </c>
      <c r="G19" s="139" t="s">
        <v>172</v>
      </c>
      <c r="H19" s="139">
        <v>2015</v>
      </c>
      <c r="I19" s="139" t="s">
        <v>173</v>
      </c>
      <c r="J19" s="255" t="s">
        <v>162</v>
      </c>
      <c r="K19" s="139" t="s">
        <v>142</v>
      </c>
      <c r="L19" s="139" t="s">
        <v>174</v>
      </c>
      <c r="M19" s="228" t="s">
        <v>175</v>
      </c>
      <c r="N19" s="226" t="s">
        <v>176</v>
      </c>
      <c r="O19" s="154">
        <v>10534.19</v>
      </c>
      <c r="P19" s="141">
        <f t="shared" si="9"/>
        <v>1053.4190000000001</v>
      </c>
      <c r="Q19" s="141">
        <f t="shared" si="29"/>
        <v>9480.7710000000006</v>
      </c>
      <c r="R19" s="142">
        <f t="shared" si="10"/>
        <v>948.07710000000009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142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76">
        <f t="shared" si="12"/>
        <v>0</v>
      </c>
      <c r="BB19" s="41">
        <v>0</v>
      </c>
      <c r="BC19" s="41">
        <v>0</v>
      </c>
      <c r="BD19" s="143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51">
        <f t="shared" si="8"/>
        <v>4983.38</v>
      </c>
      <c r="CS19" s="187">
        <v>948.08</v>
      </c>
      <c r="CT19" s="187">
        <f t="shared" si="30"/>
        <v>6498.89</v>
      </c>
      <c r="CU19" s="187">
        <f t="shared" si="31"/>
        <v>4035.3</v>
      </c>
      <c r="CV19" s="62">
        <v>953.25865315068597</v>
      </c>
      <c r="CW19" s="187">
        <f t="shared" si="32"/>
        <v>7452.1486531506862</v>
      </c>
      <c r="CX19" s="252">
        <f t="shared" si="34"/>
        <v>3082.0413468493143</v>
      </c>
    </row>
    <row r="20" spans="1:165" s="119" customFormat="1" ht="25.5" customHeight="1">
      <c r="A20" s="48">
        <v>26</v>
      </c>
      <c r="B20" s="18">
        <v>47501</v>
      </c>
      <c r="C20" s="17"/>
      <c r="D20" s="169">
        <v>11</v>
      </c>
      <c r="E20" s="150" t="s">
        <v>178</v>
      </c>
      <c r="F20" s="125">
        <v>44183</v>
      </c>
      <c r="G20" s="123" t="s">
        <v>179</v>
      </c>
      <c r="H20" s="123">
        <v>2021</v>
      </c>
      <c r="I20" s="123" t="s">
        <v>180</v>
      </c>
      <c r="J20" s="123" t="s">
        <v>177</v>
      </c>
      <c r="K20" s="123" t="s">
        <v>112</v>
      </c>
      <c r="L20" s="123" t="s">
        <v>181</v>
      </c>
      <c r="M20" s="151" t="s">
        <v>182</v>
      </c>
      <c r="N20" s="123" t="s">
        <v>183</v>
      </c>
      <c r="O20" s="152">
        <v>26989.66</v>
      </c>
      <c r="P20" s="141">
        <f t="shared" si="9"/>
        <v>2698.9660000000003</v>
      </c>
      <c r="Q20" s="141">
        <f t="shared" si="29"/>
        <v>24290.694</v>
      </c>
      <c r="R20" s="142">
        <f t="shared" si="10"/>
        <v>2429.0693999999999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142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76">
        <f t="shared" si="12"/>
        <v>0</v>
      </c>
      <c r="BB20" s="41">
        <v>0</v>
      </c>
      <c r="BC20" s="41">
        <v>0</v>
      </c>
      <c r="BD20" s="143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51">
        <f t="shared" si="8"/>
        <v>26896.49</v>
      </c>
      <c r="CS20" s="187">
        <v>2429.0700000000002</v>
      </c>
      <c r="CT20" s="187">
        <f t="shared" si="30"/>
        <v>2522.2400000000002</v>
      </c>
      <c r="CU20" s="187">
        <f t="shared" si="31"/>
        <v>24467.42</v>
      </c>
      <c r="CV20" s="62">
        <v>2429.0691852054792</v>
      </c>
      <c r="CW20" s="187">
        <f t="shared" si="32"/>
        <v>4951.3091852054795</v>
      </c>
      <c r="CX20" s="252">
        <f t="shared" si="34"/>
        <v>22038.350814794521</v>
      </c>
    </row>
    <row r="21" spans="1:165" s="119" customFormat="1" ht="25.5" customHeight="1">
      <c r="A21" s="48">
        <v>27</v>
      </c>
      <c r="B21" s="18">
        <v>47502</v>
      </c>
      <c r="C21" s="17"/>
      <c r="D21" s="194">
        <v>12</v>
      </c>
      <c r="E21" s="155" t="s">
        <v>184</v>
      </c>
      <c r="F21" s="156">
        <v>44183</v>
      </c>
      <c r="G21" s="157" t="s">
        <v>179</v>
      </c>
      <c r="H21" s="157">
        <v>2021</v>
      </c>
      <c r="I21" s="157" t="s">
        <v>185</v>
      </c>
      <c r="J21" s="157" t="s">
        <v>177</v>
      </c>
      <c r="K21" s="157" t="s">
        <v>112</v>
      </c>
      <c r="L21" s="157" t="s">
        <v>186</v>
      </c>
      <c r="M21" s="158" t="s">
        <v>187</v>
      </c>
      <c r="N21" s="123" t="s">
        <v>183</v>
      </c>
      <c r="O21" s="159">
        <v>26989.66</v>
      </c>
      <c r="P21" s="149">
        <f t="shared" si="9"/>
        <v>2698.9660000000003</v>
      </c>
      <c r="Q21" s="149">
        <f t="shared" si="29"/>
        <v>24290.694</v>
      </c>
      <c r="R21" s="160">
        <f t="shared" si="10"/>
        <v>2429.0693999999999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  <c r="AG21" s="161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142">
        <v>0</v>
      </c>
      <c r="AW21" s="457">
        <v>0</v>
      </c>
      <c r="AX21" s="457">
        <f t="shared" si="11"/>
        <v>0</v>
      </c>
      <c r="AY21" s="457">
        <v>0</v>
      </c>
      <c r="AZ21" s="457">
        <v>0</v>
      </c>
      <c r="BA21" s="459">
        <f t="shared" si="12"/>
        <v>0</v>
      </c>
      <c r="BB21" s="457">
        <v>0</v>
      </c>
      <c r="BC21" s="457">
        <v>0</v>
      </c>
      <c r="BD21" s="143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51">
        <f t="shared" si="8"/>
        <v>26896.49</v>
      </c>
      <c r="CS21" s="189">
        <v>2429.0700000000002</v>
      </c>
      <c r="CT21" s="189">
        <f t="shared" si="30"/>
        <v>2522.2400000000002</v>
      </c>
      <c r="CU21" s="189">
        <f t="shared" si="31"/>
        <v>24467.42</v>
      </c>
      <c r="CV21" s="62">
        <v>2429.0691852054792</v>
      </c>
      <c r="CW21" s="187">
        <f t="shared" si="32"/>
        <v>4951.3091852054795</v>
      </c>
      <c r="CX21" s="252">
        <f t="shared" si="34"/>
        <v>22038.350814794521</v>
      </c>
    </row>
    <row r="22" spans="1:165" s="119" customFormat="1" ht="25.5" customHeight="1">
      <c r="A22" s="48">
        <v>28</v>
      </c>
      <c r="B22" s="18">
        <v>3201</v>
      </c>
      <c r="C22" s="17"/>
      <c r="D22" s="169">
        <v>13</v>
      </c>
      <c r="E22" s="155" t="s">
        <v>1197</v>
      </c>
      <c r="F22" s="156">
        <v>44895</v>
      </c>
      <c r="G22" s="157" t="s">
        <v>1168</v>
      </c>
      <c r="H22" s="157">
        <v>2023</v>
      </c>
      <c r="I22" s="157" t="s">
        <v>1198</v>
      </c>
      <c r="J22" s="157" t="s">
        <v>1167</v>
      </c>
      <c r="K22" s="157" t="s">
        <v>112</v>
      </c>
      <c r="L22" s="157" t="s">
        <v>1169</v>
      </c>
      <c r="M22" s="158" t="s">
        <v>1170</v>
      </c>
      <c r="N22" s="157" t="s">
        <v>1171</v>
      </c>
      <c r="O22" s="159">
        <v>26900</v>
      </c>
      <c r="P22" s="149">
        <f t="shared" si="9"/>
        <v>2690</v>
      </c>
      <c r="Q22" s="149">
        <f t="shared" si="29"/>
        <v>24210</v>
      </c>
      <c r="R22" s="160">
        <f t="shared" si="10"/>
        <v>2421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0">
        <v>0</v>
      </c>
      <c r="AW22" s="598">
        <v>0</v>
      </c>
      <c r="AX22" s="598">
        <f t="shared" si="11"/>
        <v>0</v>
      </c>
      <c r="AY22" s="598">
        <v>0</v>
      </c>
      <c r="AZ22" s="598">
        <v>0</v>
      </c>
      <c r="BA22" s="599">
        <f t="shared" si="12"/>
        <v>0</v>
      </c>
      <c r="BB22" s="598">
        <v>0</v>
      </c>
      <c r="BC22" s="598">
        <v>0</v>
      </c>
      <c r="BD22" s="162">
        <f t="shared" si="13"/>
        <v>0</v>
      </c>
      <c r="BE22" s="66">
        <v>0</v>
      </c>
      <c r="BF22" s="66">
        <v>0</v>
      </c>
      <c r="BG22" s="66">
        <f t="shared" si="14"/>
        <v>0</v>
      </c>
      <c r="BH22" s="66">
        <v>0</v>
      </c>
      <c r="BI22" s="66">
        <v>0</v>
      </c>
      <c r="BJ22" s="66">
        <f t="shared" si="15"/>
        <v>0</v>
      </c>
      <c r="BK22" s="66">
        <v>0</v>
      </c>
      <c r="BL22" s="66">
        <v>0</v>
      </c>
      <c r="BM22" s="66">
        <f t="shared" si="16"/>
        <v>0</v>
      </c>
      <c r="BN22" s="66">
        <v>0</v>
      </c>
      <c r="BO22" s="66">
        <v>0</v>
      </c>
      <c r="BP22" s="66">
        <f t="shared" si="17"/>
        <v>0</v>
      </c>
      <c r="BQ22" s="66">
        <v>0</v>
      </c>
      <c r="BR22" s="66">
        <v>0</v>
      </c>
      <c r="BS22" s="66">
        <f t="shared" si="18"/>
        <v>0</v>
      </c>
      <c r="BT22" s="66">
        <v>0</v>
      </c>
      <c r="BU22" s="66">
        <v>0</v>
      </c>
      <c r="BV22" s="66">
        <f t="shared" si="19"/>
        <v>0</v>
      </c>
      <c r="BW22" s="66">
        <v>0</v>
      </c>
      <c r="BX22" s="66">
        <v>0</v>
      </c>
      <c r="BY22" s="66">
        <f t="shared" si="20"/>
        <v>0</v>
      </c>
      <c r="BZ22" s="66">
        <f t="shared" si="33"/>
        <v>0</v>
      </c>
      <c r="CA22" s="66">
        <v>0</v>
      </c>
      <c r="CB22" s="66">
        <f t="shared" si="22"/>
        <v>0</v>
      </c>
      <c r="CC22" s="66">
        <v>0</v>
      </c>
      <c r="CD22" s="66">
        <v>0</v>
      </c>
      <c r="CE22" s="66">
        <f t="shared" si="2"/>
        <v>0</v>
      </c>
      <c r="CF22" s="66">
        <v>0</v>
      </c>
      <c r="CG22" s="66">
        <v>0</v>
      </c>
      <c r="CH22" s="66">
        <f t="shared" si="4"/>
        <v>0</v>
      </c>
      <c r="CI22" s="66">
        <f t="shared" si="35"/>
        <v>0</v>
      </c>
      <c r="CJ22" s="66">
        <v>0</v>
      </c>
      <c r="CK22" s="66">
        <f t="shared" si="26"/>
        <v>0</v>
      </c>
      <c r="CL22" s="66">
        <f t="shared" si="36"/>
        <v>0</v>
      </c>
      <c r="CM22" s="66">
        <v>0</v>
      </c>
      <c r="CN22" s="66">
        <f t="shared" si="27"/>
        <v>0</v>
      </c>
      <c r="CO22" s="66">
        <f t="shared" si="37"/>
        <v>0</v>
      </c>
      <c r="CP22" s="66">
        <v>0</v>
      </c>
      <c r="CQ22" s="66">
        <f t="shared" si="28"/>
        <v>0</v>
      </c>
      <c r="CR22" s="600">
        <v>0</v>
      </c>
      <c r="CS22" s="189">
        <v>0</v>
      </c>
      <c r="CT22" s="189">
        <f t="shared" si="30"/>
        <v>0</v>
      </c>
      <c r="CU22" s="189">
        <v>0</v>
      </c>
      <c r="CV22" s="161">
        <v>212.25</v>
      </c>
      <c r="CW22" s="189">
        <f t="shared" si="32"/>
        <v>212.25</v>
      </c>
      <c r="CX22" s="601">
        <f>O22-CW22</f>
        <v>26687.75</v>
      </c>
    </row>
    <row r="23" spans="1:165" s="119" customFormat="1" ht="25.5" customHeight="1">
      <c r="A23" s="48"/>
      <c r="B23" s="18"/>
      <c r="C23" s="17"/>
      <c r="D23" s="194">
        <v>14</v>
      </c>
      <c r="E23" s="155" t="s">
        <v>1197</v>
      </c>
      <c r="F23" s="156">
        <v>44926</v>
      </c>
      <c r="G23" s="157" t="s">
        <v>1344</v>
      </c>
      <c r="H23" s="157">
        <v>2023</v>
      </c>
      <c r="I23" s="157" t="s">
        <v>1383</v>
      </c>
      <c r="J23" s="157" t="s">
        <v>156</v>
      </c>
      <c r="K23" s="157" t="s">
        <v>112</v>
      </c>
      <c r="L23" s="157" t="s">
        <v>1384</v>
      </c>
      <c r="M23" s="158" t="s">
        <v>1385</v>
      </c>
      <c r="N23" s="157" t="s">
        <v>1386</v>
      </c>
      <c r="O23" s="159">
        <v>33784</v>
      </c>
      <c r="P23" s="149">
        <f t="shared" si="9"/>
        <v>3378.4</v>
      </c>
      <c r="Q23" s="149">
        <f t="shared" si="29"/>
        <v>30405.599999999999</v>
      </c>
      <c r="R23" s="160">
        <f t="shared" si="10"/>
        <v>3040.56</v>
      </c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0"/>
      <c r="AW23" s="599"/>
      <c r="AX23" s="599"/>
      <c r="AY23" s="599"/>
      <c r="AZ23" s="599"/>
      <c r="BA23" s="599"/>
      <c r="BB23" s="599"/>
      <c r="BC23" s="599"/>
      <c r="BD23" s="275"/>
      <c r="BE23" s="275"/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5"/>
      <c r="BT23" s="275"/>
      <c r="BU23" s="275"/>
      <c r="BV23" s="275"/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5"/>
      <c r="CH23" s="275"/>
      <c r="CI23" s="275"/>
      <c r="CJ23" s="275"/>
      <c r="CK23" s="275"/>
      <c r="CL23" s="275"/>
      <c r="CM23" s="275"/>
      <c r="CN23" s="275"/>
      <c r="CO23" s="275"/>
      <c r="CP23" s="275"/>
      <c r="CQ23" s="275"/>
      <c r="CR23" s="275"/>
      <c r="CS23" s="189"/>
      <c r="CT23" s="189"/>
      <c r="CU23" s="189"/>
      <c r="CV23" s="161"/>
      <c r="CW23" s="189"/>
      <c r="CX23" s="601">
        <f>O23-CW23</f>
        <v>33784</v>
      </c>
    </row>
    <row r="24" spans="1:165" s="119" customFormat="1" ht="25.5" customHeight="1">
      <c r="A24" s="48"/>
      <c r="B24" s="18"/>
      <c r="C24" s="17"/>
      <c r="D24" s="169">
        <v>15</v>
      </c>
      <c r="E24" s="603" t="s">
        <v>1326</v>
      </c>
      <c r="F24" s="125">
        <v>45040</v>
      </c>
      <c r="G24" s="123" t="s">
        <v>1168</v>
      </c>
      <c r="H24" s="123">
        <v>2024</v>
      </c>
      <c r="I24" s="123" t="s">
        <v>1387</v>
      </c>
      <c r="J24" s="123" t="s">
        <v>1167</v>
      </c>
      <c r="K24" s="123" t="s">
        <v>112</v>
      </c>
      <c r="L24" s="123" t="s">
        <v>1327</v>
      </c>
      <c r="M24" s="151" t="s">
        <v>1328</v>
      </c>
      <c r="N24" s="123" t="s">
        <v>1171</v>
      </c>
      <c r="O24" s="152">
        <v>27900</v>
      </c>
      <c r="P24" s="141">
        <f t="shared" si="9"/>
        <v>2790</v>
      </c>
      <c r="Q24" s="141">
        <f t="shared" si="29"/>
        <v>25110</v>
      </c>
      <c r="R24" s="62">
        <f t="shared" si="10"/>
        <v>2511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187"/>
      <c r="CT24" s="187"/>
      <c r="CU24" s="187"/>
      <c r="CV24" s="62"/>
      <c r="CW24" s="187"/>
      <c r="CX24" s="601">
        <f>O24-CW24</f>
        <v>27900</v>
      </c>
    </row>
    <row r="25" spans="1:165" ht="18" customHeight="1" thickBot="1">
      <c r="A25" s="163"/>
      <c r="B25" s="164"/>
      <c r="C25" s="165"/>
      <c r="D25" s="683" t="s">
        <v>1334</v>
      </c>
      <c r="E25" s="684"/>
      <c r="F25" s="684"/>
      <c r="G25" s="684"/>
      <c r="H25" s="684"/>
      <c r="I25" s="684"/>
      <c r="J25" s="684"/>
      <c r="K25" s="684"/>
      <c r="L25" s="684"/>
      <c r="M25" s="684"/>
      <c r="N25" s="685"/>
      <c r="O25" s="455">
        <f>SUM(O10:O24)</f>
        <v>297876.90000000002</v>
      </c>
      <c r="P25" s="455">
        <f>SUM(P10:P24)</f>
        <v>29787.690000000002</v>
      </c>
      <c r="Q25" s="455">
        <f>SUM(Q10:Q24)</f>
        <v>268089.20999999996</v>
      </c>
      <c r="R25" s="455">
        <f>SUM(R10:R24)</f>
        <v>26808.921000000002</v>
      </c>
      <c r="S25" s="455">
        <f t="shared" ref="S25:BC25" si="38">SUM(S10:S22)</f>
        <v>0</v>
      </c>
      <c r="T25" s="455">
        <f t="shared" si="38"/>
        <v>0</v>
      </c>
      <c r="U25" s="455">
        <f t="shared" si="38"/>
        <v>0</v>
      </c>
      <c r="V25" s="455">
        <f t="shared" si="38"/>
        <v>0</v>
      </c>
      <c r="W25" s="455">
        <f t="shared" si="38"/>
        <v>0</v>
      </c>
      <c r="X25" s="455">
        <f t="shared" si="38"/>
        <v>0</v>
      </c>
      <c r="Y25" s="455">
        <f t="shared" si="38"/>
        <v>0</v>
      </c>
      <c r="Z25" s="455">
        <f t="shared" si="38"/>
        <v>0</v>
      </c>
      <c r="AA25" s="455">
        <f t="shared" si="38"/>
        <v>0</v>
      </c>
      <c r="AB25" s="455">
        <f t="shared" si="38"/>
        <v>0</v>
      </c>
      <c r="AC25" s="455">
        <f t="shared" si="38"/>
        <v>0</v>
      </c>
      <c r="AD25" s="455">
        <f t="shared" si="38"/>
        <v>0</v>
      </c>
      <c r="AE25" s="455">
        <f t="shared" si="38"/>
        <v>0</v>
      </c>
      <c r="AF25" s="455">
        <f t="shared" si="38"/>
        <v>0</v>
      </c>
      <c r="AG25" s="455">
        <f t="shared" si="38"/>
        <v>0</v>
      </c>
      <c r="AH25" s="455">
        <f t="shared" si="38"/>
        <v>0</v>
      </c>
      <c r="AI25" s="455">
        <f t="shared" si="38"/>
        <v>0</v>
      </c>
      <c r="AJ25" s="455">
        <f t="shared" si="38"/>
        <v>0</v>
      </c>
      <c r="AK25" s="455">
        <f t="shared" si="38"/>
        <v>0</v>
      </c>
      <c r="AL25" s="455">
        <f t="shared" si="38"/>
        <v>0</v>
      </c>
      <c r="AM25" s="455">
        <f t="shared" si="38"/>
        <v>0</v>
      </c>
      <c r="AN25" s="455">
        <f t="shared" si="38"/>
        <v>0</v>
      </c>
      <c r="AO25" s="455">
        <f t="shared" si="38"/>
        <v>0</v>
      </c>
      <c r="AP25" s="455">
        <f t="shared" si="38"/>
        <v>0</v>
      </c>
      <c r="AQ25" s="455">
        <f t="shared" si="38"/>
        <v>0</v>
      </c>
      <c r="AR25" s="455">
        <f t="shared" si="38"/>
        <v>0</v>
      </c>
      <c r="AS25" s="455">
        <f t="shared" si="38"/>
        <v>0</v>
      </c>
      <c r="AT25" s="455">
        <f t="shared" si="38"/>
        <v>0</v>
      </c>
      <c r="AU25" s="455">
        <f t="shared" si="38"/>
        <v>0</v>
      </c>
      <c r="AV25" s="455">
        <f t="shared" si="38"/>
        <v>0</v>
      </c>
      <c r="AW25" s="455">
        <f t="shared" si="38"/>
        <v>137.91</v>
      </c>
      <c r="AX25" s="455">
        <f t="shared" si="38"/>
        <v>137.91</v>
      </c>
      <c r="AY25" s="455">
        <f t="shared" si="38"/>
        <v>14983.26</v>
      </c>
      <c r="AZ25" s="455">
        <f t="shared" si="38"/>
        <v>1360.91</v>
      </c>
      <c r="BA25" s="455">
        <f t="shared" si="38"/>
        <v>1498.8200000000002</v>
      </c>
      <c r="BB25" s="455">
        <f t="shared" si="38"/>
        <v>13622.35</v>
      </c>
      <c r="BC25" s="455">
        <f t="shared" si="38"/>
        <v>4044.8500000000004</v>
      </c>
      <c r="BD25" s="455">
        <f t="shared" ref="BD25:BT25" si="39">SUM(BD10:BD21)</f>
        <v>5543.67</v>
      </c>
      <c r="BE25" s="455">
        <f t="shared" si="39"/>
        <v>51121.02</v>
      </c>
      <c r="BF25" s="455">
        <f>SUM(BF10:BF21)</f>
        <v>5099.83</v>
      </c>
      <c r="BG25" s="455">
        <f t="shared" si="39"/>
        <v>10643.5</v>
      </c>
      <c r="BH25" s="455">
        <f t="shared" si="39"/>
        <v>46021.19</v>
      </c>
      <c r="BI25" s="455">
        <f t="shared" si="39"/>
        <v>6396.69</v>
      </c>
      <c r="BJ25" s="455">
        <f t="shared" si="39"/>
        <v>17040.189999999999</v>
      </c>
      <c r="BK25" s="455">
        <f t="shared" si="39"/>
        <v>62794</v>
      </c>
      <c r="BL25" s="455">
        <f t="shared" si="39"/>
        <v>7185.09</v>
      </c>
      <c r="BM25" s="455">
        <f t="shared" si="39"/>
        <v>24225.279999999999</v>
      </c>
      <c r="BN25" s="455">
        <f t="shared" si="39"/>
        <v>55608.91</v>
      </c>
      <c r="BO25" s="455">
        <f t="shared" si="39"/>
        <v>7977.7800000000007</v>
      </c>
      <c r="BP25" s="455">
        <f t="shared" si="39"/>
        <v>32203.06</v>
      </c>
      <c r="BQ25" s="455">
        <f t="shared" si="39"/>
        <v>57031.12999999999</v>
      </c>
      <c r="BR25" s="455">
        <f t="shared" si="39"/>
        <v>8031.09</v>
      </c>
      <c r="BS25" s="455">
        <f t="shared" si="39"/>
        <v>40234.150000000009</v>
      </c>
      <c r="BT25" s="455">
        <f t="shared" si="39"/>
        <v>49000.039999999994</v>
      </c>
      <c r="BU25" s="455">
        <f>SUM(BU10:BU22)</f>
        <v>8153.4100000000008</v>
      </c>
      <c r="BV25" s="455">
        <f t="shared" ref="BV25:BY25" si="40">SUM(BV10:BV22)</f>
        <v>48387.560000000005</v>
      </c>
      <c r="BW25" s="455">
        <f t="shared" si="40"/>
        <v>59711.12999999999</v>
      </c>
      <c r="BX25" s="455">
        <f t="shared" si="40"/>
        <v>9728.9000000000015</v>
      </c>
      <c r="BY25" s="455">
        <f t="shared" si="40"/>
        <v>58116.460000000006</v>
      </c>
      <c r="BZ25" s="455">
        <f>SUM(BZ10:BZ22)</f>
        <v>49844.319999999992</v>
      </c>
      <c r="CA25" s="455">
        <f>SUM(CA10:CA22)</f>
        <v>13223.25</v>
      </c>
      <c r="CB25" s="455">
        <f t="shared" ref="CB25" si="41">SUM(CB10:CB22)</f>
        <v>71339.710000000021</v>
      </c>
      <c r="CC25" s="455">
        <f>SUM(CC10:CC22)</f>
        <v>83973.87</v>
      </c>
      <c r="CD25" s="455">
        <f t="shared" ref="CD25:CG25" si="42">SUM(CD10:CD22)</f>
        <v>12617.340000000002</v>
      </c>
      <c r="CE25" s="455">
        <f t="shared" si="42"/>
        <v>83957.05</v>
      </c>
      <c r="CF25" s="455">
        <f t="shared" si="42"/>
        <v>71356.53</v>
      </c>
      <c r="CG25" s="455">
        <f t="shared" si="42"/>
        <v>9933.3700000000008</v>
      </c>
      <c r="CH25" s="455">
        <f>SUM(CH10:CH22)</f>
        <v>93890.420000000013</v>
      </c>
      <c r="CI25" s="455">
        <f t="shared" ref="CI25:CL25" si="43">SUM(CI10:CI22)</f>
        <v>61423.16</v>
      </c>
      <c r="CJ25" s="455">
        <f>SUM(CJ10:CJ22)</f>
        <v>8878.42</v>
      </c>
      <c r="CK25" s="455">
        <f t="shared" si="43"/>
        <v>102768.84000000001</v>
      </c>
      <c r="CL25" s="455">
        <f t="shared" si="43"/>
        <v>52544.74</v>
      </c>
      <c r="CM25" s="455">
        <f>SUM(CM10:CM22)</f>
        <v>7581.5099999999993</v>
      </c>
      <c r="CN25" s="455">
        <f>SUM(CN10:CN22)</f>
        <v>110350.35</v>
      </c>
      <c r="CO25" s="455">
        <f>SUM(CO10:CO22)</f>
        <v>44963.229999999996</v>
      </c>
      <c r="CP25" s="455">
        <f>SUM(CP10:CP22)</f>
        <v>6979.5</v>
      </c>
      <c r="CQ25" s="455">
        <f>SUM(CQ10:CQ22)</f>
        <v>117329.85</v>
      </c>
      <c r="CR25" s="455">
        <f>SUM(CR10:CR21)</f>
        <v>91963.05</v>
      </c>
      <c r="CS25" s="455">
        <f t="shared" ref="CS25:CX25" si="44">SUM(CS10:CS22)</f>
        <v>10858.61</v>
      </c>
      <c r="CT25" s="455">
        <f t="shared" si="44"/>
        <v>128188.46000000002</v>
      </c>
      <c r="CU25" s="455">
        <f t="shared" si="44"/>
        <v>81104.44</v>
      </c>
      <c r="CV25" s="602">
        <f t="shared" si="44"/>
        <v>11050.042385205481</v>
      </c>
      <c r="CW25" s="602">
        <f t="shared" si="44"/>
        <v>139238.5023852055</v>
      </c>
      <c r="CX25" s="602">
        <f t="shared" si="44"/>
        <v>96954.397614794521</v>
      </c>
    </row>
    <row r="26" spans="1:165" s="167" customFormat="1" ht="16.5" customHeight="1">
      <c r="A26" s="166"/>
      <c r="B26" s="134"/>
      <c r="D26" s="166"/>
      <c r="E26" s="134"/>
      <c r="I26" s="137"/>
      <c r="M26" s="137"/>
      <c r="N26" s="137"/>
      <c r="BK26" s="168"/>
      <c r="BL26" s="168"/>
      <c r="BM26" s="168"/>
      <c r="BN26" s="134"/>
      <c r="BO26" s="134"/>
      <c r="BP26" s="134"/>
      <c r="BQ26" s="686" t="s">
        <v>1194</v>
      </c>
      <c r="BR26" s="686"/>
      <c r="BS26" s="686"/>
      <c r="BT26" s="686"/>
      <c r="BU26" s="686"/>
      <c r="BV26" s="686"/>
      <c r="BW26" s="686"/>
      <c r="BX26" s="686"/>
      <c r="BY26" s="686"/>
      <c r="BZ26" s="686"/>
      <c r="CA26" s="686"/>
      <c r="CB26" s="686"/>
      <c r="CC26" s="686"/>
      <c r="CD26" s="686"/>
      <c r="CE26" s="686"/>
      <c r="CF26" s="686"/>
      <c r="CG26" s="686"/>
      <c r="CH26" s="686"/>
      <c r="CI26" s="686"/>
      <c r="CJ26" s="686"/>
      <c r="CK26" s="686"/>
      <c r="CL26" s="686"/>
      <c r="CM26" s="686"/>
      <c r="CN26" s="686"/>
      <c r="CO26" s="686"/>
      <c r="CP26" s="686"/>
      <c r="CQ26" s="686"/>
      <c r="CR26" s="686"/>
      <c r="CS26" s="686"/>
      <c r="CT26" s="686"/>
      <c r="CU26" s="686"/>
      <c r="CV26" s="532">
        <v>32.49</v>
      </c>
      <c r="CW26" s="51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</row>
    <row r="27" spans="1:165">
      <c r="B27" s="134"/>
      <c r="C27" s="134"/>
      <c r="E27" s="166"/>
      <c r="F27" s="166"/>
      <c r="G27" s="166"/>
      <c r="H27" s="134"/>
      <c r="I27" s="167"/>
      <c r="L27" s="137"/>
      <c r="M27" s="167"/>
      <c r="N27" s="167"/>
      <c r="P27" s="646"/>
      <c r="BN27" s="167"/>
      <c r="BQ27" s="533"/>
      <c r="BR27" s="533"/>
      <c r="BS27" s="533"/>
      <c r="BT27" s="533"/>
      <c r="BU27" s="533"/>
      <c r="BV27" s="533"/>
      <c r="BW27" s="533"/>
      <c r="BX27" s="533"/>
      <c r="BY27" s="533"/>
      <c r="BZ27" s="533"/>
      <c r="CA27" s="533"/>
      <c r="CB27" s="533"/>
      <c r="CC27" s="533"/>
      <c r="CD27" s="533"/>
      <c r="CE27" s="533"/>
      <c r="CF27" s="533"/>
      <c r="CG27" s="533"/>
      <c r="CH27" s="533"/>
      <c r="CI27" s="533"/>
      <c r="CJ27" s="533"/>
      <c r="CK27" s="533"/>
      <c r="CL27" s="533"/>
      <c r="CM27" s="533"/>
      <c r="CN27" s="533"/>
      <c r="CO27" s="533"/>
      <c r="CP27" s="533"/>
      <c r="CQ27" s="533"/>
      <c r="CR27" s="533"/>
      <c r="CS27" s="533"/>
      <c r="CT27" s="687" t="s">
        <v>1193</v>
      </c>
      <c r="CU27" s="687"/>
      <c r="CV27" s="534">
        <f>SUM(CV25:CV26)</f>
        <v>11082.532385205481</v>
      </c>
    </row>
    <row r="28" spans="1:165">
      <c r="BN28" s="167"/>
      <c r="BQ28" s="533"/>
      <c r="BR28" s="533"/>
      <c r="BS28" s="533"/>
      <c r="BT28" s="533"/>
      <c r="BU28" s="533"/>
      <c r="BV28" s="533"/>
      <c r="BW28" s="533"/>
      <c r="BX28" s="533"/>
      <c r="BY28" s="533"/>
      <c r="BZ28" s="533"/>
      <c r="CA28" s="533"/>
      <c r="CB28" s="533"/>
      <c r="CC28" s="533"/>
      <c r="CD28" s="533"/>
      <c r="CE28" s="533"/>
      <c r="CF28" s="533"/>
      <c r="CG28" s="533"/>
      <c r="CH28" s="533"/>
      <c r="CI28" s="533"/>
      <c r="CJ28" s="533"/>
      <c r="CK28" s="533"/>
      <c r="CL28" s="533"/>
      <c r="CM28" s="533"/>
      <c r="CN28" s="533"/>
      <c r="CO28" s="533"/>
      <c r="CP28" s="533"/>
      <c r="CQ28" s="533"/>
      <c r="CR28" s="533"/>
      <c r="CS28" s="533"/>
      <c r="CT28" s="533"/>
      <c r="CU28" s="533"/>
      <c r="CV28" s="533">
        <v>11050.04</v>
      </c>
    </row>
    <row r="29" spans="1:165">
      <c r="P29" s="137"/>
      <c r="Q29" s="137"/>
      <c r="BN29" s="167"/>
      <c r="BO29" s="167"/>
      <c r="BP29" s="167"/>
    </row>
    <row r="33" spans="10:12">
      <c r="J33" s="222"/>
      <c r="K33" s="223"/>
      <c r="L33" s="222"/>
    </row>
    <row r="34" spans="10:12" ht="15" customHeight="1">
      <c r="J34" s="682" t="s">
        <v>1</v>
      </c>
      <c r="K34" s="682"/>
      <c r="L34" s="682"/>
    </row>
    <row r="35" spans="10:12" ht="11.25" customHeight="1"/>
  </sheetData>
  <mergeCells count="10">
    <mergeCell ref="J34:L34"/>
    <mergeCell ref="D25:N25"/>
    <mergeCell ref="D2:BQ2"/>
    <mergeCell ref="D3:BQ3"/>
    <mergeCell ref="D4:BQ4"/>
    <mergeCell ref="D6:BQ6"/>
    <mergeCell ref="D7:BQ7"/>
    <mergeCell ref="D5:R5"/>
    <mergeCell ref="BQ26:CU26"/>
    <mergeCell ref="CT27:CU27"/>
  </mergeCells>
  <phoneticPr fontId="8" type="noConversion"/>
  <conditionalFormatting sqref="K33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6" orientation="landscape" r:id="rId1"/>
  <ignoredErrors>
    <ignoredError sqref="E20:E22 E10:E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CS204"/>
  <sheetViews>
    <sheetView showGridLines="0" topLeftCell="E16" zoomScaleNormal="100" zoomScaleSheetLayoutView="100" workbookViewId="0">
      <selection activeCell="L16" sqref="L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56" hidden="1" customWidth="1" outlineLevel="1"/>
    <col min="3" max="3" width="1.85546875" style="56" hidden="1" customWidth="1" outlineLevel="1"/>
    <col min="4" max="4" width="3.5703125" style="56" hidden="1" customWidth="1" outlineLevel="1"/>
    <col min="5" max="5" width="14.5703125" style="57" customWidth="1" collapsed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28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>
      <c r="A2" s="85"/>
      <c r="B2" s="85"/>
      <c r="C2" s="85"/>
      <c r="D2" s="681" t="s">
        <v>0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  <c r="BU2" s="681"/>
      <c r="BV2" s="681"/>
      <c r="BW2" s="681"/>
      <c r="BX2" s="681"/>
      <c r="BY2" s="681"/>
      <c r="BZ2" s="681"/>
      <c r="CA2" s="681"/>
      <c r="CB2" s="681"/>
      <c r="CC2" s="681"/>
      <c r="CD2" s="681"/>
      <c r="CE2" s="681"/>
      <c r="CF2" s="681"/>
      <c r="CG2" s="681"/>
      <c r="CH2" s="681"/>
      <c r="CI2" s="681"/>
      <c r="CJ2" s="681"/>
      <c r="CK2" s="681"/>
      <c r="CL2" s="681"/>
    </row>
    <row r="3" spans="1:97" ht="14.25" customHeight="1">
      <c r="A3" s="3"/>
      <c r="B3" s="3"/>
      <c r="C3" s="3"/>
      <c r="D3" s="681" t="s">
        <v>1</v>
      </c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  <c r="AC3" s="681"/>
      <c r="AD3" s="681"/>
      <c r="AE3" s="681"/>
      <c r="AF3" s="681"/>
      <c r="AG3" s="681"/>
      <c r="AH3" s="681"/>
      <c r="AI3" s="681"/>
      <c r="AJ3" s="681"/>
      <c r="AK3" s="681"/>
      <c r="AL3" s="681"/>
      <c r="AM3" s="681"/>
      <c r="AN3" s="681"/>
      <c r="AO3" s="681"/>
      <c r="AP3" s="681"/>
      <c r="AQ3" s="681"/>
      <c r="AR3" s="681"/>
      <c r="AS3" s="681"/>
      <c r="AT3" s="681"/>
      <c r="AU3" s="681"/>
      <c r="AV3" s="681"/>
      <c r="AW3" s="681"/>
      <c r="AX3" s="681"/>
      <c r="AY3" s="681"/>
      <c r="AZ3" s="681"/>
      <c r="BA3" s="681"/>
      <c r="BB3" s="681"/>
      <c r="BC3" s="681"/>
      <c r="BD3" s="681"/>
      <c r="BE3" s="681"/>
      <c r="BF3" s="681"/>
      <c r="BG3" s="681"/>
      <c r="BH3" s="681"/>
      <c r="BI3" s="681"/>
      <c r="BJ3" s="681"/>
      <c r="BK3" s="681"/>
      <c r="BL3" s="681"/>
      <c r="BM3" s="681"/>
      <c r="BN3" s="681"/>
      <c r="BO3" s="681"/>
      <c r="BP3" s="681"/>
      <c r="BQ3" s="681"/>
      <c r="BR3" s="681"/>
      <c r="BS3" s="681"/>
      <c r="BT3" s="681"/>
      <c r="BU3" s="681"/>
      <c r="BV3" s="681"/>
      <c r="BW3" s="681"/>
      <c r="BX3" s="681"/>
      <c r="BY3" s="681"/>
      <c r="BZ3" s="681"/>
      <c r="CA3" s="681"/>
      <c r="CB3" s="681"/>
      <c r="CC3" s="681"/>
      <c r="CD3" s="681"/>
      <c r="CE3" s="681"/>
      <c r="CF3" s="681"/>
      <c r="CG3" s="681"/>
      <c r="CH3" s="681"/>
      <c r="CI3" s="681"/>
      <c r="CJ3" s="681"/>
      <c r="CK3" s="681"/>
      <c r="CL3" s="681"/>
    </row>
    <row r="4" spans="1:97" ht="14.25" customHeight="1">
      <c r="A4" s="3"/>
      <c r="B4" s="3"/>
      <c r="C4" s="3"/>
      <c r="D4" s="681" t="s">
        <v>2</v>
      </c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1"/>
      <c r="AK4" s="681"/>
      <c r="AL4" s="681"/>
      <c r="AM4" s="681"/>
      <c r="AN4" s="681"/>
      <c r="AO4" s="681"/>
      <c r="AP4" s="681"/>
      <c r="AQ4" s="681"/>
      <c r="AR4" s="681"/>
      <c r="AS4" s="681"/>
      <c r="AT4" s="681"/>
      <c r="AU4" s="681"/>
      <c r="AV4" s="681"/>
      <c r="AW4" s="681"/>
      <c r="AX4" s="681"/>
      <c r="AY4" s="681"/>
      <c r="AZ4" s="681"/>
      <c r="BA4" s="681"/>
      <c r="BB4" s="681"/>
      <c r="BC4" s="681"/>
      <c r="BD4" s="681"/>
      <c r="BE4" s="681"/>
      <c r="BF4" s="681"/>
      <c r="BG4" s="681"/>
      <c r="BH4" s="681"/>
      <c r="BI4" s="681"/>
      <c r="BJ4" s="681"/>
      <c r="BK4" s="681"/>
      <c r="BL4" s="681"/>
      <c r="BM4" s="681"/>
      <c r="BN4" s="681"/>
      <c r="BO4" s="681"/>
      <c r="BP4" s="681"/>
      <c r="BQ4" s="681"/>
      <c r="BR4" s="681"/>
      <c r="BS4" s="681"/>
      <c r="BT4" s="681"/>
      <c r="BU4" s="681"/>
      <c r="BV4" s="681"/>
      <c r="BW4" s="681"/>
      <c r="BX4" s="681"/>
      <c r="BY4" s="681"/>
      <c r="BZ4" s="681"/>
      <c r="CA4" s="681"/>
      <c r="CB4" s="681"/>
      <c r="CC4" s="681"/>
      <c r="CD4" s="681"/>
      <c r="CE4" s="681"/>
      <c r="CF4" s="681"/>
      <c r="CG4" s="681"/>
      <c r="CH4" s="681"/>
      <c r="CI4" s="681"/>
      <c r="CJ4" s="681"/>
      <c r="CK4" s="681"/>
      <c r="CL4" s="681"/>
    </row>
    <row r="5" spans="1:97" ht="14.25" customHeight="1">
      <c r="A5" s="3"/>
      <c r="B5" s="3"/>
      <c r="C5" s="3"/>
      <c r="D5" s="681" t="s">
        <v>1042</v>
      </c>
      <c r="E5" s="681" t="s">
        <v>188</v>
      </c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1"/>
      <c r="X5" s="681"/>
      <c r="Y5" s="681"/>
      <c r="Z5" s="681"/>
      <c r="AA5" s="681"/>
      <c r="AB5" s="681"/>
      <c r="AC5" s="681"/>
      <c r="AD5" s="681"/>
      <c r="AE5" s="681"/>
      <c r="AF5" s="681"/>
      <c r="AG5" s="681"/>
      <c r="AH5" s="681"/>
      <c r="AI5" s="681"/>
      <c r="AJ5" s="681"/>
      <c r="AK5" s="681"/>
      <c r="AL5" s="681"/>
      <c r="AM5" s="681"/>
      <c r="AN5" s="681"/>
      <c r="AO5" s="681"/>
      <c r="AP5" s="681"/>
      <c r="AQ5" s="681"/>
      <c r="AR5" s="681"/>
      <c r="AS5" s="681"/>
      <c r="AT5" s="681"/>
      <c r="AU5" s="681"/>
      <c r="AV5" s="681"/>
      <c r="AW5" s="681"/>
      <c r="AX5" s="681"/>
      <c r="AY5" s="681"/>
      <c r="AZ5" s="681"/>
      <c r="BA5" s="681"/>
      <c r="BB5" s="681"/>
      <c r="BC5" s="681"/>
      <c r="BD5" s="681"/>
      <c r="BE5" s="681"/>
      <c r="BF5" s="681"/>
      <c r="BG5" s="681"/>
      <c r="BH5" s="681"/>
      <c r="BI5" s="681"/>
      <c r="BJ5" s="681"/>
      <c r="BK5" s="681"/>
      <c r="BL5" s="681"/>
      <c r="BM5" s="681"/>
      <c r="BN5" s="681"/>
      <c r="BO5" s="681"/>
      <c r="BP5" s="681"/>
      <c r="BQ5" s="681"/>
      <c r="BR5" s="681"/>
      <c r="BS5" s="681"/>
      <c r="BT5" s="681"/>
      <c r="BU5" s="681"/>
      <c r="BV5" s="681"/>
      <c r="BW5" s="681"/>
      <c r="BX5" s="681"/>
      <c r="BY5" s="681"/>
      <c r="BZ5" s="681"/>
      <c r="CA5" s="681"/>
      <c r="CB5" s="681"/>
      <c r="CC5" s="681"/>
      <c r="CD5" s="681"/>
      <c r="CE5" s="681"/>
      <c r="CF5" s="681"/>
      <c r="CG5" s="681"/>
      <c r="CH5" s="681"/>
      <c r="CI5" s="681"/>
      <c r="CJ5" s="681"/>
      <c r="CK5" s="681"/>
      <c r="CL5" s="681"/>
    </row>
    <row r="6" spans="1:97" ht="14.25" customHeight="1">
      <c r="A6" s="3"/>
      <c r="B6" s="3"/>
      <c r="C6" s="3"/>
      <c r="D6" s="681" t="s">
        <v>1329</v>
      </c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1"/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1"/>
      <c r="AM6" s="681"/>
      <c r="AN6" s="681"/>
      <c r="AO6" s="681"/>
      <c r="AP6" s="681"/>
      <c r="AQ6" s="681"/>
      <c r="AR6" s="681"/>
      <c r="AS6" s="681"/>
      <c r="AT6" s="681"/>
      <c r="AU6" s="681"/>
      <c r="AV6" s="681"/>
      <c r="AW6" s="681"/>
      <c r="AX6" s="681"/>
      <c r="AY6" s="681"/>
      <c r="AZ6" s="681"/>
      <c r="BA6" s="681"/>
      <c r="BB6" s="681"/>
      <c r="BC6" s="681"/>
      <c r="BD6" s="681"/>
      <c r="BE6" s="681"/>
      <c r="BF6" s="681"/>
      <c r="BG6" s="681"/>
      <c r="BH6" s="681"/>
      <c r="BI6" s="681"/>
      <c r="BJ6" s="681"/>
      <c r="BK6" s="681"/>
      <c r="BL6" s="681"/>
      <c r="BM6" s="681"/>
      <c r="BN6" s="681"/>
      <c r="BO6" s="681"/>
      <c r="BP6" s="681"/>
      <c r="BQ6" s="681"/>
      <c r="BR6" s="681"/>
      <c r="BS6" s="681"/>
      <c r="BT6" s="681"/>
      <c r="BU6" s="681"/>
      <c r="BV6" s="681"/>
      <c r="BW6" s="681"/>
      <c r="BX6" s="681"/>
      <c r="BY6" s="681"/>
      <c r="BZ6" s="681"/>
      <c r="CA6" s="681"/>
      <c r="CB6" s="681"/>
      <c r="CC6" s="681"/>
      <c r="CD6" s="681"/>
      <c r="CE6" s="681"/>
      <c r="CF6" s="681"/>
      <c r="CG6" s="681"/>
      <c r="CH6" s="681"/>
      <c r="CI6" s="681"/>
      <c r="CJ6" s="681"/>
      <c r="CK6" s="681"/>
      <c r="CL6" s="681"/>
    </row>
    <row r="7" spans="1:97" ht="17.25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5" customFormat="1" ht="39.75" customHeight="1" thickBot="1">
      <c r="A8" s="78" t="s">
        <v>15</v>
      </c>
      <c r="B8" s="91" t="s">
        <v>16</v>
      </c>
      <c r="C8" s="50"/>
      <c r="D8" s="420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23" t="s">
        <v>189</v>
      </c>
      <c r="Q8" s="406" t="s">
        <v>190</v>
      </c>
      <c r="R8" s="406" t="s">
        <v>7</v>
      </c>
      <c r="S8" s="423" t="s">
        <v>70</v>
      </c>
      <c r="T8" s="406" t="s">
        <v>71</v>
      </c>
      <c r="U8" s="406" t="s">
        <v>7</v>
      </c>
      <c r="V8" s="423" t="s">
        <v>191</v>
      </c>
      <c r="W8" s="406" t="s">
        <v>73</v>
      </c>
      <c r="X8" s="406" t="s">
        <v>7</v>
      </c>
      <c r="Y8" s="423" t="s">
        <v>192</v>
      </c>
      <c r="Z8" s="406" t="s">
        <v>75</v>
      </c>
      <c r="AA8" s="406" t="s">
        <v>7</v>
      </c>
      <c r="AB8" s="423" t="s">
        <v>193</v>
      </c>
      <c r="AC8" s="406" t="s">
        <v>77</v>
      </c>
      <c r="AD8" s="406" t="s">
        <v>7</v>
      </c>
      <c r="AE8" s="423" t="s">
        <v>194</v>
      </c>
      <c r="AF8" s="406" t="s">
        <v>79</v>
      </c>
      <c r="AG8" s="406" t="s">
        <v>7</v>
      </c>
      <c r="AH8" s="424" t="s">
        <v>195</v>
      </c>
      <c r="AI8" s="406" t="s">
        <v>81</v>
      </c>
      <c r="AJ8" s="406" t="s">
        <v>7</v>
      </c>
      <c r="AK8" s="423" t="s">
        <v>196</v>
      </c>
      <c r="AL8" s="406" t="s">
        <v>83</v>
      </c>
      <c r="AM8" s="406" t="s">
        <v>7</v>
      </c>
      <c r="AN8" s="423" t="s">
        <v>197</v>
      </c>
      <c r="AO8" s="407" t="s">
        <v>85</v>
      </c>
      <c r="AP8" s="406" t="s">
        <v>7</v>
      </c>
      <c r="AQ8" s="423" t="s">
        <v>86</v>
      </c>
      <c r="AR8" s="407" t="s">
        <v>198</v>
      </c>
      <c r="AS8" s="406" t="s">
        <v>7</v>
      </c>
      <c r="AT8" s="423" t="s">
        <v>199</v>
      </c>
      <c r="AU8" s="407" t="s">
        <v>88</v>
      </c>
      <c r="AV8" s="406" t="s">
        <v>7</v>
      </c>
      <c r="AW8" s="423" t="s">
        <v>89</v>
      </c>
      <c r="AX8" s="407" t="s">
        <v>90</v>
      </c>
      <c r="AY8" s="406" t="s">
        <v>7</v>
      </c>
      <c r="AZ8" s="423" t="s">
        <v>91</v>
      </c>
      <c r="BA8" s="407" t="s">
        <v>92</v>
      </c>
      <c r="BB8" s="406" t="s">
        <v>7</v>
      </c>
      <c r="BC8" s="423" t="s">
        <v>93</v>
      </c>
      <c r="BD8" s="407" t="s">
        <v>94</v>
      </c>
      <c r="BE8" s="406" t="s">
        <v>7</v>
      </c>
      <c r="BF8" s="423" t="s">
        <v>200</v>
      </c>
      <c r="BG8" s="407" t="s">
        <v>96</v>
      </c>
      <c r="BH8" s="406" t="s">
        <v>7</v>
      </c>
      <c r="BI8" s="423" t="s">
        <v>201</v>
      </c>
      <c r="BJ8" s="407" t="s">
        <v>98</v>
      </c>
      <c r="BK8" s="406" t="s">
        <v>7</v>
      </c>
      <c r="BL8" s="423" t="s">
        <v>99</v>
      </c>
      <c r="BM8" s="407" t="s">
        <v>100</v>
      </c>
      <c r="BN8" s="406" t="s">
        <v>7</v>
      </c>
      <c r="BO8" s="423" t="s">
        <v>202</v>
      </c>
      <c r="BP8" s="407" t="s">
        <v>30</v>
      </c>
      <c r="BQ8" s="406" t="s">
        <v>7</v>
      </c>
      <c r="BR8" s="423" t="s">
        <v>203</v>
      </c>
      <c r="BS8" s="407" t="s">
        <v>32</v>
      </c>
      <c r="BT8" s="406" t="s">
        <v>7</v>
      </c>
      <c r="BU8" s="423" t="s">
        <v>204</v>
      </c>
      <c r="BV8" s="407" t="s">
        <v>34</v>
      </c>
      <c r="BW8" s="406" t="s">
        <v>7</v>
      </c>
      <c r="BX8" s="423" t="s">
        <v>35</v>
      </c>
      <c r="BY8" s="407" t="s">
        <v>36</v>
      </c>
      <c r="BZ8" s="406" t="s">
        <v>7</v>
      </c>
      <c r="CA8" s="423" t="s">
        <v>37</v>
      </c>
      <c r="CB8" s="407" t="s">
        <v>38</v>
      </c>
      <c r="CC8" s="406" t="s">
        <v>7</v>
      </c>
      <c r="CD8" s="406" t="s">
        <v>205</v>
      </c>
      <c r="CE8" s="407" t="s">
        <v>40</v>
      </c>
      <c r="CF8" s="406" t="s">
        <v>7</v>
      </c>
      <c r="CG8" s="406" t="s">
        <v>41</v>
      </c>
      <c r="CH8" s="407" t="s">
        <v>42</v>
      </c>
      <c r="CI8" s="406" t="s">
        <v>7</v>
      </c>
      <c r="CJ8" s="406" t="s">
        <v>43</v>
      </c>
      <c r="CK8" s="425" t="s">
        <v>44</v>
      </c>
      <c r="CL8" s="406" t="s">
        <v>7</v>
      </c>
      <c r="CM8" s="464" t="s">
        <v>1048</v>
      </c>
      <c r="CN8" s="425" t="s">
        <v>1049</v>
      </c>
      <c r="CO8" s="406" t="s">
        <v>7</v>
      </c>
    </row>
    <row r="9" spans="1:97" s="29" customFormat="1" ht="26.25" customHeight="1">
      <c r="A9" s="22">
        <v>2</v>
      </c>
      <c r="B9" s="30" t="s">
        <v>206</v>
      </c>
      <c r="C9" s="90"/>
      <c r="D9" s="234">
        <v>1</v>
      </c>
      <c r="E9" s="23" t="s">
        <v>207</v>
      </c>
      <c r="F9" s="10">
        <v>35235</v>
      </c>
      <c r="G9" s="24" t="s">
        <v>208</v>
      </c>
      <c r="H9" s="25" t="s">
        <v>209</v>
      </c>
      <c r="I9" s="25">
        <v>505</v>
      </c>
      <c r="J9" s="25">
        <v>3937</v>
      </c>
      <c r="K9" s="26" t="s">
        <v>210</v>
      </c>
      <c r="L9" s="11">
        <v>1420.57</v>
      </c>
      <c r="M9" s="39">
        <f>L9*10%</f>
        <v>142.05699999999999</v>
      </c>
      <c r="N9" s="61">
        <f>L9-M9</f>
        <v>1278.5129999999999</v>
      </c>
      <c r="O9" s="62">
        <f>N9/5</f>
        <v>255.70259999999999</v>
      </c>
      <c r="P9" s="143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86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13">
        <v>44561</v>
      </c>
      <c r="CQ9" s="20"/>
      <c r="CR9" s="275">
        <f>SUM(I9/365)</f>
        <v>1.3835616438356164</v>
      </c>
      <c r="CS9" s="39">
        <v>13609.050000000001</v>
      </c>
    </row>
    <row r="10" spans="1:97" s="29" customFormat="1" ht="26.25" customHeight="1">
      <c r="A10" s="22">
        <v>3</v>
      </c>
      <c r="B10" s="30" t="s">
        <v>206</v>
      </c>
      <c r="C10" s="90"/>
      <c r="D10" s="234">
        <v>2</v>
      </c>
      <c r="E10" s="30" t="s">
        <v>211</v>
      </c>
      <c r="F10" s="12">
        <v>35235</v>
      </c>
      <c r="G10" s="31" t="s">
        <v>208</v>
      </c>
      <c r="H10" s="18" t="s">
        <v>209</v>
      </c>
      <c r="I10" s="18">
        <v>505</v>
      </c>
      <c r="J10" s="18">
        <v>3841</v>
      </c>
      <c r="K10" s="32" t="s">
        <v>212</v>
      </c>
      <c r="L10" s="13">
        <v>1420.57</v>
      </c>
      <c r="M10" s="39">
        <f t="shared" ref="M10:M23" si="14">L10*10%</f>
        <v>142.05699999999999</v>
      </c>
      <c r="N10" s="61">
        <f t="shared" ref="N10:N23" si="15">L10-M10</f>
        <v>1278.5129999999999</v>
      </c>
      <c r="O10" s="62">
        <f t="shared" ref="O10:O22" si="16">N10/5</f>
        <v>255.70259999999999</v>
      </c>
      <c r="P10" s="143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86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77">
        <v>0</v>
      </c>
      <c r="CN10" s="277">
        <f t="shared" ref="CN10:CN22" si="51">CK10+CM10</f>
        <v>1278.5100000000002</v>
      </c>
      <c r="CO10" s="277">
        <f t="shared" ref="CO10:CO23" si="52">L10-CN10</f>
        <v>142.05999999999972</v>
      </c>
    </row>
    <row r="11" spans="1:97" s="29" customFormat="1" ht="26.25" customHeight="1">
      <c r="A11" s="22" t="s">
        <v>213</v>
      </c>
      <c r="B11" s="30" t="s">
        <v>214</v>
      </c>
      <c r="C11" s="90"/>
      <c r="D11" s="234">
        <v>3</v>
      </c>
      <c r="E11" s="30" t="s">
        <v>215</v>
      </c>
      <c r="F11" s="12">
        <v>35475</v>
      </c>
      <c r="G11" s="31" t="s">
        <v>216</v>
      </c>
      <c r="H11" s="18" t="s">
        <v>217</v>
      </c>
      <c r="I11" s="33" t="s">
        <v>218</v>
      </c>
      <c r="J11" s="32" t="s">
        <v>219</v>
      </c>
      <c r="K11" s="31" t="s">
        <v>220</v>
      </c>
      <c r="L11" s="14">
        <v>839.82</v>
      </c>
      <c r="M11" s="39">
        <f t="shared" si="14"/>
        <v>83.982000000000014</v>
      </c>
      <c r="N11" s="61">
        <f t="shared" si="15"/>
        <v>755.83800000000008</v>
      </c>
      <c r="O11" s="62">
        <f t="shared" si="16"/>
        <v>151.16760000000002</v>
      </c>
      <c r="P11" s="143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86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77">
        <v>0</v>
      </c>
      <c r="CN11" s="277">
        <f t="shared" si="51"/>
        <v>755.83999999999992</v>
      </c>
      <c r="CO11" s="277">
        <f t="shared" si="52"/>
        <v>83.980000000000132</v>
      </c>
    </row>
    <row r="12" spans="1:97" s="29" customFormat="1" ht="26.25" customHeight="1">
      <c r="A12" s="22" t="s">
        <v>221</v>
      </c>
      <c r="B12" s="30" t="s">
        <v>214</v>
      </c>
      <c r="C12" s="90"/>
      <c r="D12" s="234">
        <v>4</v>
      </c>
      <c r="E12" s="30" t="s">
        <v>222</v>
      </c>
      <c r="F12" s="12">
        <v>35475</v>
      </c>
      <c r="G12" s="34" t="s">
        <v>216</v>
      </c>
      <c r="H12" s="18" t="s">
        <v>217</v>
      </c>
      <c r="I12" s="33" t="s">
        <v>223</v>
      </c>
      <c r="J12" s="32" t="s">
        <v>219</v>
      </c>
      <c r="K12" s="32" t="s">
        <v>224</v>
      </c>
      <c r="L12" s="248">
        <v>910.28</v>
      </c>
      <c r="M12" s="39">
        <f t="shared" si="14"/>
        <v>91.028000000000006</v>
      </c>
      <c r="N12" s="61">
        <f t="shared" si="15"/>
        <v>819.25199999999995</v>
      </c>
      <c r="O12" s="62">
        <f t="shared" si="16"/>
        <v>163.85039999999998</v>
      </c>
      <c r="P12" s="143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86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77">
        <v>0</v>
      </c>
      <c r="CN12" s="277">
        <f t="shared" si="51"/>
        <v>819.25</v>
      </c>
      <c r="CO12" s="277">
        <f t="shared" si="52"/>
        <v>91.029999999999973</v>
      </c>
    </row>
    <row r="13" spans="1:97" s="29" customFormat="1" ht="26.25" customHeight="1">
      <c r="A13" s="22" t="s">
        <v>225</v>
      </c>
      <c r="B13" s="30" t="s">
        <v>226</v>
      </c>
      <c r="C13" s="90"/>
      <c r="D13" s="234">
        <v>5</v>
      </c>
      <c r="E13" s="30" t="s">
        <v>227</v>
      </c>
      <c r="F13" s="12">
        <v>35524</v>
      </c>
      <c r="G13" s="34" t="s">
        <v>228</v>
      </c>
      <c r="H13" s="18" t="s">
        <v>229</v>
      </c>
      <c r="I13" s="18" t="s">
        <v>229</v>
      </c>
      <c r="J13" s="32" t="s">
        <v>219</v>
      </c>
      <c r="K13" s="32" t="s">
        <v>230</v>
      </c>
      <c r="L13" s="14">
        <v>1230.29</v>
      </c>
      <c r="M13" s="39">
        <f t="shared" si="14"/>
        <v>123.029</v>
      </c>
      <c r="N13" s="61">
        <f t="shared" si="15"/>
        <v>1107.261</v>
      </c>
      <c r="O13" s="62">
        <f t="shared" si="16"/>
        <v>221.4522</v>
      </c>
      <c r="P13" s="143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86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77">
        <v>0</v>
      </c>
      <c r="CN13" s="277">
        <f t="shared" si="51"/>
        <v>1107.2599990000001</v>
      </c>
      <c r="CO13" s="277">
        <f t="shared" si="52"/>
        <v>123.03000099999986</v>
      </c>
    </row>
    <row r="14" spans="1:97" s="29" customFormat="1" ht="26.25" customHeight="1">
      <c r="A14" s="22" t="s">
        <v>231</v>
      </c>
      <c r="B14" s="30" t="s">
        <v>226</v>
      </c>
      <c r="C14" s="90"/>
      <c r="D14" s="234">
        <v>6</v>
      </c>
      <c r="E14" s="35" t="s">
        <v>232</v>
      </c>
      <c r="F14" s="12">
        <v>35500</v>
      </c>
      <c r="G14" s="34" t="s">
        <v>228</v>
      </c>
      <c r="H14" s="31" t="s">
        <v>229</v>
      </c>
      <c r="I14" s="33" t="s">
        <v>229</v>
      </c>
      <c r="J14" s="32" t="s">
        <v>219</v>
      </c>
      <c r="K14" s="525" t="s">
        <v>1040</v>
      </c>
      <c r="L14" s="14">
        <v>913.49</v>
      </c>
      <c r="M14" s="39">
        <f t="shared" si="14"/>
        <v>91.349000000000004</v>
      </c>
      <c r="N14" s="61">
        <f t="shared" si="15"/>
        <v>822.14099999999996</v>
      </c>
      <c r="O14" s="62">
        <f t="shared" si="16"/>
        <v>164.4282</v>
      </c>
      <c r="P14" s="143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86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77">
        <v>0</v>
      </c>
      <c r="CN14" s="277">
        <f t="shared" si="51"/>
        <v>822.14</v>
      </c>
      <c r="CO14" s="277">
        <f t="shared" si="52"/>
        <v>91.350000000000023</v>
      </c>
    </row>
    <row r="15" spans="1:97" s="29" customFormat="1" ht="26.25" customHeight="1">
      <c r="A15" s="22" t="s">
        <v>233</v>
      </c>
      <c r="B15" s="30" t="s">
        <v>234</v>
      </c>
      <c r="C15" s="90"/>
      <c r="D15" s="234">
        <v>7</v>
      </c>
      <c r="E15" s="35" t="s">
        <v>235</v>
      </c>
      <c r="F15" s="12">
        <v>35524</v>
      </c>
      <c r="G15" s="31" t="s">
        <v>236</v>
      </c>
      <c r="H15" s="31" t="s">
        <v>229</v>
      </c>
      <c r="I15" s="33" t="s">
        <v>229</v>
      </c>
      <c r="J15" s="32" t="s">
        <v>219</v>
      </c>
      <c r="K15" s="32" t="s">
        <v>220</v>
      </c>
      <c r="L15" s="14">
        <v>1065.69</v>
      </c>
      <c r="M15" s="39">
        <f t="shared" si="14"/>
        <v>106.56900000000002</v>
      </c>
      <c r="N15" s="61">
        <f t="shared" si="15"/>
        <v>959.12100000000009</v>
      </c>
      <c r="O15" s="62">
        <f t="shared" si="16"/>
        <v>191.82420000000002</v>
      </c>
      <c r="P15" s="143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86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77">
        <v>0</v>
      </c>
      <c r="CN15" s="277">
        <f t="shared" si="51"/>
        <v>959.11999999999978</v>
      </c>
      <c r="CO15" s="277">
        <f t="shared" si="52"/>
        <v>106.57000000000028</v>
      </c>
    </row>
    <row r="16" spans="1:97" s="29" customFormat="1" ht="26.25" customHeight="1">
      <c r="A16" s="22" t="s">
        <v>237</v>
      </c>
      <c r="B16" s="30" t="s">
        <v>238</v>
      </c>
      <c r="C16" s="90"/>
      <c r="D16" s="234">
        <v>8</v>
      </c>
      <c r="E16" s="35" t="s">
        <v>239</v>
      </c>
      <c r="F16" s="12">
        <v>35555</v>
      </c>
      <c r="G16" s="31" t="s">
        <v>240</v>
      </c>
      <c r="H16" s="31" t="s">
        <v>241</v>
      </c>
      <c r="I16" s="33" t="s">
        <v>229</v>
      </c>
      <c r="J16" s="32" t="s">
        <v>219</v>
      </c>
      <c r="K16" s="32" t="s">
        <v>242</v>
      </c>
      <c r="L16" s="14">
        <v>1147.44</v>
      </c>
      <c r="M16" s="39">
        <f t="shared" si="14"/>
        <v>114.74400000000001</v>
      </c>
      <c r="N16" s="61">
        <f t="shared" si="15"/>
        <v>1032.6960000000001</v>
      </c>
      <c r="O16" s="62">
        <f t="shared" si="16"/>
        <v>206.53920000000002</v>
      </c>
      <c r="P16" s="143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86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77">
        <v>0</v>
      </c>
      <c r="CN16" s="277">
        <f t="shared" si="51"/>
        <v>1032.6999999999998</v>
      </c>
      <c r="CO16" s="277">
        <f t="shared" si="52"/>
        <v>114.74000000000024</v>
      </c>
    </row>
    <row r="17" spans="1:97" s="29" customFormat="1" ht="26.25" customHeight="1">
      <c r="A17" s="22" t="s">
        <v>243</v>
      </c>
      <c r="B17" s="30" t="s">
        <v>226</v>
      </c>
      <c r="C17" s="90"/>
      <c r="D17" s="234">
        <v>9</v>
      </c>
      <c r="E17" s="35" t="s">
        <v>244</v>
      </c>
      <c r="F17" s="12">
        <v>36389</v>
      </c>
      <c r="G17" s="34" t="s">
        <v>245</v>
      </c>
      <c r="H17" s="35" t="s">
        <v>229</v>
      </c>
      <c r="I17" s="33" t="s">
        <v>229</v>
      </c>
      <c r="J17" s="32" t="s">
        <v>219</v>
      </c>
      <c r="K17" s="32" t="s">
        <v>246</v>
      </c>
      <c r="L17" s="14">
        <v>688.71</v>
      </c>
      <c r="M17" s="39">
        <f t="shared" si="14"/>
        <v>68.871000000000009</v>
      </c>
      <c r="N17" s="61">
        <f t="shared" si="15"/>
        <v>619.83900000000006</v>
      </c>
      <c r="O17" s="62">
        <f t="shared" si="16"/>
        <v>123.96780000000001</v>
      </c>
      <c r="P17" s="14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86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77">
        <v>0</v>
      </c>
      <c r="CN17" s="277">
        <f t="shared" si="51"/>
        <v>619.84000000000015</v>
      </c>
      <c r="CO17" s="277">
        <f t="shared" si="52"/>
        <v>68.869999999999891</v>
      </c>
    </row>
    <row r="18" spans="1:97" s="29" customFormat="1" ht="26.25" customHeight="1">
      <c r="A18" s="22" t="s">
        <v>247</v>
      </c>
      <c r="B18" s="30" t="s">
        <v>234</v>
      </c>
      <c r="C18" s="90"/>
      <c r="D18" s="234">
        <v>10</v>
      </c>
      <c r="E18" s="35" t="s">
        <v>248</v>
      </c>
      <c r="F18" s="12">
        <v>38344</v>
      </c>
      <c r="G18" s="31" t="s">
        <v>249</v>
      </c>
      <c r="H18" s="31" t="s">
        <v>229</v>
      </c>
      <c r="I18" s="33" t="s">
        <v>229</v>
      </c>
      <c r="J18" s="32" t="s">
        <v>219</v>
      </c>
      <c r="K18" s="32" t="s">
        <v>250</v>
      </c>
      <c r="L18" s="14">
        <v>675.9</v>
      </c>
      <c r="M18" s="39">
        <f t="shared" si="14"/>
        <v>67.59</v>
      </c>
      <c r="N18" s="61">
        <f t="shared" si="15"/>
        <v>608.30999999999995</v>
      </c>
      <c r="O18" s="62">
        <f t="shared" si="16"/>
        <v>121.66199999999999</v>
      </c>
      <c r="P18" s="14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86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77">
        <v>0</v>
      </c>
      <c r="CN18" s="277">
        <f t="shared" si="51"/>
        <v>608.30999999999995</v>
      </c>
      <c r="CO18" s="277">
        <f t="shared" si="52"/>
        <v>67.590000000000032</v>
      </c>
    </row>
    <row r="19" spans="1:97" s="29" customFormat="1" ht="26.25" customHeight="1">
      <c r="A19" s="22" t="s">
        <v>251</v>
      </c>
      <c r="B19" s="30" t="s">
        <v>234</v>
      </c>
      <c r="C19" s="90"/>
      <c r="D19" s="234">
        <v>11</v>
      </c>
      <c r="E19" s="35" t="s">
        <v>252</v>
      </c>
      <c r="F19" s="12">
        <v>38344</v>
      </c>
      <c r="G19" s="31" t="s">
        <v>253</v>
      </c>
      <c r="H19" s="31" t="s">
        <v>229</v>
      </c>
      <c r="I19" s="33" t="s">
        <v>229</v>
      </c>
      <c r="J19" s="32" t="s">
        <v>219</v>
      </c>
      <c r="K19" s="32" t="s">
        <v>224</v>
      </c>
      <c r="L19" s="14">
        <v>1987.6</v>
      </c>
      <c r="M19" s="39">
        <f t="shared" si="14"/>
        <v>198.76</v>
      </c>
      <c r="N19" s="61">
        <f t="shared" si="15"/>
        <v>1788.84</v>
      </c>
      <c r="O19" s="62">
        <f t="shared" si="16"/>
        <v>357.76799999999997</v>
      </c>
      <c r="P19" s="14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86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77">
        <v>0</v>
      </c>
      <c r="CN19" s="277">
        <f t="shared" si="51"/>
        <v>1788.84</v>
      </c>
      <c r="CO19" s="277">
        <f t="shared" si="52"/>
        <v>198.76</v>
      </c>
    </row>
    <row r="20" spans="1:97" s="29" customFormat="1" ht="26.25" customHeight="1">
      <c r="A20" s="22" t="s">
        <v>254</v>
      </c>
      <c r="B20" s="30" t="s">
        <v>226</v>
      </c>
      <c r="C20" s="90"/>
      <c r="D20" s="234">
        <v>12</v>
      </c>
      <c r="E20" s="35" t="s">
        <v>255</v>
      </c>
      <c r="F20" s="12">
        <v>38684</v>
      </c>
      <c r="G20" s="34" t="s">
        <v>256</v>
      </c>
      <c r="H20" s="31" t="s">
        <v>229</v>
      </c>
      <c r="I20" s="33" t="s">
        <v>229</v>
      </c>
      <c r="J20" s="32" t="s">
        <v>219</v>
      </c>
      <c r="K20" s="36" t="s">
        <v>257</v>
      </c>
      <c r="L20" s="14">
        <v>602</v>
      </c>
      <c r="M20" s="39">
        <f t="shared" si="14"/>
        <v>60.2</v>
      </c>
      <c r="N20" s="61">
        <f t="shared" si="15"/>
        <v>541.79999999999995</v>
      </c>
      <c r="O20" s="62">
        <f t="shared" si="16"/>
        <v>108.35999999999999</v>
      </c>
      <c r="P20" s="14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86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77">
        <v>0</v>
      </c>
      <c r="CN20" s="277">
        <f t="shared" si="51"/>
        <v>541.80000000000007</v>
      </c>
      <c r="CO20" s="277">
        <f t="shared" si="52"/>
        <v>60.199999999999932</v>
      </c>
    </row>
    <row r="21" spans="1:97" s="29" customFormat="1" ht="26.25" customHeight="1">
      <c r="A21" s="22" t="s">
        <v>258</v>
      </c>
      <c r="B21" s="30" t="s">
        <v>226</v>
      </c>
      <c r="C21" s="90"/>
      <c r="D21" s="234">
        <v>13</v>
      </c>
      <c r="E21" s="35" t="s">
        <v>259</v>
      </c>
      <c r="F21" s="12">
        <v>39155</v>
      </c>
      <c r="G21" s="34" t="s">
        <v>260</v>
      </c>
      <c r="H21" s="31" t="s">
        <v>229</v>
      </c>
      <c r="I21" s="33" t="s">
        <v>229</v>
      </c>
      <c r="J21" s="32" t="s">
        <v>219</v>
      </c>
      <c r="K21" s="32" t="s">
        <v>1041</v>
      </c>
      <c r="L21" s="14">
        <v>600</v>
      </c>
      <c r="M21" s="39">
        <f t="shared" si="14"/>
        <v>60</v>
      </c>
      <c r="N21" s="61">
        <f t="shared" si="15"/>
        <v>540</v>
      </c>
      <c r="O21" s="62">
        <f t="shared" si="16"/>
        <v>108</v>
      </c>
      <c r="P21" s="14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86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77">
        <v>0</v>
      </c>
      <c r="CN21" s="277">
        <f t="shared" si="51"/>
        <v>540</v>
      </c>
      <c r="CO21" s="277">
        <f t="shared" si="52"/>
        <v>60</v>
      </c>
    </row>
    <row r="22" spans="1:97" s="29" customFormat="1" ht="36.75" customHeight="1">
      <c r="A22" s="22" t="s">
        <v>261</v>
      </c>
      <c r="B22" s="30" t="s">
        <v>262</v>
      </c>
      <c r="C22" s="90"/>
      <c r="D22" s="234">
        <v>14</v>
      </c>
      <c r="E22" s="35" t="s">
        <v>263</v>
      </c>
      <c r="F22" s="12">
        <v>41801</v>
      </c>
      <c r="G22" s="34" t="s">
        <v>264</v>
      </c>
      <c r="H22" s="31" t="s">
        <v>265</v>
      </c>
      <c r="I22" s="33" t="s">
        <v>229</v>
      </c>
      <c r="J22" s="32" t="s">
        <v>219</v>
      </c>
      <c r="K22" s="526" t="s">
        <v>266</v>
      </c>
      <c r="L22" s="14">
        <v>699</v>
      </c>
      <c r="M22" s="39">
        <f t="shared" si="14"/>
        <v>69.900000000000006</v>
      </c>
      <c r="N22" s="61">
        <f t="shared" si="15"/>
        <v>629.1</v>
      </c>
      <c r="O22" s="62">
        <f t="shared" si="16"/>
        <v>125.82000000000001</v>
      </c>
      <c r="P22" s="14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86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77">
        <v>0</v>
      </c>
      <c r="CN22" s="277">
        <f t="shared" si="51"/>
        <v>629.1</v>
      </c>
      <c r="CO22" s="277">
        <f t="shared" si="52"/>
        <v>69.899999999999977</v>
      </c>
      <c r="CP22" s="510"/>
      <c r="CR22" s="29">
        <v>1825</v>
      </c>
    </row>
    <row r="23" spans="1:97" s="29" customFormat="1" ht="26.25" customHeight="1">
      <c r="A23" s="22" t="s">
        <v>267</v>
      </c>
      <c r="B23" s="30" t="s">
        <v>268</v>
      </c>
      <c r="C23" s="90"/>
      <c r="D23" s="267">
        <v>15</v>
      </c>
      <c r="E23" s="268" t="s">
        <v>269</v>
      </c>
      <c r="F23" s="37">
        <v>42723</v>
      </c>
      <c r="G23" s="269" t="s">
        <v>270</v>
      </c>
      <c r="H23" s="270" t="s">
        <v>229</v>
      </c>
      <c r="I23" s="38" t="s">
        <v>229</v>
      </c>
      <c r="J23" s="271" t="s">
        <v>219</v>
      </c>
      <c r="K23" s="271" t="s">
        <v>271</v>
      </c>
      <c r="L23" s="272">
        <v>2130.0500000000002</v>
      </c>
      <c r="M23" s="65">
        <f t="shared" si="14"/>
        <v>213.00500000000002</v>
      </c>
      <c r="N23" s="273">
        <f t="shared" si="15"/>
        <v>1917.0450000000001</v>
      </c>
      <c r="O23" s="161">
        <f t="shared" ref="O23" si="53">N23/5</f>
        <v>383.40899999999999</v>
      </c>
      <c r="P23" s="162">
        <v>0</v>
      </c>
      <c r="Q23" s="67">
        <v>0</v>
      </c>
      <c r="R23" s="67">
        <v>0</v>
      </c>
      <c r="S23" s="66">
        <v>0</v>
      </c>
      <c r="T23" s="67">
        <v>0</v>
      </c>
      <c r="U23" s="67">
        <v>0</v>
      </c>
      <c r="V23" s="66">
        <v>0</v>
      </c>
      <c r="W23" s="67">
        <v>0</v>
      </c>
      <c r="X23" s="67">
        <v>0</v>
      </c>
      <c r="Y23" s="66">
        <v>0</v>
      </c>
      <c r="Z23" s="67">
        <v>0</v>
      </c>
      <c r="AA23" s="67">
        <v>0</v>
      </c>
      <c r="AB23" s="66">
        <v>0</v>
      </c>
      <c r="AC23" s="67">
        <v>0</v>
      </c>
      <c r="AD23" s="67">
        <v>0</v>
      </c>
      <c r="AE23" s="66">
        <v>0</v>
      </c>
      <c r="AF23" s="67">
        <v>0</v>
      </c>
      <c r="AG23" s="209">
        <v>0</v>
      </c>
      <c r="AH23" s="65">
        <v>0</v>
      </c>
      <c r="AI23" s="67">
        <v>0</v>
      </c>
      <c r="AJ23" s="209">
        <v>0</v>
      </c>
      <c r="AK23" s="66">
        <v>0</v>
      </c>
      <c r="AL23" s="67">
        <v>0</v>
      </c>
      <c r="AM23" s="67">
        <v>0</v>
      </c>
      <c r="AN23" s="66">
        <v>0</v>
      </c>
      <c r="AO23" s="67">
        <v>0</v>
      </c>
      <c r="AP23" s="67">
        <v>0</v>
      </c>
      <c r="AQ23" s="66">
        <v>0</v>
      </c>
      <c r="AR23" s="67">
        <v>0</v>
      </c>
      <c r="AS23" s="67">
        <v>0</v>
      </c>
      <c r="AT23" s="66">
        <v>0</v>
      </c>
      <c r="AU23" s="67">
        <v>0</v>
      </c>
      <c r="AV23" s="67">
        <v>0</v>
      </c>
      <c r="AW23" s="66">
        <v>0</v>
      </c>
      <c r="AX23" s="67">
        <v>0</v>
      </c>
      <c r="AY23" s="67">
        <v>0</v>
      </c>
      <c r="AZ23" s="66">
        <v>0</v>
      </c>
      <c r="BA23" s="67">
        <v>0</v>
      </c>
      <c r="BB23" s="67">
        <v>0</v>
      </c>
      <c r="BC23" s="66">
        <v>0</v>
      </c>
      <c r="BD23" s="67">
        <v>0</v>
      </c>
      <c r="BE23" s="67">
        <v>0</v>
      </c>
      <c r="BF23" s="66">
        <v>0</v>
      </c>
      <c r="BG23" s="67">
        <v>0</v>
      </c>
      <c r="BH23" s="67">
        <v>0</v>
      </c>
      <c r="BI23" s="66">
        <v>0</v>
      </c>
      <c r="BJ23" s="67">
        <v>0</v>
      </c>
      <c r="BK23" s="67">
        <v>0</v>
      </c>
      <c r="BL23" s="66">
        <v>0</v>
      </c>
      <c r="BM23" s="67">
        <v>0</v>
      </c>
      <c r="BN23" s="67">
        <v>0</v>
      </c>
      <c r="BO23" s="66">
        <v>0</v>
      </c>
      <c r="BP23" s="67">
        <v>0</v>
      </c>
      <c r="BQ23" s="67">
        <v>0</v>
      </c>
      <c r="BR23" s="66">
        <v>0</v>
      </c>
      <c r="BS23" s="67">
        <v>0</v>
      </c>
      <c r="BT23" s="67">
        <v>0</v>
      </c>
      <c r="BU23" s="66">
        <v>13.66</v>
      </c>
      <c r="BV23" s="67">
        <f>BS23+BU23</f>
        <v>13.66</v>
      </c>
      <c r="BW23" s="67">
        <f t="shared" si="42"/>
        <v>2116.3900000000003</v>
      </c>
      <c r="BX23" s="66">
        <v>383.41</v>
      </c>
      <c r="BY23" s="67">
        <f>BV23+BX23</f>
        <v>397.07000000000005</v>
      </c>
      <c r="BZ23" s="67">
        <f>L23-BY23</f>
        <v>1732.98</v>
      </c>
      <c r="CA23" s="66">
        <v>383.41</v>
      </c>
      <c r="CB23" s="67">
        <f t="shared" si="45"/>
        <v>780.48</v>
      </c>
      <c r="CC23" s="67">
        <f t="shared" si="46"/>
        <v>1349.5700000000002</v>
      </c>
      <c r="CD23" s="66">
        <v>383.41</v>
      </c>
      <c r="CE23" s="67">
        <f t="shared" si="12"/>
        <v>1163.8900000000001</v>
      </c>
      <c r="CF23" s="67">
        <f t="shared" si="13"/>
        <v>966.16000000000008</v>
      </c>
      <c r="CG23" s="66">
        <v>383.41</v>
      </c>
      <c r="CH23" s="67">
        <f t="shared" si="47"/>
        <v>1547.3000000000002</v>
      </c>
      <c r="CI23" s="188">
        <f t="shared" si="48"/>
        <v>582.75</v>
      </c>
      <c r="CJ23" s="274">
        <f>383.41-13.66</f>
        <v>369.75</v>
      </c>
      <c r="CK23" s="274">
        <f>CJ23+CH23</f>
        <v>1917.0500000000002</v>
      </c>
      <c r="CL23" s="274">
        <f>L23-CK23</f>
        <v>213</v>
      </c>
      <c r="CM23" s="282">
        <v>0</v>
      </c>
      <c r="CN23" s="282">
        <f>CK23+CM23</f>
        <v>1917.0500000000002</v>
      </c>
      <c r="CO23" s="282">
        <f t="shared" si="52"/>
        <v>213</v>
      </c>
      <c r="CP23" s="510"/>
      <c r="CR23" s="29">
        <v>1825</v>
      </c>
      <c r="CS23" s="29">
        <f>SUM(CR23/365)</f>
        <v>5</v>
      </c>
    </row>
    <row r="24" spans="1:97" s="15" customFormat="1" ht="30" customHeight="1" thickBot="1">
      <c r="A24" s="79"/>
      <c r="B24" s="79"/>
      <c r="C24" s="77"/>
      <c r="D24" s="688" t="s">
        <v>1333</v>
      </c>
      <c r="E24" s="689"/>
      <c r="F24" s="689"/>
      <c r="G24" s="689"/>
      <c r="H24" s="689"/>
      <c r="I24" s="689"/>
      <c r="J24" s="689"/>
      <c r="K24" s="690"/>
      <c r="L24" s="465">
        <f>SUM(L9:L23)</f>
        <v>16331.41</v>
      </c>
      <c r="M24" s="465">
        <f>SUM(M9:M23)</f>
        <v>1633.1410000000003</v>
      </c>
      <c r="N24" s="465">
        <f>SUM(N9:N23)</f>
        <v>14698.269</v>
      </c>
      <c r="O24" s="465">
        <f>SUM(O9:O23)</f>
        <v>2939.6538</v>
      </c>
      <c r="P24" s="594">
        <f t="shared" ref="P24:BX24" si="54">SUM(P9:P23)</f>
        <v>274.64</v>
      </c>
      <c r="Q24" s="432">
        <f t="shared" si="54"/>
        <v>274.64</v>
      </c>
      <c r="R24" s="432">
        <f t="shared" si="54"/>
        <v>2566.5</v>
      </c>
      <c r="S24" s="432">
        <f t="shared" si="54"/>
        <v>1366.1399999999999</v>
      </c>
      <c r="T24" s="432">
        <f t="shared" si="54"/>
        <v>1640.7799999999997</v>
      </c>
      <c r="U24" s="432">
        <f t="shared" si="54"/>
        <v>7307.369999999999</v>
      </c>
      <c r="V24" s="432">
        <f t="shared" si="54"/>
        <v>1610.6599999999999</v>
      </c>
      <c r="W24" s="432">
        <f t="shared" si="54"/>
        <v>3251.4400000000005</v>
      </c>
      <c r="X24" s="432">
        <f t="shared" si="54"/>
        <v>5696.7099999999991</v>
      </c>
      <c r="Y24" s="432">
        <f t="shared" si="54"/>
        <v>1657.1799999999998</v>
      </c>
      <c r="Z24" s="432">
        <f t="shared" si="54"/>
        <v>4908.62</v>
      </c>
      <c r="AA24" s="432">
        <f t="shared" si="54"/>
        <v>4728.24</v>
      </c>
      <c r="AB24" s="432">
        <f t="shared" si="54"/>
        <v>1734.6299999999999</v>
      </c>
      <c r="AC24" s="432">
        <f t="shared" si="54"/>
        <v>6643.25</v>
      </c>
      <c r="AD24" s="432">
        <f t="shared" si="54"/>
        <v>2993.6099999999997</v>
      </c>
      <c r="AE24" s="432">
        <f t="shared" si="54"/>
        <v>1460.0199989999999</v>
      </c>
      <c r="AF24" s="432">
        <f t="shared" si="54"/>
        <v>8103.2699990000001</v>
      </c>
      <c r="AG24" s="432">
        <f t="shared" si="54"/>
        <v>1533.590001</v>
      </c>
      <c r="AH24" s="432">
        <f t="shared" si="54"/>
        <v>368.49</v>
      </c>
      <c r="AI24" s="432">
        <f t="shared" si="54"/>
        <v>8471.7599989999999</v>
      </c>
      <c r="AJ24" s="432">
        <f t="shared" si="54"/>
        <v>1165.1000009999998</v>
      </c>
      <c r="AK24" s="432">
        <f t="shared" si="54"/>
        <v>123.97</v>
      </c>
      <c r="AL24" s="432">
        <f t="shared" si="54"/>
        <v>8595.729999000001</v>
      </c>
      <c r="AM24" s="432">
        <f t="shared" si="54"/>
        <v>1765.1000009999998</v>
      </c>
      <c r="AN24" s="432">
        <f t="shared" si="54"/>
        <v>89.26</v>
      </c>
      <c r="AO24" s="432">
        <f t="shared" si="54"/>
        <v>8684.9899990000013</v>
      </c>
      <c r="AP24" s="432">
        <f t="shared" si="54"/>
        <v>4215.3700009999993</v>
      </c>
      <c r="AQ24" s="432">
        <f t="shared" si="54"/>
        <v>489.51999999999992</v>
      </c>
      <c r="AR24" s="432">
        <f t="shared" si="54"/>
        <v>9174.5099990000017</v>
      </c>
      <c r="AS24" s="432">
        <f t="shared" si="54"/>
        <v>4327.8500009999998</v>
      </c>
      <c r="AT24" s="432">
        <f t="shared" si="54"/>
        <v>587.79</v>
      </c>
      <c r="AU24" s="432">
        <f t="shared" si="54"/>
        <v>9762.2999990000026</v>
      </c>
      <c r="AV24" s="432">
        <f t="shared" si="54"/>
        <v>3740.0600009999998</v>
      </c>
      <c r="AW24" s="432">
        <f t="shared" si="54"/>
        <v>673.89</v>
      </c>
      <c r="AX24" s="432">
        <f t="shared" si="54"/>
        <v>10436.189999000002</v>
      </c>
      <c r="AY24" s="432">
        <f t="shared" si="54"/>
        <v>3066.170001</v>
      </c>
      <c r="AZ24" s="432">
        <f t="shared" si="54"/>
        <v>695.79</v>
      </c>
      <c r="BA24" s="432">
        <f t="shared" si="54"/>
        <v>11131.979999000001</v>
      </c>
      <c r="BB24" s="432">
        <f t="shared" si="54"/>
        <v>2370.380001</v>
      </c>
      <c r="BC24" s="432">
        <f t="shared" si="54"/>
        <v>683.97</v>
      </c>
      <c r="BD24" s="432">
        <f t="shared" si="54"/>
        <v>11815.949999000002</v>
      </c>
      <c r="BE24" s="432">
        <f t="shared" si="54"/>
        <v>1686.4100009999997</v>
      </c>
      <c r="BF24" s="432">
        <f t="shared" si="54"/>
        <v>206.26999999999998</v>
      </c>
      <c r="BG24" s="432">
        <f t="shared" si="54"/>
        <v>12022.219999000001</v>
      </c>
      <c r="BH24" s="432">
        <f t="shared" si="54"/>
        <v>1480.1400009999998</v>
      </c>
      <c r="BI24" s="432">
        <f t="shared" si="54"/>
        <v>108</v>
      </c>
      <c r="BJ24" s="432">
        <f t="shared" si="54"/>
        <v>12130.219999000001</v>
      </c>
      <c r="BK24" s="432">
        <f t="shared" si="54"/>
        <v>1372.1400009999998</v>
      </c>
      <c r="BL24" s="432">
        <f t="shared" si="54"/>
        <v>21.9</v>
      </c>
      <c r="BM24" s="432">
        <f t="shared" si="54"/>
        <v>12152.119999</v>
      </c>
      <c r="BN24" s="432">
        <f t="shared" si="54"/>
        <v>1350.2400009999997</v>
      </c>
      <c r="BO24" s="432">
        <f t="shared" si="54"/>
        <v>70.67</v>
      </c>
      <c r="BP24" s="432">
        <f t="shared" si="54"/>
        <v>12222.789999000001</v>
      </c>
      <c r="BQ24" s="432">
        <f t="shared" si="54"/>
        <v>1978.5700009999996</v>
      </c>
      <c r="BR24" s="432">
        <f t="shared" si="54"/>
        <v>125.82</v>
      </c>
      <c r="BS24" s="432">
        <f t="shared" si="54"/>
        <v>12348.609999</v>
      </c>
      <c r="BT24" s="432">
        <f t="shared" si="54"/>
        <v>1852.7500009999997</v>
      </c>
      <c r="BU24" s="432">
        <f t="shared" si="54"/>
        <v>139.47999999999999</v>
      </c>
      <c r="BV24" s="432">
        <f t="shared" si="54"/>
        <v>12488.089999</v>
      </c>
      <c r="BW24" s="432">
        <f t="shared" si="54"/>
        <v>3843.320001</v>
      </c>
      <c r="BX24" s="432">
        <f t="shared" si="54"/>
        <v>509.23</v>
      </c>
      <c r="BY24" s="432">
        <f t="shared" ref="BY24:CL24" si="55">SUM(BY9:BY23)</f>
        <v>12997.319998999999</v>
      </c>
      <c r="BZ24" s="432">
        <f t="shared" si="55"/>
        <v>3334.0900009999996</v>
      </c>
      <c r="CA24" s="432">
        <f t="shared" si="55"/>
        <v>509.23</v>
      </c>
      <c r="CB24" s="432">
        <f t="shared" si="55"/>
        <v>13506.549999000001</v>
      </c>
      <c r="CC24" s="432">
        <f t="shared" si="55"/>
        <v>2824.860001</v>
      </c>
      <c r="CD24" s="432">
        <f t="shared" si="55"/>
        <v>438.56</v>
      </c>
      <c r="CE24" s="432">
        <f t="shared" si="55"/>
        <v>13945.109999</v>
      </c>
      <c r="CF24" s="432">
        <f t="shared" si="55"/>
        <v>2386.3000009999996</v>
      </c>
      <c r="CG24" s="432">
        <f t="shared" si="55"/>
        <v>383.41</v>
      </c>
      <c r="CH24" s="432">
        <f t="shared" si="55"/>
        <v>14328.519999</v>
      </c>
      <c r="CI24" s="595">
        <f t="shared" si="55"/>
        <v>2002.8900009999998</v>
      </c>
      <c r="CJ24" s="465">
        <f>SUM(CJ9:CJ23)</f>
        <v>369.75</v>
      </c>
      <c r="CK24" s="465">
        <f t="shared" si="55"/>
        <v>14698.269999</v>
      </c>
      <c r="CL24" s="596">
        <f t="shared" si="55"/>
        <v>1633.1400009999998</v>
      </c>
      <c r="CM24" s="597">
        <f>SUM(CM9:CM23)</f>
        <v>0</v>
      </c>
      <c r="CN24" s="465">
        <f>SUM(CN9:CN23)</f>
        <v>14698.269999</v>
      </c>
      <c r="CO24" s="465">
        <f>SUM(CO9:CO23)</f>
        <v>1633.1400009999998</v>
      </c>
    </row>
    <row r="25" spans="1:97" s="20" customFormat="1" ht="29.25" customHeight="1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97" s="20" customFormat="1" ht="14.25" customHeight="1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97" s="20" customFormat="1" ht="14.25" customHeight="1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97" s="20" customFormat="1" ht="14.25" customHeight="1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97" s="20" customFormat="1" ht="17.25" customHeight="1" thickBot="1">
      <c r="A29" s="2"/>
      <c r="B29" s="56"/>
      <c r="C29" s="56"/>
      <c r="D29" s="56"/>
      <c r="E29" s="57"/>
      <c r="F29" s="56"/>
      <c r="H29" s="19"/>
      <c r="I29" s="57"/>
      <c r="J29" s="57"/>
      <c r="K29" s="58"/>
      <c r="L29" s="19"/>
    </row>
    <row r="30" spans="1:97" s="20" customFormat="1" ht="17.25" customHeight="1">
      <c r="A30" s="2"/>
      <c r="B30" s="56"/>
      <c r="C30" s="56"/>
      <c r="D30" s="56"/>
      <c r="E30" s="57"/>
      <c r="F30" s="56"/>
      <c r="H30" s="19"/>
      <c r="I30" s="57"/>
      <c r="J30" s="57"/>
      <c r="K30" s="83" t="s">
        <v>1</v>
      </c>
      <c r="L30" s="19"/>
    </row>
    <row r="31" spans="1:97" s="20" customFormat="1" ht="14.25" customHeight="1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97" s="20" customFormat="1" ht="14.25" customHeight="1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57"/>
      <c r="J33" s="17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9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CC242"/>
  <sheetViews>
    <sheetView showGridLines="0" topLeftCell="E1" zoomScaleNormal="100" zoomScaleSheetLayoutView="93" workbookViewId="0">
      <pane ySplit="8" topLeftCell="A54" activePane="bottomLeft" state="frozen"/>
      <selection activeCell="C1" sqref="C1"/>
      <selection pane="bottomLeft" activeCell="E8" sqref="E8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56" hidden="1" customWidth="1" outlineLevel="1"/>
    <col min="3" max="3" width="2.42578125" style="56" hidden="1" customWidth="1" outlineLevel="1"/>
    <col min="4" max="4" width="8.42578125" style="56" hidden="1" customWidth="1" outlineLevel="1"/>
    <col min="5" max="5" width="12.7109375" style="57" customWidth="1" collapsed="1"/>
    <col min="6" max="6" width="11.5703125" style="56" customWidth="1"/>
    <col min="7" max="7" width="26.42578125" style="20" customWidth="1"/>
    <col min="8" max="8" width="13.85546875" style="19" customWidth="1"/>
    <col min="9" max="9" width="12.7109375" style="57" customWidth="1"/>
    <col min="10" max="10" width="20.28515625" style="57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>
      <c r="A2" s="3"/>
      <c r="B2" s="3"/>
      <c r="C2" s="3"/>
      <c r="D2" s="676" t="s">
        <v>0</v>
      </c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676"/>
      <c r="AK2" s="676"/>
      <c r="AL2" s="676"/>
      <c r="AM2" s="676"/>
      <c r="AN2" s="676"/>
      <c r="AO2" s="676"/>
      <c r="AP2" s="676"/>
      <c r="AQ2" s="676"/>
      <c r="AR2" s="676"/>
      <c r="AS2" s="676"/>
      <c r="AT2" s="676"/>
      <c r="AU2" s="676"/>
      <c r="AV2" s="676"/>
      <c r="AW2" s="676"/>
      <c r="AX2" s="676"/>
      <c r="AY2" s="676"/>
      <c r="AZ2" s="676"/>
      <c r="BA2" s="676"/>
      <c r="BB2" s="676"/>
      <c r="BC2" s="676"/>
      <c r="BD2" s="676"/>
      <c r="BE2" s="676"/>
      <c r="BF2" s="676"/>
      <c r="BG2" s="676"/>
      <c r="BH2" s="676"/>
      <c r="BI2" s="676"/>
      <c r="BJ2" s="676"/>
      <c r="BK2" s="676"/>
      <c r="BL2" s="676"/>
      <c r="BM2" s="676"/>
      <c r="BN2" s="676"/>
      <c r="BO2" s="676"/>
      <c r="BP2" s="676"/>
      <c r="BQ2" s="676"/>
      <c r="BR2" s="676"/>
      <c r="BS2" s="676"/>
      <c r="BT2" s="676"/>
      <c r="BU2" s="676"/>
      <c r="BV2" s="676"/>
      <c r="BW2" s="676"/>
    </row>
    <row r="3" spans="1:78" ht="14.25" customHeight="1">
      <c r="A3" s="3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  <c r="BI3" s="676"/>
      <c r="BJ3" s="676"/>
      <c r="BK3" s="676"/>
      <c r="BL3" s="676"/>
      <c r="BM3" s="676"/>
      <c r="BN3" s="676"/>
      <c r="BO3" s="676"/>
      <c r="BP3" s="676"/>
      <c r="BQ3" s="676"/>
      <c r="BR3" s="676"/>
      <c r="BS3" s="676"/>
      <c r="BT3" s="676"/>
      <c r="BU3" s="676"/>
      <c r="BV3" s="676"/>
      <c r="BW3" s="676"/>
    </row>
    <row r="4" spans="1:78" ht="14.25" customHeight="1">
      <c r="A4" s="3"/>
      <c r="B4" s="3"/>
      <c r="C4" s="3"/>
      <c r="D4" s="676" t="s">
        <v>2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76"/>
      <c r="BL4" s="676"/>
      <c r="BM4" s="676"/>
      <c r="BN4" s="676"/>
      <c r="BO4" s="676"/>
      <c r="BP4" s="676"/>
      <c r="BQ4" s="676"/>
      <c r="BR4" s="676"/>
      <c r="BS4" s="676"/>
      <c r="BT4" s="676"/>
      <c r="BU4" s="676"/>
      <c r="BV4" s="676"/>
      <c r="BW4" s="676"/>
    </row>
    <row r="5" spans="1:78" ht="14.25" customHeight="1">
      <c r="A5" s="3"/>
      <c r="B5" s="3"/>
      <c r="C5" s="3"/>
      <c r="D5" s="676" t="s">
        <v>272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  <c r="AN5" s="676"/>
      <c r="AO5" s="676"/>
      <c r="AP5" s="676"/>
      <c r="AQ5" s="676"/>
      <c r="AR5" s="676"/>
      <c r="AS5" s="676"/>
      <c r="AT5" s="676"/>
      <c r="AU5" s="676"/>
      <c r="AV5" s="676"/>
      <c r="AW5" s="676"/>
      <c r="AX5" s="676"/>
      <c r="AY5" s="676"/>
      <c r="AZ5" s="676"/>
      <c r="BA5" s="676"/>
      <c r="BB5" s="676"/>
      <c r="BC5" s="676"/>
      <c r="BD5" s="676"/>
      <c r="BE5" s="676"/>
      <c r="BF5" s="676"/>
      <c r="BG5" s="676"/>
      <c r="BH5" s="676"/>
      <c r="BI5" s="676"/>
      <c r="BJ5" s="676"/>
      <c r="BK5" s="676"/>
      <c r="BL5" s="676"/>
      <c r="BM5" s="676"/>
      <c r="BN5" s="676"/>
      <c r="BO5" s="676"/>
      <c r="BP5" s="676"/>
      <c r="BQ5" s="676"/>
      <c r="BR5" s="676"/>
      <c r="BS5" s="676"/>
      <c r="BT5" s="676"/>
      <c r="BU5" s="676"/>
      <c r="BV5" s="676"/>
      <c r="BW5" s="676"/>
    </row>
    <row r="6" spans="1:78" ht="14.25" customHeight="1">
      <c r="A6" s="3"/>
      <c r="B6" s="3"/>
      <c r="C6" s="3"/>
      <c r="D6" s="676" t="s">
        <v>1329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6"/>
      <c r="AP6" s="676"/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6"/>
      <c r="BB6" s="676"/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6"/>
      <c r="BN6" s="676"/>
      <c r="BO6" s="676"/>
      <c r="BP6" s="676"/>
      <c r="BQ6" s="676"/>
      <c r="BR6" s="676"/>
      <c r="BS6" s="676"/>
      <c r="BT6" s="676"/>
      <c r="BU6" s="676"/>
      <c r="BV6" s="676"/>
      <c r="BW6" s="676"/>
    </row>
    <row r="7" spans="1:78" ht="18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2" customFormat="1" ht="57" customHeight="1" thickBot="1">
      <c r="A8" s="78" t="s">
        <v>15</v>
      </c>
      <c r="B8" s="78" t="s">
        <v>16</v>
      </c>
      <c r="C8" s="105"/>
      <c r="D8" s="475" t="s">
        <v>17</v>
      </c>
      <c r="E8" s="405" t="s">
        <v>18</v>
      </c>
      <c r="F8" s="408" t="s">
        <v>19</v>
      </c>
      <c r="G8" s="408" t="s">
        <v>20</v>
      </c>
      <c r="H8" s="408" t="s">
        <v>21</v>
      </c>
      <c r="I8" s="429" t="s">
        <v>22</v>
      </c>
      <c r="J8" s="408" t="s">
        <v>23</v>
      </c>
      <c r="K8" s="408" t="s">
        <v>24</v>
      </c>
      <c r="L8" s="406" t="s">
        <v>25</v>
      </c>
      <c r="M8" s="406" t="s">
        <v>26</v>
      </c>
      <c r="N8" s="406" t="s">
        <v>27</v>
      </c>
      <c r="O8" s="430" t="s">
        <v>28</v>
      </c>
      <c r="P8" s="238" t="s">
        <v>70</v>
      </c>
      <c r="Q8" s="108" t="s">
        <v>71</v>
      </c>
      <c r="R8" s="108" t="s">
        <v>7</v>
      </c>
      <c r="S8" s="107" t="s">
        <v>191</v>
      </c>
      <c r="T8" s="108" t="s">
        <v>73</v>
      </c>
      <c r="U8" s="108" t="s">
        <v>7</v>
      </c>
      <c r="V8" s="107" t="s">
        <v>192</v>
      </c>
      <c r="W8" s="108" t="s">
        <v>75</v>
      </c>
      <c r="X8" s="108" t="s">
        <v>7</v>
      </c>
      <c r="Y8" s="107" t="s">
        <v>193</v>
      </c>
      <c r="Z8" s="108" t="s">
        <v>77</v>
      </c>
      <c r="AA8" s="108" t="s">
        <v>7</v>
      </c>
      <c r="AB8" s="107" t="s">
        <v>194</v>
      </c>
      <c r="AC8" s="108" t="s">
        <v>79</v>
      </c>
      <c r="AD8" s="108" t="s">
        <v>7</v>
      </c>
      <c r="AE8" s="109" t="s">
        <v>195</v>
      </c>
      <c r="AF8" s="108" t="s">
        <v>81</v>
      </c>
      <c r="AG8" s="108" t="s">
        <v>7</v>
      </c>
      <c r="AH8" s="107" t="s">
        <v>273</v>
      </c>
      <c r="AI8" s="108" t="s">
        <v>92</v>
      </c>
      <c r="AJ8" s="108" t="s">
        <v>7</v>
      </c>
      <c r="AK8" s="107" t="s">
        <v>274</v>
      </c>
      <c r="AL8" s="106" t="s">
        <v>94</v>
      </c>
      <c r="AM8" s="108" t="s">
        <v>7</v>
      </c>
      <c r="AN8" s="107" t="s">
        <v>200</v>
      </c>
      <c r="AO8" s="106" t="s">
        <v>96</v>
      </c>
      <c r="AP8" s="108" t="s">
        <v>7</v>
      </c>
      <c r="AQ8" s="107" t="s">
        <v>201</v>
      </c>
      <c r="AR8" s="106" t="s">
        <v>98</v>
      </c>
      <c r="AS8" s="108" t="s">
        <v>7</v>
      </c>
      <c r="AT8" s="107" t="s">
        <v>99</v>
      </c>
      <c r="AU8" s="106" t="s">
        <v>100</v>
      </c>
      <c r="AV8" s="108" t="s">
        <v>7</v>
      </c>
      <c r="AW8" s="110" t="s">
        <v>101</v>
      </c>
      <c r="AX8" s="106" t="s">
        <v>102</v>
      </c>
      <c r="AY8" s="108" t="s">
        <v>7</v>
      </c>
      <c r="AZ8" s="107" t="s">
        <v>103</v>
      </c>
      <c r="BA8" s="106" t="s">
        <v>30</v>
      </c>
      <c r="BB8" s="108" t="s">
        <v>7</v>
      </c>
      <c r="BC8" s="111" t="s">
        <v>203</v>
      </c>
      <c r="BD8" s="106" t="s">
        <v>32</v>
      </c>
      <c r="BE8" s="108" t="s">
        <v>7</v>
      </c>
      <c r="BF8" s="107" t="s">
        <v>204</v>
      </c>
      <c r="BG8" s="106" t="s">
        <v>34</v>
      </c>
      <c r="BH8" s="108" t="s">
        <v>7</v>
      </c>
      <c r="BI8" s="107" t="s">
        <v>104</v>
      </c>
      <c r="BJ8" s="106" t="s">
        <v>36</v>
      </c>
      <c r="BK8" s="108" t="s">
        <v>7</v>
      </c>
      <c r="BL8" s="107" t="s">
        <v>37</v>
      </c>
      <c r="BM8" s="106" t="s">
        <v>38</v>
      </c>
      <c r="BN8" s="108" t="s">
        <v>7</v>
      </c>
      <c r="BO8" s="9" t="s">
        <v>205</v>
      </c>
      <c r="BP8" s="106" t="s">
        <v>40</v>
      </c>
      <c r="BQ8" s="9" t="s">
        <v>7</v>
      </c>
      <c r="BR8" s="9" t="s">
        <v>41</v>
      </c>
      <c r="BS8" s="8" t="s">
        <v>42</v>
      </c>
      <c r="BT8" s="236" t="s">
        <v>7</v>
      </c>
      <c r="BU8" s="406" t="s">
        <v>43</v>
      </c>
      <c r="BV8" s="406" t="s">
        <v>44</v>
      </c>
      <c r="BW8" s="406" t="s">
        <v>7</v>
      </c>
      <c r="BX8" s="406" t="s">
        <v>1048</v>
      </c>
      <c r="BY8" s="406" t="s">
        <v>1049</v>
      </c>
      <c r="BZ8" s="406" t="s">
        <v>7</v>
      </c>
    </row>
    <row r="9" spans="1:78" s="20" customFormat="1" ht="24" customHeight="1">
      <c r="A9" s="68">
        <v>1</v>
      </c>
      <c r="B9" s="69" t="s">
        <v>234</v>
      </c>
      <c r="C9" s="92"/>
      <c r="D9" s="476">
        <v>1</v>
      </c>
      <c r="E9" s="470" t="s">
        <v>275</v>
      </c>
      <c r="F9" s="466">
        <v>35613</v>
      </c>
      <c r="G9" s="237" t="s">
        <v>276</v>
      </c>
      <c r="H9" s="235" t="s">
        <v>277</v>
      </c>
      <c r="I9" s="235" t="s">
        <v>278</v>
      </c>
      <c r="J9" s="235" t="s">
        <v>279</v>
      </c>
      <c r="K9" s="235" t="s">
        <v>280</v>
      </c>
      <c r="L9" s="257">
        <v>868.49</v>
      </c>
      <c r="M9" s="257">
        <f t="shared" ref="M9:M39" si="0">L9*10%</f>
        <v>86.849000000000004</v>
      </c>
      <c r="N9" s="257">
        <f t="shared" ref="N9:N39" si="1">L9-M9</f>
        <v>781.64099999999996</v>
      </c>
      <c r="O9" s="258">
        <f t="shared" ref="O9:O39" si="2">N9/5</f>
        <v>156.32819999999998</v>
      </c>
      <c r="P9" s="143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86">
        <f t="shared" ref="BT9:BT50" si="25">L9-BS9</f>
        <v>86.849999999999909</v>
      </c>
      <c r="BU9" s="233">
        <v>0</v>
      </c>
      <c r="BV9" s="233">
        <f>BS9+BU9</f>
        <v>781.6400000000001</v>
      </c>
      <c r="BW9" s="143">
        <f>L9-BV9</f>
        <v>86.849999999999909</v>
      </c>
      <c r="BX9" s="233">
        <v>0</v>
      </c>
      <c r="BY9" s="233">
        <f>BV9+BX9</f>
        <v>781.6400000000001</v>
      </c>
      <c r="BZ9" s="143">
        <f>L9-BY9</f>
        <v>86.849999999999909</v>
      </c>
    </row>
    <row r="10" spans="1:78" s="20" customFormat="1" ht="24" customHeight="1">
      <c r="A10" s="68">
        <v>4</v>
      </c>
      <c r="B10" s="69">
        <v>39255</v>
      </c>
      <c r="C10" s="92"/>
      <c r="D10" s="476">
        <v>3</v>
      </c>
      <c r="E10" s="471" t="s">
        <v>282</v>
      </c>
      <c r="F10" s="122">
        <v>39765</v>
      </c>
      <c r="G10" s="44" t="s">
        <v>283</v>
      </c>
      <c r="H10" s="45" t="s">
        <v>284</v>
      </c>
      <c r="I10" s="45" t="s">
        <v>285</v>
      </c>
      <c r="J10" s="45" t="s">
        <v>219</v>
      </c>
      <c r="K10" s="44" t="s">
        <v>286</v>
      </c>
      <c r="L10" s="259">
        <v>1199</v>
      </c>
      <c r="M10" s="259">
        <f t="shared" si="0"/>
        <v>119.9</v>
      </c>
      <c r="N10" s="259">
        <f t="shared" si="1"/>
        <v>1079.0999999999999</v>
      </c>
      <c r="O10" s="259">
        <f t="shared" si="2"/>
        <v>215.82</v>
      </c>
      <c r="P10" s="143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86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3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3">
        <f t="shared" ref="BZ10:BZ65" si="29">L10-BY10</f>
        <v>119.90000000000009</v>
      </c>
    </row>
    <row r="11" spans="1:78" s="20" customFormat="1" ht="24" customHeight="1">
      <c r="A11" s="68">
        <v>5</v>
      </c>
      <c r="B11" s="69">
        <v>119</v>
      </c>
      <c r="C11" s="92"/>
      <c r="D11" s="476">
        <v>4</v>
      </c>
      <c r="E11" s="471" t="s">
        <v>287</v>
      </c>
      <c r="F11" s="122">
        <v>40121</v>
      </c>
      <c r="G11" s="44" t="s">
        <v>288</v>
      </c>
      <c r="H11" s="45" t="s">
        <v>289</v>
      </c>
      <c r="I11" s="45" t="s">
        <v>290</v>
      </c>
      <c r="J11" s="45">
        <v>6126132339</v>
      </c>
      <c r="K11" s="45" t="s">
        <v>281</v>
      </c>
      <c r="L11" s="259">
        <v>621.5</v>
      </c>
      <c r="M11" s="259">
        <f t="shared" si="0"/>
        <v>62.150000000000006</v>
      </c>
      <c r="N11" s="259">
        <f t="shared" si="1"/>
        <v>559.35</v>
      </c>
      <c r="O11" s="259">
        <f t="shared" si="2"/>
        <v>111.87</v>
      </c>
      <c r="P11" s="143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86">
        <f t="shared" si="25"/>
        <v>62.149999999999977</v>
      </c>
      <c r="BU11" s="39">
        <v>0</v>
      </c>
      <c r="BV11" s="39">
        <f t="shared" si="26"/>
        <v>559.35</v>
      </c>
      <c r="BW11" s="143">
        <f t="shared" si="27"/>
        <v>62.149999999999977</v>
      </c>
      <c r="BX11" s="39">
        <v>0</v>
      </c>
      <c r="BY11" s="39">
        <f t="shared" si="28"/>
        <v>559.35</v>
      </c>
      <c r="BZ11" s="143">
        <f t="shared" si="29"/>
        <v>62.149999999999977</v>
      </c>
    </row>
    <row r="12" spans="1:78" s="20" customFormat="1" ht="24" customHeight="1">
      <c r="A12" s="68">
        <v>8</v>
      </c>
      <c r="B12" s="69">
        <v>736</v>
      </c>
      <c r="C12" s="92"/>
      <c r="D12" s="476">
        <v>6</v>
      </c>
      <c r="E12" s="471" t="s">
        <v>291</v>
      </c>
      <c r="F12" s="122">
        <v>41621</v>
      </c>
      <c r="G12" s="44" t="s">
        <v>292</v>
      </c>
      <c r="H12" s="45" t="s">
        <v>293</v>
      </c>
      <c r="I12" s="45" t="s">
        <v>294</v>
      </c>
      <c r="J12" s="45" t="s">
        <v>295</v>
      </c>
      <c r="K12" s="45" t="s">
        <v>296</v>
      </c>
      <c r="L12" s="259">
        <v>654.95000000000005</v>
      </c>
      <c r="M12" s="259">
        <f t="shared" si="0"/>
        <v>65.495000000000005</v>
      </c>
      <c r="N12" s="259">
        <f t="shared" si="1"/>
        <v>589.45500000000004</v>
      </c>
      <c r="O12" s="259">
        <f t="shared" si="2"/>
        <v>117.89100000000001</v>
      </c>
      <c r="P12" s="143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86">
        <f t="shared" si="25"/>
        <v>65.5</v>
      </c>
      <c r="BU12" s="39">
        <v>0</v>
      </c>
      <c r="BV12" s="39">
        <f t="shared" si="26"/>
        <v>589.45000000000005</v>
      </c>
      <c r="BW12" s="143">
        <f t="shared" si="27"/>
        <v>65.5</v>
      </c>
      <c r="BX12" s="39">
        <v>0</v>
      </c>
      <c r="BY12" s="39">
        <f t="shared" si="28"/>
        <v>589.45000000000005</v>
      </c>
      <c r="BZ12" s="143">
        <f t="shared" si="29"/>
        <v>65.5</v>
      </c>
    </row>
    <row r="13" spans="1:78" s="20" customFormat="1" ht="24" customHeight="1">
      <c r="A13" s="68">
        <v>9</v>
      </c>
      <c r="B13" s="69">
        <v>736</v>
      </c>
      <c r="C13" s="92"/>
      <c r="D13" s="476">
        <v>7</v>
      </c>
      <c r="E13" s="471" t="s">
        <v>297</v>
      </c>
      <c r="F13" s="122">
        <v>41621</v>
      </c>
      <c r="G13" s="44" t="s">
        <v>292</v>
      </c>
      <c r="H13" s="45" t="s">
        <v>293</v>
      </c>
      <c r="I13" s="45" t="s">
        <v>294</v>
      </c>
      <c r="J13" s="45" t="s">
        <v>298</v>
      </c>
      <c r="K13" s="45" t="s">
        <v>299</v>
      </c>
      <c r="L13" s="259">
        <v>654.95000000000005</v>
      </c>
      <c r="M13" s="259">
        <f t="shared" si="0"/>
        <v>65.495000000000005</v>
      </c>
      <c r="N13" s="259">
        <f t="shared" si="1"/>
        <v>589.45500000000004</v>
      </c>
      <c r="O13" s="259">
        <f t="shared" si="2"/>
        <v>117.89100000000001</v>
      </c>
      <c r="P13" s="143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86">
        <f t="shared" si="25"/>
        <v>65.5</v>
      </c>
      <c r="BU13" s="39">
        <v>0</v>
      </c>
      <c r="BV13" s="39">
        <f t="shared" si="26"/>
        <v>589.45000000000005</v>
      </c>
      <c r="BW13" s="143">
        <f t="shared" si="27"/>
        <v>65.5</v>
      </c>
      <c r="BX13" s="39">
        <v>0</v>
      </c>
      <c r="BY13" s="39">
        <f t="shared" si="28"/>
        <v>589.45000000000005</v>
      </c>
      <c r="BZ13" s="143">
        <f t="shared" si="29"/>
        <v>65.5</v>
      </c>
    </row>
    <row r="14" spans="1:78" s="20" customFormat="1" ht="24" customHeight="1">
      <c r="A14" s="68">
        <v>10</v>
      </c>
      <c r="B14" s="70">
        <v>453285</v>
      </c>
      <c r="C14" s="93"/>
      <c r="D14" s="476">
        <v>8</v>
      </c>
      <c r="E14" s="472" t="s">
        <v>300</v>
      </c>
      <c r="F14" s="122">
        <v>41320</v>
      </c>
      <c r="G14" s="44" t="s">
        <v>301</v>
      </c>
      <c r="H14" s="45" t="s">
        <v>289</v>
      </c>
      <c r="I14" s="45" t="s">
        <v>302</v>
      </c>
      <c r="J14" s="43" t="s">
        <v>303</v>
      </c>
      <c r="K14" s="43" t="s">
        <v>304</v>
      </c>
      <c r="L14" s="259">
        <v>658</v>
      </c>
      <c r="M14" s="259">
        <f t="shared" si="0"/>
        <v>65.8</v>
      </c>
      <c r="N14" s="259">
        <f t="shared" si="1"/>
        <v>592.20000000000005</v>
      </c>
      <c r="O14" s="260">
        <f t="shared" si="2"/>
        <v>118.44000000000001</v>
      </c>
      <c r="P14" s="162">
        <v>0</v>
      </c>
      <c r="Q14" s="67">
        <v>0</v>
      </c>
      <c r="R14" s="67">
        <v>0</v>
      </c>
      <c r="S14" s="66">
        <v>0</v>
      </c>
      <c r="T14" s="67">
        <f>Q14+S14</f>
        <v>0</v>
      </c>
      <c r="U14" s="67">
        <v>0</v>
      </c>
      <c r="V14" s="66">
        <v>0</v>
      </c>
      <c r="W14" s="67">
        <f>T14+V14</f>
        <v>0</v>
      </c>
      <c r="X14" s="67">
        <v>0</v>
      </c>
      <c r="Y14" s="66">
        <v>0</v>
      </c>
      <c r="Z14" s="67">
        <f t="shared" si="3"/>
        <v>0</v>
      </c>
      <c r="AA14" s="67">
        <v>0</v>
      </c>
      <c r="AB14" s="66">
        <v>0</v>
      </c>
      <c r="AC14" s="67">
        <f t="shared" si="4"/>
        <v>0</v>
      </c>
      <c r="AD14" s="209">
        <v>0</v>
      </c>
      <c r="AE14" s="65">
        <v>0</v>
      </c>
      <c r="AF14" s="67">
        <f>AC14+AE14</f>
        <v>0</v>
      </c>
      <c r="AG14" s="209">
        <v>0</v>
      </c>
      <c r="AH14" s="66">
        <v>0</v>
      </c>
      <c r="AI14" s="67">
        <f t="shared" si="5"/>
        <v>0</v>
      </c>
      <c r="AJ14" s="67">
        <v>0</v>
      </c>
      <c r="AK14" s="66">
        <v>0</v>
      </c>
      <c r="AL14" s="67">
        <f t="shared" si="6"/>
        <v>0</v>
      </c>
      <c r="AM14" s="67">
        <v>0</v>
      </c>
      <c r="AN14" s="66">
        <v>0</v>
      </c>
      <c r="AO14" s="67">
        <f t="shared" si="7"/>
        <v>0</v>
      </c>
      <c r="AP14" s="67">
        <v>0</v>
      </c>
      <c r="AQ14" s="66">
        <v>0</v>
      </c>
      <c r="AR14" s="67">
        <f t="shared" si="8"/>
        <v>0</v>
      </c>
      <c r="AS14" s="67">
        <v>0</v>
      </c>
      <c r="AT14" s="66">
        <v>0</v>
      </c>
      <c r="AU14" s="67">
        <f t="shared" si="9"/>
        <v>0</v>
      </c>
      <c r="AV14" s="67">
        <v>0</v>
      </c>
      <c r="AW14" s="66">
        <v>103.84</v>
      </c>
      <c r="AX14" s="67">
        <f t="shared" si="10"/>
        <v>103.84</v>
      </c>
      <c r="AY14" s="67">
        <f t="shared" si="11"/>
        <v>554.16</v>
      </c>
      <c r="AZ14" s="66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6">
        <v>0</v>
      </c>
      <c r="BS14" s="67">
        <f t="shared" si="24"/>
        <v>592.20000000000005</v>
      </c>
      <c r="BT14" s="188">
        <f t="shared" si="25"/>
        <v>65.799999999999955</v>
      </c>
      <c r="BU14" s="39">
        <v>0</v>
      </c>
      <c r="BV14" s="39">
        <f t="shared" si="26"/>
        <v>592.20000000000005</v>
      </c>
      <c r="BW14" s="143">
        <f t="shared" si="27"/>
        <v>65.799999999999955</v>
      </c>
      <c r="BX14" s="39">
        <v>0</v>
      </c>
      <c r="BY14" s="39">
        <f t="shared" si="28"/>
        <v>592.20000000000005</v>
      </c>
      <c r="BZ14" s="143">
        <f t="shared" si="29"/>
        <v>65.799999999999955</v>
      </c>
    </row>
    <row r="15" spans="1:78" s="20" customFormat="1" ht="24" customHeight="1">
      <c r="A15" s="99" t="s">
        <v>305</v>
      </c>
      <c r="B15" s="100" t="s">
        <v>306</v>
      </c>
      <c r="C15" s="95"/>
      <c r="D15" s="97">
        <v>9</v>
      </c>
      <c r="E15" s="88" t="s">
        <v>307</v>
      </c>
      <c r="F15" s="10">
        <v>41982</v>
      </c>
      <c r="G15" s="177" t="s">
        <v>308</v>
      </c>
      <c r="H15" s="59" t="s">
        <v>309</v>
      </c>
      <c r="I15" s="59" t="s">
        <v>310</v>
      </c>
      <c r="J15" s="60">
        <v>3069782</v>
      </c>
      <c r="K15" s="26" t="s">
        <v>311</v>
      </c>
      <c r="L15" s="11">
        <v>1168.77</v>
      </c>
      <c r="M15" s="39">
        <f t="shared" si="0"/>
        <v>116.87700000000001</v>
      </c>
      <c r="N15" s="61">
        <f t="shared" si="1"/>
        <v>1051.893</v>
      </c>
      <c r="O15" s="261">
        <f t="shared" si="2"/>
        <v>210.37860000000001</v>
      </c>
      <c r="P15" s="210"/>
      <c r="Q15" s="207"/>
      <c r="R15" s="207"/>
      <c r="S15" s="206"/>
      <c r="T15" s="207"/>
      <c r="U15" s="207"/>
      <c r="V15" s="206"/>
      <c r="W15" s="207"/>
      <c r="X15" s="207"/>
      <c r="Y15" s="206"/>
      <c r="Z15" s="206"/>
      <c r="AA15" s="207"/>
      <c r="AB15" s="207"/>
      <c r="AC15" s="206"/>
      <c r="AD15" s="207"/>
      <c r="AE15" s="207"/>
      <c r="AF15" s="206"/>
      <c r="AG15" s="207"/>
      <c r="AH15" s="206">
        <v>0</v>
      </c>
      <c r="AI15" s="207"/>
      <c r="AJ15" s="207"/>
      <c r="AK15" s="206">
        <v>0</v>
      </c>
      <c r="AL15" s="206">
        <v>0</v>
      </c>
      <c r="AM15" s="206">
        <v>0</v>
      </c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11"/>
      <c r="AZ15" s="206">
        <v>13.26</v>
      </c>
      <c r="BA15" s="212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86">
        <f t="shared" si="23"/>
        <v>116.86999999999989</v>
      </c>
      <c r="BR15" s="221">
        <v>0</v>
      </c>
      <c r="BS15" s="207">
        <f t="shared" si="24"/>
        <v>1051.9000000000001</v>
      </c>
      <c r="BT15" s="239">
        <f t="shared" si="25"/>
        <v>116.86999999999989</v>
      </c>
      <c r="BU15" s="39">
        <v>0</v>
      </c>
      <c r="BV15" s="39">
        <f t="shared" si="26"/>
        <v>1051.9000000000001</v>
      </c>
      <c r="BW15" s="143">
        <f t="shared" si="27"/>
        <v>116.86999999999989</v>
      </c>
      <c r="BX15" s="39">
        <v>0</v>
      </c>
      <c r="BY15" s="39">
        <v>1051.8900000000001</v>
      </c>
      <c r="BZ15" s="143">
        <f t="shared" si="29"/>
        <v>116.87999999999988</v>
      </c>
    </row>
    <row r="16" spans="1:78" s="20" customFormat="1" ht="33.75" customHeight="1">
      <c r="A16" s="68">
        <v>11</v>
      </c>
      <c r="B16" s="69">
        <v>23</v>
      </c>
      <c r="C16" s="92"/>
      <c r="D16" s="476">
        <v>10</v>
      </c>
      <c r="E16" s="471" t="s">
        <v>312</v>
      </c>
      <c r="F16" s="122">
        <v>42348</v>
      </c>
      <c r="G16" s="44" t="s">
        <v>313</v>
      </c>
      <c r="H16" s="45" t="s">
        <v>314</v>
      </c>
      <c r="I16" s="45" t="s">
        <v>315</v>
      </c>
      <c r="J16" s="44" t="s">
        <v>316</v>
      </c>
      <c r="K16" s="45" t="s">
        <v>317</v>
      </c>
      <c r="L16" s="259">
        <v>700</v>
      </c>
      <c r="M16" s="259">
        <f t="shared" si="0"/>
        <v>70</v>
      </c>
      <c r="N16" s="259">
        <f t="shared" si="1"/>
        <v>630</v>
      </c>
      <c r="O16" s="257">
        <f t="shared" si="2"/>
        <v>126</v>
      </c>
      <c r="P16" s="143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86">
        <f t="shared" si="25"/>
        <v>70</v>
      </c>
      <c r="BU16" s="39">
        <v>0</v>
      </c>
      <c r="BV16" s="39">
        <f t="shared" si="26"/>
        <v>630</v>
      </c>
      <c r="BW16" s="143">
        <f t="shared" si="27"/>
        <v>70</v>
      </c>
      <c r="BX16" s="39">
        <v>0</v>
      </c>
      <c r="BY16" s="39">
        <f t="shared" si="28"/>
        <v>630</v>
      </c>
      <c r="BZ16" s="143">
        <f t="shared" si="29"/>
        <v>70</v>
      </c>
    </row>
    <row r="17" spans="1:78" s="20" customFormat="1" ht="33" customHeight="1">
      <c r="A17" s="68">
        <v>12</v>
      </c>
      <c r="B17" s="69">
        <v>77</v>
      </c>
      <c r="C17" s="92"/>
      <c r="D17" s="476">
        <v>11</v>
      </c>
      <c r="E17" s="471" t="s">
        <v>318</v>
      </c>
      <c r="F17" s="122">
        <v>42501</v>
      </c>
      <c r="G17" s="44" t="s">
        <v>319</v>
      </c>
      <c r="H17" s="45" t="s">
        <v>320</v>
      </c>
      <c r="I17" s="45" t="s">
        <v>321</v>
      </c>
      <c r="J17" s="44" t="s">
        <v>322</v>
      </c>
      <c r="K17" s="44" t="s">
        <v>323</v>
      </c>
      <c r="L17" s="259">
        <v>973.45</v>
      </c>
      <c r="M17" s="259">
        <f t="shared" si="0"/>
        <v>97.345000000000013</v>
      </c>
      <c r="N17" s="259">
        <f t="shared" si="1"/>
        <v>876.10500000000002</v>
      </c>
      <c r="O17" s="259">
        <f t="shared" si="2"/>
        <v>175.221</v>
      </c>
      <c r="P17" s="14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86">
        <f t="shared" si="25"/>
        <v>159.76</v>
      </c>
      <c r="BU17" s="62">
        <v>62.41</v>
      </c>
      <c r="BV17" s="62">
        <f>BS17+BU17</f>
        <v>876.1</v>
      </c>
      <c r="BW17" s="264">
        <f>L17-BV17</f>
        <v>97.350000000000023</v>
      </c>
      <c r="BX17" s="39">
        <v>0</v>
      </c>
      <c r="BY17" s="39">
        <v>876.1</v>
      </c>
      <c r="BZ17" s="143">
        <f t="shared" si="29"/>
        <v>97.350000000000023</v>
      </c>
    </row>
    <row r="18" spans="1:78" s="20" customFormat="1" ht="32.25" customHeight="1">
      <c r="A18" s="68">
        <v>13</v>
      </c>
      <c r="B18" s="71" t="s">
        <v>324</v>
      </c>
      <c r="C18" s="94"/>
      <c r="D18" s="476">
        <v>12</v>
      </c>
      <c r="E18" s="473" t="s">
        <v>325</v>
      </c>
      <c r="F18" s="122">
        <v>42748</v>
      </c>
      <c r="G18" s="44" t="s">
        <v>326</v>
      </c>
      <c r="H18" s="45" t="s">
        <v>327</v>
      </c>
      <c r="I18" s="45" t="s">
        <v>328</v>
      </c>
      <c r="J18" s="45" t="s">
        <v>329</v>
      </c>
      <c r="K18" s="45" t="s">
        <v>330</v>
      </c>
      <c r="L18" s="259">
        <v>2085.0100000000002</v>
      </c>
      <c r="M18" s="259">
        <f t="shared" si="0"/>
        <v>208.50100000000003</v>
      </c>
      <c r="N18" s="259">
        <f t="shared" si="1"/>
        <v>1876.5090000000002</v>
      </c>
      <c r="O18" s="259">
        <f t="shared" si="2"/>
        <v>375.30180000000007</v>
      </c>
      <c r="P18" s="14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86">
        <f t="shared" si="25"/>
        <v>596.15000000000032</v>
      </c>
      <c r="BU18" s="62">
        <v>375.3</v>
      </c>
      <c r="BV18" s="62">
        <f t="shared" ref="BV18:BV65" si="30">BS18+BU18</f>
        <v>1864.1599999999999</v>
      </c>
      <c r="BW18" s="264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3">
        <f t="shared" si="29"/>
        <v>208.50000000000045</v>
      </c>
    </row>
    <row r="19" spans="1:78" s="20" customFormat="1" ht="32.25" customHeight="1">
      <c r="A19" s="68">
        <v>13</v>
      </c>
      <c r="B19" s="71" t="s">
        <v>324</v>
      </c>
      <c r="C19" s="94"/>
      <c r="D19" s="476">
        <v>12</v>
      </c>
      <c r="E19" s="471" t="s">
        <v>331</v>
      </c>
      <c r="F19" s="122">
        <v>42748</v>
      </c>
      <c r="G19" s="44" t="s">
        <v>326</v>
      </c>
      <c r="H19" s="45" t="s">
        <v>327</v>
      </c>
      <c r="I19" s="45" t="s">
        <v>328</v>
      </c>
      <c r="J19" s="45">
        <v>63229970979</v>
      </c>
      <c r="K19" s="45" t="s">
        <v>332</v>
      </c>
      <c r="L19" s="259">
        <v>2085</v>
      </c>
      <c r="M19" s="259">
        <f t="shared" si="0"/>
        <v>208.5</v>
      </c>
      <c r="N19" s="259">
        <f t="shared" si="1"/>
        <v>1876.5</v>
      </c>
      <c r="O19" s="259">
        <f t="shared" si="2"/>
        <v>375.3</v>
      </c>
      <c r="P19" s="14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86">
        <f t="shared" si="25"/>
        <v>596.1400000000001</v>
      </c>
      <c r="BU19" s="62">
        <v>375.3</v>
      </c>
      <c r="BV19" s="62">
        <f t="shared" si="30"/>
        <v>1864.1599999999999</v>
      </c>
      <c r="BW19" s="264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3">
        <f t="shared" si="29"/>
        <v>208.50136986301391</v>
      </c>
    </row>
    <row r="20" spans="1:78" s="20" customFormat="1" ht="33" customHeight="1">
      <c r="A20" s="68">
        <v>14</v>
      </c>
      <c r="B20" s="71" t="s">
        <v>324</v>
      </c>
      <c r="C20" s="94"/>
      <c r="D20" s="476">
        <v>13</v>
      </c>
      <c r="E20" s="471" t="s">
        <v>333</v>
      </c>
      <c r="F20" s="122">
        <v>42752</v>
      </c>
      <c r="G20" s="44" t="s">
        <v>326</v>
      </c>
      <c r="H20" s="45" t="s">
        <v>327</v>
      </c>
      <c r="I20" s="45" t="s">
        <v>328</v>
      </c>
      <c r="J20" s="45" t="s">
        <v>334</v>
      </c>
      <c r="K20" s="45" t="s">
        <v>335</v>
      </c>
      <c r="L20" s="259">
        <v>2085.06</v>
      </c>
      <c r="M20" s="259">
        <f t="shared" si="0"/>
        <v>208.506</v>
      </c>
      <c r="N20" s="259">
        <f t="shared" si="1"/>
        <v>1876.5539999999999</v>
      </c>
      <c r="O20" s="259">
        <f t="shared" si="2"/>
        <v>375.31079999999997</v>
      </c>
      <c r="P20" s="14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86">
        <f t="shared" si="25"/>
        <v>600.27</v>
      </c>
      <c r="BU20" s="62">
        <v>375.31</v>
      </c>
      <c r="BV20" s="62">
        <f t="shared" si="30"/>
        <v>1860.1</v>
      </c>
      <c r="BW20" s="264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3">
        <f t="shared" si="29"/>
        <v>208.5080547945206</v>
      </c>
    </row>
    <row r="21" spans="1:78" s="20" customFormat="1" ht="34.5" customHeight="1">
      <c r="A21" s="68">
        <v>15</v>
      </c>
      <c r="B21" s="71" t="s">
        <v>324</v>
      </c>
      <c r="C21" s="94"/>
      <c r="D21" s="476">
        <v>14</v>
      </c>
      <c r="E21" s="471" t="s">
        <v>336</v>
      </c>
      <c r="F21" s="122">
        <v>42751</v>
      </c>
      <c r="G21" s="44" t="s">
        <v>337</v>
      </c>
      <c r="H21" s="45" t="s">
        <v>327</v>
      </c>
      <c r="I21" s="45" t="s">
        <v>328</v>
      </c>
      <c r="J21" s="45" t="s">
        <v>338</v>
      </c>
      <c r="K21" s="45" t="s">
        <v>339</v>
      </c>
      <c r="L21" s="259">
        <v>1565.26</v>
      </c>
      <c r="M21" s="259">
        <f t="shared" si="0"/>
        <v>156.52600000000001</v>
      </c>
      <c r="N21" s="259">
        <f t="shared" si="1"/>
        <v>1408.7339999999999</v>
      </c>
      <c r="O21" s="259">
        <f t="shared" si="2"/>
        <v>281.74680000000001</v>
      </c>
      <c r="P21" s="14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86">
        <f t="shared" si="25"/>
        <v>449.83999999999992</v>
      </c>
      <c r="BU21" s="62">
        <v>281.75</v>
      </c>
      <c r="BV21" s="62">
        <f t="shared" si="30"/>
        <v>1397.17</v>
      </c>
      <c r="BW21" s="264">
        <f t="shared" si="31"/>
        <v>168.08999999999992</v>
      </c>
      <c r="BX21" s="39">
        <v>11.56</v>
      </c>
      <c r="BY21" s="39">
        <f t="shared" si="28"/>
        <v>1408.73</v>
      </c>
      <c r="BZ21" s="521">
        <f>L21-BY21</f>
        <v>156.52999999999997</v>
      </c>
    </row>
    <row r="22" spans="1:78" s="20" customFormat="1" ht="26.25" customHeight="1">
      <c r="A22" s="68">
        <v>16</v>
      </c>
      <c r="B22" s="71" t="s">
        <v>324</v>
      </c>
      <c r="C22" s="94"/>
      <c r="D22" s="476">
        <v>15</v>
      </c>
      <c r="E22" s="471" t="s">
        <v>340</v>
      </c>
      <c r="F22" s="122">
        <v>42759</v>
      </c>
      <c r="G22" s="44" t="s">
        <v>341</v>
      </c>
      <c r="H22" s="45" t="s">
        <v>327</v>
      </c>
      <c r="I22" s="45" t="s">
        <v>328</v>
      </c>
      <c r="J22" s="45" t="s">
        <v>342</v>
      </c>
      <c r="K22" s="45" t="s">
        <v>343</v>
      </c>
      <c r="L22" s="259">
        <v>2085.06</v>
      </c>
      <c r="M22" s="259">
        <f t="shared" si="0"/>
        <v>208.506</v>
      </c>
      <c r="N22" s="259">
        <f t="shared" si="1"/>
        <v>1876.5539999999999</v>
      </c>
      <c r="O22" s="259">
        <f t="shared" si="2"/>
        <v>375.31079999999997</v>
      </c>
      <c r="P22" s="14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86">
        <f t="shared" si="25"/>
        <v>607.47</v>
      </c>
      <c r="BU22" s="62">
        <v>375.31</v>
      </c>
      <c r="BV22" s="62">
        <f t="shared" si="30"/>
        <v>1852.8999999999999</v>
      </c>
      <c r="BW22" s="264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21">
        <f t="shared" si="29"/>
        <v>208.51032876712338</v>
      </c>
    </row>
    <row r="23" spans="1:78" s="20" customFormat="1" ht="42.75" customHeight="1">
      <c r="A23" s="68">
        <v>17</v>
      </c>
      <c r="B23" s="71" t="s">
        <v>324</v>
      </c>
      <c r="C23" s="94"/>
      <c r="D23" s="476">
        <v>16</v>
      </c>
      <c r="E23" s="471" t="s">
        <v>344</v>
      </c>
      <c r="F23" s="122">
        <v>42802</v>
      </c>
      <c r="G23" s="44" t="s">
        <v>345</v>
      </c>
      <c r="H23" s="45" t="s">
        <v>314</v>
      </c>
      <c r="I23" s="45" t="s">
        <v>346</v>
      </c>
      <c r="J23" s="45">
        <v>2244291452</v>
      </c>
      <c r="K23" s="44" t="s">
        <v>347</v>
      </c>
      <c r="L23" s="262">
        <v>4346.8</v>
      </c>
      <c r="M23" s="259">
        <f t="shared" si="0"/>
        <v>434.68000000000006</v>
      </c>
      <c r="N23" s="259">
        <f t="shared" si="1"/>
        <v>3912.12</v>
      </c>
      <c r="O23" s="259">
        <f t="shared" si="2"/>
        <v>782.42399999999998</v>
      </c>
      <c r="P23" s="143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86">
        <f t="shared" si="25"/>
        <v>1358.6</v>
      </c>
      <c r="BU23" s="62">
        <v>782.42</v>
      </c>
      <c r="BV23" s="62">
        <f t="shared" si="30"/>
        <v>3770.6200000000003</v>
      </c>
      <c r="BW23" s="264">
        <f t="shared" si="31"/>
        <v>576.17999999999984</v>
      </c>
      <c r="BX23" s="39">
        <v>141.5</v>
      </c>
      <c r="BY23" s="39">
        <f t="shared" si="28"/>
        <v>3912.1200000000003</v>
      </c>
      <c r="BZ23" s="521">
        <f t="shared" si="29"/>
        <v>434.67999999999984</v>
      </c>
    </row>
    <row r="24" spans="1:78" s="20" customFormat="1" ht="42.75" customHeight="1">
      <c r="A24" s="68">
        <v>18</v>
      </c>
      <c r="B24" s="71" t="s">
        <v>324</v>
      </c>
      <c r="C24" s="94"/>
      <c r="D24" s="476">
        <v>17</v>
      </c>
      <c r="E24" s="471" t="s">
        <v>348</v>
      </c>
      <c r="F24" s="122">
        <v>42803</v>
      </c>
      <c r="G24" s="44" t="s">
        <v>345</v>
      </c>
      <c r="H24" s="45" t="s">
        <v>314</v>
      </c>
      <c r="I24" s="45" t="s">
        <v>346</v>
      </c>
      <c r="J24" s="45">
        <v>2244291453</v>
      </c>
      <c r="K24" s="44" t="s">
        <v>349</v>
      </c>
      <c r="L24" s="262">
        <v>4346.8</v>
      </c>
      <c r="M24" s="259">
        <f t="shared" si="0"/>
        <v>434.68000000000006</v>
      </c>
      <c r="N24" s="259">
        <f t="shared" si="1"/>
        <v>3912.12</v>
      </c>
      <c r="O24" s="259">
        <f t="shared" si="2"/>
        <v>782.42399999999998</v>
      </c>
      <c r="P24" s="143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86">
        <f t="shared" si="25"/>
        <v>1360.7400000000002</v>
      </c>
      <c r="BU24" s="62">
        <v>782.42</v>
      </c>
      <c r="BV24" s="62">
        <f t="shared" si="30"/>
        <v>3768.48</v>
      </c>
      <c r="BW24" s="264">
        <f t="shared" si="31"/>
        <v>578.32000000000016</v>
      </c>
      <c r="BX24" s="39">
        <v>143.63999999999999</v>
      </c>
      <c r="BY24" s="39">
        <f t="shared" si="28"/>
        <v>3912.12</v>
      </c>
      <c r="BZ24" s="521">
        <f>L24-BY24</f>
        <v>434.68000000000029</v>
      </c>
    </row>
    <row r="25" spans="1:78" s="20" customFormat="1" ht="42.75" customHeight="1">
      <c r="A25" s="68">
        <v>19</v>
      </c>
      <c r="B25" s="71" t="s">
        <v>324</v>
      </c>
      <c r="C25" s="94"/>
      <c r="D25" s="476">
        <v>18</v>
      </c>
      <c r="E25" s="471" t="s">
        <v>350</v>
      </c>
      <c r="F25" s="122">
        <v>42807</v>
      </c>
      <c r="G25" s="44" t="s">
        <v>345</v>
      </c>
      <c r="H25" s="45" t="s">
        <v>314</v>
      </c>
      <c r="I25" s="45" t="s">
        <v>346</v>
      </c>
      <c r="J25" s="45">
        <v>2244291452</v>
      </c>
      <c r="K25" s="44" t="s">
        <v>351</v>
      </c>
      <c r="L25" s="262">
        <v>4346.79</v>
      </c>
      <c r="M25" s="259">
        <f t="shared" si="0"/>
        <v>434.67900000000003</v>
      </c>
      <c r="N25" s="259">
        <f t="shared" si="1"/>
        <v>3912.1109999999999</v>
      </c>
      <c r="O25" s="259">
        <f t="shared" si="2"/>
        <v>782.42219999999998</v>
      </c>
      <c r="P25" s="143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86">
        <f t="shared" si="25"/>
        <v>1369.2999999999997</v>
      </c>
      <c r="BU25" s="62">
        <v>782.42</v>
      </c>
      <c r="BV25" s="62">
        <f t="shared" si="30"/>
        <v>3759.9100000000003</v>
      </c>
      <c r="BW25" s="264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21">
        <f t="shared" si="29"/>
        <v>434.68323287671183</v>
      </c>
    </row>
    <row r="26" spans="1:78" s="20" customFormat="1" ht="34.5" customHeight="1">
      <c r="A26" s="68">
        <v>20</v>
      </c>
      <c r="B26" s="71" t="s">
        <v>324</v>
      </c>
      <c r="C26" s="94"/>
      <c r="D26" s="476">
        <v>19</v>
      </c>
      <c r="E26" s="471" t="s">
        <v>352</v>
      </c>
      <c r="F26" s="122">
        <v>42754</v>
      </c>
      <c r="G26" s="44" t="s">
        <v>337</v>
      </c>
      <c r="H26" s="45" t="s">
        <v>327</v>
      </c>
      <c r="I26" s="45" t="s">
        <v>353</v>
      </c>
      <c r="J26" s="45" t="s">
        <v>354</v>
      </c>
      <c r="K26" s="44" t="s">
        <v>355</v>
      </c>
      <c r="L26" s="259">
        <v>1565.26</v>
      </c>
      <c r="M26" s="259">
        <f t="shared" si="0"/>
        <v>156.52600000000001</v>
      </c>
      <c r="N26" s="259">
        <f t="shared" si="1"/>
        <v>1408.7339999999999</v>
      </c>
      <c r="O26" s="259">
        <f t="shared" si="2"/>
        <v>281.74680000000001</v>
      </c>
      <c r="P26" s="143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86">
        <f t="shared" si="25"/>
        <v>452.16000000000008</v>
      </c>
      <c r="BU26" s="62">
        <v>281.75</v>
      </c>
      <c r="BV26" s="62">
        <f t="shared" si="30"/>
        <v>1394.85</v>
      </c>
      <c r="BW26" s="264">
        <f t="shared" si="31"/>
        <v>170.41000000000008</v>
      </c>
      <c r="BX26" s="39">
        <v>13.88</v>
      </c>
      <c r="BY26" s="39">
        <f t="shared" si="28"/>
        <v>1408.73</v>
      </c>
      <c r="BZ26" s="521">
        <f t="shared" si="29"/>
        <v>156.52999999999997</v>
      </c>
    </row>
    <row r="27" spans="1:78" s="20" customFormat="1" ht="32.25" customHeight="1">
      <c r="A27" s="68">
        <v>21</v>
      </c>
      <c r="B27" s="71" t="s">
        <v>324</v>
      </c>
      <c r="C27" s="94"/>
      <c r="D27" s="476">
        <v>20</v>
      </c>
      <c r="E27" s="471" t="s">
        <v>356</v>
      </c>
      <c r="F27" s="122">
        <v>42754</v>
      </c>
      <c r="G27" s="44" t="s">
        <v>337</v>
      </c>
      <c r="H27" s="45" t="s">
        <v>327</v>
      </c>
      <c r="I27" s="45" t="s">
        <v>353</v>
      </c>
      <c r="J27" s="45" t="s">
        <v>357</v>
      </c>
      <c r="K27" s="45" t="s">
        <v>358</v>
      </c>
      <c r="L27" s="259">
        <v>1565.26</v>
      </c>
      <c r="M27" s="259">
        <f t="shared" si="0"/>
        <v>156.52600000000001</v>
      </c>
      <c r="N27" s="259">
        <f t="shared" si="1"/>
        <v>1408.7339999999999</v>
      </c>
      <c r="O27" s="259">
        <f t="shared" si="2"/>
        <v>281.74680000000001</v>
      </c>
      <c r="P27" s="143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86">
        <f t="shared" si="25"/>
        <v>452.16000000000008</v>
      </c>
      <c r="BU27" s="62">
        <v>281.75</v>
      </c>
      <c r="BV27" s="62">
        <f t="shared" si="30"/>
        <v>1394.85</v>
      </c>
      <c r="BW27" s="264">
        <f t="shared" si="31"/>
        <v>170.41000000000008</v>
      </c>
      <c r="BX27" s="39">
        <v>13.88</v>
      </c>
      <c r="BY27" s="39">
        <f t="shared" si="28"/>
        <v>1408.73</v>
      </c>
      <c r="BZ27" s="521">
        <f t="shared" si="29"/>
        <v>156.52999999999997</v>
      </c>
    </row>
    <row r="28" spans="1:78" s="20" customFormat="1" ht="42.75" customHeight="1">
      <c r="A28" s="68">
        <v>22</v>
      </c>
      <c r="B28" s="71" t="s">
        <v>324</v>
      </c>
      <c r="C28" s="94"/>
      <c r="D28" s="476">
        <v>21</v>
      </c>
      <c r="E28" s="471" t="s">
        <v>359</v>
      </c>
      <c r="F28" s="122">
        <v>42804</v>
      </c>
      <c r="G28" s="44" t="s">
        <v>360</v>
      </c>
      <c r="H28" s="45" t="s">
        <v>327</v>
      </c>
      <c r="I28" s="45" t="s">
        <v>353</v>
      </c>
      <c r="J28" s="45" t="s">
        <v>361</v>
      </c>
      <c r="K28" s="44" t="s">
        <v>362</v>
      </c>
      <c r="L28" s="259">
        <v>2085.06</v>
      </c>
      <c r="M28" s="259">
        <f t="shared" si="0"/>
        <v>208.506</v>
      </c>
      <c r="N28" s="259">
        <f t="shared" si="1"/>
        <v>1876.5539999999999</v>
      </c>
      <c r="O28" s="259">
        <f t="shared" si="2"/>
        <v>375.31079999999997</v>
      </c>
      <c r="P28" s="143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86">
        <f t="shared" si="25"/>
        <v>653.74</v>
      </c>
      <c r="BU28" s="62">
        <v>375.31</v>
      </c>
      <c r="BV28" s="62">
        <f t="shared" si="30"/>
        <v>1806.6299999999999</v>
      </c>
      <c r="BW28" s="264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21">
        <f t="shared" si="29"/>
        <v>208.5092328767123</v>
      </c>
    </row>
    <row r="29" spans="1:78" s="20" customFormat="1" ht="33" customHeight="1">
      <c r="A29" s="68">
        <v>23</v>
      </c>
      <c r="B29" s="71" t="s">
        <v>324</v>
      </c>
      <c r="C29" s="94"/>
      <c r="D29" s="476">
        <v>22</v>
      </c>
      <c r="E29" s="471" t="s">
        <v>363</v>
      </c>
      <c r="F29" s="122">
        <v>42808</v>
      </c>
      <c r="G29" s="44" t="s">
        <v>360</v>
      </c>
      <c r="H29" s="45" t="s">
        <v>327</v>
      </c>
      <c r="I29" s="45" t="s">
        <v>328</v>
      </c>
      <c r="J29" s="45" t="s">
        <v>364</v>
      </c>
      <c r="K29" s="45" t="s">
        <v>365</v>
      </c>
      <c r="L29" s="259">
        <v>2085.06</v>
      </c>
      <c r="M29" s="259">
        <f t="shared" si="0"/>
        <v>208.506</v>
      </c>
      <c r="N29" s="259">
        <f t="shared" si="1"/>
        <v>1876.5539999999999</v>
      </c>
      <c r="O29" s="259">
        <f t="shared" si="2"/>
        <v>375.31079999999997</v>
      </c>
      <c r="P29" s="143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86">
        <f t="shared" si="25"/>
        <v>657.85000000000014</v>
      </c>
      <c r="BU29" s="62">
        <v>375.31</v>
      </c>
      <c r="BV29" s="62">
        <f t="shared" si="30"/>
        <v>1802.5199999999998</v>
      </c>
      <c r="BW29" s="264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21">
        <f t="shared" si="29"/>
        <v>208.50624657534263</v>
      </c>
    </row>
    <row r="30" spans="1:78" s="20" customFormat="1" ht="33" customHeight="1">
      <c r="A30" s="68">
        <v>24</v>
      </c>
      <c r="B30" s="71" t="s">
        <v>324</v>
      </c>
      <c r="C30" s="94"/>
      <c r="D30" s="476">
        <v>23</v>
      </c>
      <c r="E30" s="471" t="s">
        <v>366</v>
      </c>
      <c r="F30" s="122">
        <v>42759</v>
      </c>
      <c r="G30" s="44" t="s">
        <v>360</v>
      </c>
      <c r="H30" s="45" t="s">
        <v>327</v>
      </c>
      <c r="I30" s="45" t="s">
        <v>328</v>
      </c>
      <c r="J30" s="45" t="s">
        <v>367</v>
      </c>
      <c r="K30" s="45" t="s">
        <v>368</v>
      </c>
      <c r="L30" s="259">
        <v>2085.06</v>
      </c>
      <c r="M30" s="259">
        <f t="shared" si="0"/>
        <v>208.506</v>
      </c>
      <c r="N30" s="259">
        <f t="shared" si="1"/>
        <v>1876.5539999999999</v>
      </c>
      <c r="O30" s="259">
        <f t="shared" si="2"/>
        <v>375.31079999999997</v>
      </c>
      <c r="P30" s="143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86">
        <f t="shared" si="25"/>
        <v>607.47</v>
      </c>
      <c r="BU30" s="62">
        <v>375.31</v>
      </c>
      <c r="BV30" s="62">
        <f t="shared" si="30"/>
        <v>1852.8999999999999</v>
      </c>
      <c r="BW30" s="264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21">
        <f t="shared" si="29"/>
        <v>208.51032876712338</v>
      </c>
    </row>
    <row r="31" spans="1:78" s="20" customFormat="1" ht="33.75" customHeight="1">
      <c r="A31" s="68">
        <v>25</v>
      </c>
      <c r="B31" s="71" t="s">
        <v>324</v>
      </c>
      <c r="C31" s="94"/>
      <c r="D31" s="476">
        <v>24</v>
      </c>
      <c r="E31" s="471" t="s">
        <v>369</v>
      </c>
      <c r="F31" s="122">
        <v>42759</v>
      </c>
      <c r="G31" s="44" t="s">
        <v>360</v>
      </c>
      <c r="H31" s="45" t="s">
        <v>327</v>
      </c>
      <c r="I31" s="45" t="s">
        <v>328</v>
      </c>
      <c r="J31" s="45" t="s">
        <v>370</v>
      </c>
      <c r="K31" s="45" t="s">
        <v>371</v>
      </c>
      <c r="L31" s="259">
        <v>2085.06</v>
      </c>
      <c r="M31" s="259">
        <f t="shared" si="0"/>
        <v>208.506</v>
      </c>
      <c r="N31" s="259">
        <f t="shared" si="1"/>
        <v>1876.5539999999999</v>
      </c>
      <c r="O31" s="259">
        <f t="shared" si="2"/>
        <v>375.31079999999997</v>
      </c>
      <c r="P31" s="143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86">
        <f t="shared" si="25"/>
        <v>607.47</v>
      </c>
      <c r="BU31" s="62">
        <v>375.31</v>
      </c>
      <c r="BV31" s="62">
        <f t="shared" si="30"/>
        <v>1852.8999999999999</v>
      </c>
      <c r="BW31" s="264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21">
        <f t="shared" si="29"/>
        <v>208.51032876712338</v>
      </c>
    </row>
    <row r="32" spans="1:78" s="20" customFormat="1" ht="34.5" customHeight="1">
      <c r="A32" s="68">
        <v>26</v>
      </c>
      <c r="B32" s="71" t="s">
        <v>324</v>
      </c>
      <c r="C32" s="94"/>
      <c r="D32" s="476">
        <v>25</v>
      </c>
      <c r="E32" s="471" t="s">
        <v>372</v>
      </c>
      <c r="F32" s="122">
        <v>42759</v>
      </c>
      <c r="G32" s="44" t="s">
        <v>337</v>
      </c>
      <c r="H32" s="45" t="s">
        <v>327</v>
      </c>
      <c r="I32" s="45" t="s">
        <v>353</v>
      </c>
      <c r="J32" s="45" t="s">
        <v>373</v>
      </c>
      <c r="K32" s="45" t="s">
        <v>374</v>
      </c>
      <c r="L32" s="259">
        <v>1565.26</v>
      </c>
      <c r="M32" s="259">
        <f t="shared" si="0"/>
        <v>156.52600000000001</v>
      </c>
      <c r="N32" s="259">
        <f t="shared" si="1"/>
        <v>1408.7339999999999</v>
      </c>
      <c r="O32" s="259">
        <f t="shared" si="2"/>
        <v>281.74680000000001</v>
      </c>
      <c r="P32" s="143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86">
        <f t="shared" si="25"/>
        <v>456.02</v>
      </c>
      <c r="BU32" s="62">
        <v>281.75</v>
      </c>
      <c r="BV32" s="62">
        <f t="shared" si="30"/>
        <v>1390.99</v>
      </c>
      <c r="BW32" s="264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21">
        <f t="shared" si="29"/>
        <v>156.52589041095894</v>
      </c>
    </row>
    <row r="33" spans="1:78" s="20" customFormat="1" ht="34.5" customHeight="1">
      <c r="A33" s="68">
        <v>27</v>
      </c>
      <c r="B33" s="71" t="s">
        <v>324</v>
      </c>
      <c r="C33" s="94"/>
      <c r="D33" s="476">
        <v>26</v>
      </c>
      <c r="E33" s="471" t="s">
        <v>375</v>
      </c>
      <c r="F33" s="122">
        <v>42817</v>
      </c>
      <c r="G33" s="44" t="s">
        <v>337</v>
      </c>
      <c r="H33" s="45" t="s">
        <v>327</v>
      </c>
      <c r="I33" s="45" t="s">
        <v>353</v>
      </c>
      <c r="J33" s="45" t="s">
        <v>376</v>
      </c>
      <c r="K33" s="44" t="s">
        <v>377</v>
      </c>
      <c r="L33" s="259">
        <v>1565.26</v>
      </c>
      <c r="M33" s="259">
        <f t="shared" si="0"/>
        <v>156.52600000000001</v>
      </c>
      <c r="N33" s="259">
        <f t="shared" si="1"/>
        <v>1408.7339999999999</v>
      </c>
      <c r="O33" s="259">
        <f t="shared" si="2"/>
        <v>281.74680000000001</v>
      </c>
      <c r="P33" s="143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86">
        <f t="shared" si="25"/>
        <v>500.02</v>
      </c>
      <c r="BU33" s="62">
        <v>281.75</v>
      </c>
      <c r="BV33" s="62">
        <f t="shared" si="30"/>
        <v>1346.99</v>
      </c>
      <c r="BW33" s="264">
        <f t="shared" si="31"/>
        <v>218.26999999999998</v>
      </c>
      <c r="BX33" s="39">
        <v>61.74</v>
      </c>
      <c r="BY33" s="39">
        <f t="shared" si="28"/>
        <v>1408.73</v>
      </c>
      <c r="BZ33" s="521">
        <f t="shared" si="29"/>
        <v>156.52999999999997</v>
      </c>
    </row>
    <row r="34" spans="1:78" s="20" customFormat="1" ht="33.75" customHeight="1">
      <c r="A34" s="68">
        <v>28</v>
      </c>
      <c r="B34" s="71" t="s">
        <v>324</v>
      </c>
      <c r="C34" s="94"/>
      <c r="D34" s="476">
        <v>27</v>
      </c>
      <c r="E34" s="471" t="s">
        <v>378</v>
      </c>
      <c r="F34" s="122">
        <v>42754</v>
      </c>
      <c r="G34" s="44" t="s">
        <v>360</v>
      </c>
      <c r="H34" s="45" t="s">
        <v>327</v>
      </c>
      <c r="I34" s="45" t="s">
        <v>328</v>
      </c>
      <c r="J34" s="45" t="s">
        <v>379</v>
      </c>
      <c r="K34" s="45" t="s">
        <v>380</v>
      </c>
      <c r="L34" s="259">
        <v>2085.06</v>
      </c>
      <c r="M34" s="259">
        <f t="shared" si="0"/>
        <v>208.506</v>
      </c>
      <c r="N34" s="259">
        <f t="shared" si="1"/>
        <v>1876.5539999999999</v>
      </c>
      <c r="O34" s="259">
        <f t="shared" si="2"/>
        <v>375.31079999999997</v>
      </c>
      <c r="P34" s="143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86">
        <f t="shared" si="25"/>
        <v>602.32999999999993</v>
      </c>
      <c r="BU34" s="62">
        <v>375.31</v>
      </c>
      <c r="BV34" s="62">
        <f t="shared" si="30"/>
        <v>1858.04</v>
      </c>
      <c r="BW34" s="264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21">
        <f t="shared" si="29"/>
        <v>208.51156164383565</v>
      </c>
    </row>
    <row r="35" spans="1:78" s="20" customFormat="1" ht="32.25" customHeight="1">
      <c r="A35" s="68">
        <v>29</v>
      </c>
      <c r="B35" s="71" t="s">
        <v>324</v>
      </c>
      <c r="C35" s="94"/>
      <c r="D35" s="476">
        <v>28</v>
      </c>
      <c r="E35" s="471" t="s">
        <v>381</v>
      </c>
      <c r="F35" s="122">
        <v>42755</v>
      </c>
      <c r="G35" s="44" t="s">
        <v>337</v>
      </c>
      <c r="H35" s="45" t="s">
        <v>327</v>
      </c>
      <c r="I35" s="45" t="s">
        <v>353</v>
      </c>
      <c r="J35" s="45" t="s">
        <v>382</v>
      </c>
      <c r="K35" s="45" t="s">
        <v>383</v>
      </c>
      <c r="L35" s="259">
        <v>1565.26</v>
      </c>
      <c r="M35" s="259">
        <f t="shared" si="0"/>
        <v>156.52600000000001</v>
      </c>
      <c r="N35" s="259">
        <f t="shared" si="1"/>
        <v>1408.7339999999999</v>
      </c>
      <c r="O35" s="259">
        <f t="shared" si="2"/>
        <v>281.74680000000001</v>
      </c>
      <c r="P35" s="143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86">
        <f t="shared" si="25"/>
        <v>452.93000000000006</v>
      </c>
      <c r="BU35" s="62">
        <v>281.75</v>
      </c>
      <c r="BV35" s="62">
        <f t="shared" si="30"/>
        <v>1394.08</v>
      </c>
      <c r="BW35" s="264">
        <f t="shared" si="31"/>
        <v>171.18000000000006</v>
      </c>
      <c r="BX35" s="39">
        <v>14.65</v>
      </c>
      <c r="BY35" s="39">
        <f t="shared" si="28"/>
        <v>1408.73</v>
      </c>
      <c r="BZ35" s="521">
        <f t="shared" si="29"/>
        <v>156.52999999999997</v>
      </c>
    </row>
    <row r="36" spans="1:78" s="20" customFormat="1" ht="36.75" customHeight="1">
      <c r="A36" s="68">
        <v>30</v>
      </c>
      <c r="B36" s="71" t="s">
        <v>324</v>
      </c>
      <c r="C36" s="94"/>
      <c r="D36" s="476">
        <v>29</v>
      </c>
      <c r="E36" s="471" t="s">
        <v>384</v>
      </c>
      <c r="F36" s="122">
        <v>42755</v>
      </c>
      <c r="G36" s="44" t="s">
        <v>337</v>
      </c>
      <c r="H36" s="45" t="s">
        <v>327</v>
      </c>
      <c r="I36" s="45" t="s">
        <v>353</v>
      </c>
      <c r="J36" s="45" t="s">
        <v>385</v>
      </c>
      <c r="K36" s="45" t="s">
        <v>386</v>
      </c>
      <c r="L36" s="259">
        <v>1565.26</v>
      </c>
      <c r="M36" s="259">
        <f t="shared" si="0"/>
        <v>156.52600000000001</v>
      </c>
      <c r="N36" s="259">
        <f t="shared" si="1"/>
        <v>1408.7339999999999</v>
      </c>
      <c r="O36" s="259">
        <f t="shared" si="2"/>
        <v>281.74680000000001</v>
      </c>
      <c r="P36" s="143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86">
        <f t="shared" si="25"/>
        <v>452.93000000000006</v>
      </c>
      <c r="BU36" s="62">
        <v>281.75</v>
      </c>
      <c r="BV36" s="62">
        <f t="shared" si="30"/>
        <v>1394.08</v>
      </c>
      <c r="BW36" s="264">
        <f t="shared" si="31"/>
        <v>171.18000000000006</v>
      </c>
      <c r="BX36" s="39">
        <v>14.65</v>
      </c>
      <c r="BY36" s="39">
        <f t="shared" si="28"/>
        <v>1408.73</v>
      </c>
      <c r="BZ36" s="521">
        <f t="shared" si="29"/>
        <v>156.52999999999997</v>
      </c>
    </row>
    <row r="37" spans="1:78" s="20" customFormat="1" ht="31.5" customHeight="1">
      <c r="A37" s="68">
        <v>31</v>
      </c>
      <c r="B37" s="71" t="s">
        <v>324</v>
      </c>
      <c r="C37" s="94"/>
      <c r="D37" s="476">
        <v>30</v>
      </c>
      <c r="E37" s="471" t="s">
        <v>387</v>
      </c>
      <c r="F37" s="122">
        <v>42752</v>
      </c>
      <c r="G37" s="44" t="s">
        <v>337</v>
      </c>
      <c r="H37" s="45" t="s">
        <v>327</v>
      </c>
      <c r="I37" s="45" t="s">
        <v>353</v>
      </c>
      <c r="J37" s="45" t="s">
        <v>388</v>
      </c>
      <c r="K37" s="45" t="s">
        <v>389</v>
      </c>
      <c r="L37" s="259">
        <v>1565.26</v>
      </c>
      <c r="M37" s="259">
        <f t="shared" si="0"/>
        <v>156.52600000000001</v>
      </c>
      <c r="N37" s="259">
        <f t="shared" si="1"/>
        <v>1408.7339999999999</v>
      </c>
      <c r="O37" s="259">
        <f t="shared" si="2"/>
        <v>281.74680000000001</v>
      </c>
      <c r="P37" s="143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86">
        <f t="shared" si="25"/>
        <v>450.6099999999999</v>
      </c>
      <c r="BU37" s="62">
        <v>281.75</v>
      </c>
      <c r="BV37" s="62">
        <f t="shared" si="30"/>
        <v>1396.4</v>
      </c>
      <c r="BW37" s="264">
        <f t="shared" si="31"/>
        <v>168.8599999999999</v>
      </c>
      <c r="BX37" s="39">
        <v>12.33</v>
      </c>
      <c r="BY37" s="39">
        <f t="shared" si="28"/>
        <v>1408.73</v>
      </c>
      <c r="BZ37" s="521">
        <f t="shared" si="29"/>
        <v>156.52999999999997</v>
      </c>
    </row>
    <row r="38" spans="1:78" s="20" customFormat="1" ht="31.5" customHeight="1">
      <c r="A38" s="68">
        <v>32</v>
      </c>
      <c r="B38" s="71" t="s">
        <v>324</v>
      </c>
      <c r="C38" s="94"/>
      <c r="D38" s="476">
        <v>31</v>
      </c>
      <c r="E38" s="471" t="s">
        <v>390</v>
      </c>
      <c r="F38" s="122">
        <v>42755</v>
      </c>
      <c r="G38" s="44" t="s">
        <v>337</v>
      </c>
      <c r="H38" s="45" t="s">
        <v>327</v>
      </c>
      <c r="I38" s="45" t="s">
        <v>353</v>
      </c>
      <c r="J38" s="45">
        <v>63229970975</v>
      </c>
      <c r="K38" s="44" t="s">
        <v>391</v>
      </c>
      <c r="L38" s="259">
        <v>1565.26</v>
      </c>
      <c r="M38" s="259">
        <f t="shared" si="0"/>
        <v>156.52600000000001</v>
      </c>
      <c r="N38" s="259">
        <f t="shared" si="1"/>
        <v>1408.7339999999999</v>
      </c>
      <c r="O38" s="259">
        <f t="shared" si="2"/>
        <v>281.74680000000001</v>
      </c>
      <c r="P38" s="143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86">
        <f t="shared" si="25"/>
        <v>452.93000000000006</v>
      </c>
      <c r="BU38" s="62">
        <v>281.75</v>
      </c>
      <c r="BV38" s="62">
        <f t="shared" si="30"/>
        <v>1394.08</v>
      </c>
      <c r="BW38" s="264">
        <f t="shared" si="31"/>
        <v>171.18000000000006</v>
      </c>
      <c r="BX38" s="39">
        <v>14.65</v>
      </c>
      <c r="BY38" s="39">
        <f t="shared" si="28"/>
        <v>1408.73</v>
      </c>
      <c r="BZ38" s="521">
        <f t="shared" si="29"/>
        <v>156.52999999999997</v>
      </c>
    </row>
    <row r="39" spans="1:78" s="20" customFormat="1" ht="34.5" customHeight="1">
      <c r="A39" s="68">
        <v>33</v>
      </c>
      <c r="B39" s="71" t="s">
        <v>324</v>
      </c>
      <c r="C39" s="94"/>
      <c r="D39" s="476">
        <v>32</v>
      </c>
      <c r="E39" s="471" t="s">
        <v>392</v>
      </c>
      <c r="F39" s="122">
        <v>42756</v>
      </c>
      <c r="G39" s="44" t="s">
        <v>337</v>
      </c>
      <c r="H39" s="45" t="s">
        <v>327</v>
      </c>
      <c r="I39" s="45" t="s">
        <v>353</v>
      </c>
      <c r="J39" s="45" t="s">
        <v>393</v>
      </c>
      <c r="K39" s="45" t="s">
        <v>394</v>
      </c>
      <c r="L39" s="259">
        <v>1565.26</v>
      </c>
      <c r="M39" s="259">
        <f t="shared" si="0"/>
        <v>156.52600000000001</v>
      </c>
      <c r="N39" s="259">
        <f t="shared" si="1"/>
        <v>1408.7339999999999</v>
      </c>
      <c r="O39" s="259">
        <f t="shared" si="2"/>
        <v>281.74680000000001</v>
      </c>
      <c r="P39" s="143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86">
        <f t="shared" si="25"/>
        <v>453.70000000000005</v>
      </c>
      <c r="BU39" s="62">
        <v>281.75</v>
      </c>
      <c r="BV39" s="62">
        <f t="shared" si="30"/>
        <v>1393.31</v>
      </c>
      <c r="BW39" s="264">
        <f t="shared" si="31"/>
        <v>171.95000000000005</v>
      </c>
      <c r="BX39" s="39">
        <v>15.42</v>
      </c>
      <c r="BY39" s="39">
        <f t="shared" si="28"/>
        <v>1408.73</v>
      </c>
      <c r="BZ39" s="521">
        <f t="shared" si="29"/>
        <v>156.52999999999997</v>
      </c>
    </row>
    <row r="40" spans="1:78" s="20" customFormat="1" ht="36" customHeight="1">
      <c r="A40" s="68">
        <v>34</v>
      </c>
      <c r="B40" s="71" t="s">
        <v>324</v>
      </c>
      <c r="C40" s="94"/>
      <c r="D40" s="476">
        <v>33</v>
      </c>
      <c r="E40" s="471" t="s">
        <v>395</v>
      </c>
      <c r="F40" s="122">
        <v>42756</v>
      </c>
      <c r="G40" s="44" t="s">
        <v>360</v>
      </c>
      <c r="H40" s="45" t="s">
        <v>327</v>
      </c>
      <c r="I40" s="45" t="s">
        <v>328</v>
      </c>
      <c r="J40" s="45" t="s">
        <v>396</v>
      </c>
      <c r="K40" s="45" t="s">
        <v>397</v>
      </c>
      <c r="L40" s="259">
        <v>2085.0700000000002</v>
      </c>
      <c r="M40" s="259">
        <f t="shared" ref="M40:M69" si="37">L40*10%</f>
        <v>208.50700000000003</v>
      </c>
      <c r="N40" s="259">
        <f t="shared" ref="N40:N69" si="38">L40-M40</f>
        <v>1876.5630000000001</v>
      </c>
      <c r="O40" s="259">
        <f t="shared" ref="O40:O67" si="39">N40/5</f>
        <v>375.31260000000003</v>
      </c>
      <c r="P40" s="143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86">
        <f t="shared" si="25"/>
        <v>604.39000000000033</v>
      </c>
      <c r="BU40" s="62">
        <v>375.31</v>
      </c>
      <c r="BV40" s="62">
        <f t="shared" si="30"/>
        <v>1855.9899999999998</v>
      </c>
      <c r="BW40" s="264">
        <f t="shared" si="31"/>
        <v>229.08000000000038</v>
      </c>
      <c r="BX40" s="39">
        <v>20.57</v>
      </c>
      <c r="BY40" s="39">
        <f t="shared" si="28"/>
        <v>1876.5599999999997</v>
      </c>
      <c r="BZ40" s="521">
        <f t="shared" si="29"/>
        <v>208.51000000000045</v>
      </c>
    </row>
    <row r="41" spans="1:78" s="20" customFormat="1" ht="33" customHeight="1">
      <c r="A41" s="68">
        <v>35</v>
      </c>
      <c r="B41" s="71" t="s">
        <v>324</v>
      </c>
      <c r="C41" s="94"/>
      <c r="D41" s="476">
        <v>34</v>
      </c>
      <c r="E41" s="471" t="s">
        <v>398</v>
      </c>
      <c r="F41" s="122">
        <v>42758</v>
      </c>
      <c r="G41" s="44" t="s">
        <v>360</v>
      </c>
      <c r="H41" s="45" t="s">
        <v>327</v>
      </c>
      <c r="I41" s="45" t="s">
        <v>328</v>
      </c>
      <c r="J41" s="45" t="s">
        <v>399</v>
      </c>
      <c r="K41" s="45" t="s">
        <v>400</v>
      </c>
      <c r="L41" s="259">
        <v>2085.0700000000002</v>
      </c>
      <c r="M41" s="259">
        <f t="shared" si="37"/>
        <v>208.50700000000003</v>
      </c>
      <c r="N41" s="259">
        <f t="shared" si="38"/>
        <v>1876.5630000000001</v>
      </c>
      <c r="O41" s="259">
        <f t="shared" si="39"/>
        <v>375.31260000000003</v>
      </c>
      <c r="P41" s="143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86">
        <f t="shared" si="25"/>
        <v>606.45000000000027</v>
      </c>
      <c r="BU41" s="62">
        <v>375.31</v>
      </c>
      <c r="BV41" s="62">
        <f t="shared" si="30"/>
        <v>1853.9299999999998</v>
      </c>
      <c r="BW41" s="264">
        <f t="shared" si="31"/>
        <v>231.14000000000033</v>
      </c>
      <c r="BX41" s="39">
        <v>22.63</v>
      </c>
      <c r="BY41" s="39">
        <f t="shared" si="28"/>
        <v>1876.56</v>
      </c>
      <c r="BZ41" s="521">
        <f t="shared" si="29"/>
        <v>208.51000000000022</v>
      </c>
    </row>
    <row r="42" spans="1:78" s="20" customFormat="1" ht="30.75" customHeight="1">
      <c r="A42" s="68">
        <v>36</v>
      </c>
      <c r="B42" s="71" t="s">
        <v>324</v>
      </c>
      <c r="C42" s="94"/>
      <c r="D42" s="476">
        <v>35</v>
      </c>
      <c r="E42" s="471" t="s">
        <v>401</v>
      </c>
      <c r="F42" s="122">
        <v>42808</v>
      </c>
      <c r="G42" s="44" t="s">
        <v>360</v>
      </c>
      <c r="H42" s="45" t="s">
        <v>327</v>
      </c>
      <c r="I42" s="45" t="s">
        <v>328</v>
      </c>
      <c r="J42" s="45" t="s">
        <v>402</v>
      </c>
      <c r="K42" s="45" t="s">
        <v>403</v>
      </c>
      <c r="L42" s="259">
        <v>2085.0700000000002</v>
      </c>
      <c r="M42" s="259">
        <f t="shared" si="37"/>
        <v>208.50700000000003</v>
      </c>
      <c r="N42" s="259">
        <f t="shared" si="38"/>
        <v>1876.5630000000001</v>
      </c>
      <c r="O42" s="259">
        <f t="shared" si="39"/>
        <v>375.31260000000003</v>
      </c>
      <c r="P42" s="143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86">
        <f t="shared" si="25"/>
        <v>657.86000000000035</v>
      </c>
      <c r="BU42" s="62">
        <v>375.31</v>
      </c>
      <c r="BV42" s="62">
        <f t="shared" si="30"/>
        <v>1802.5199999999998</v>
      </c>
      <c r="BW42" s="264">
        <f t="shared" si="31"/>
        <v>282.55000000000041</v>
      </c>
      <c r="BX42" s="39">
        <v>74.040000000000006</v>
      </c>
      <c r="BY42" s="39">
        <f t="shared" si="28"/>
        <v>1876.5599999999997</v>
      </c>
      <c r="BZ42" s="521">
        <f t="shared" si="29"/>
        <v>208.51000000000045</v>
      </c>
    </row>
    <row r="43" spans="1:78" s="20" customFormat="1" ht="42" customHeight="1">
      <c r="A43" s="68">
        <v>37</v>
      </c>
      <c r="B43" s="71" t="s">
        <v>324</v>
      </c>
      <c r="C43" s="94"/>
      <c r="D43" s="476">
        <v>36</v>
      </c>
      <c r="E43" s="471" t="s">
        <v>404</v>
      </c>
      <c r="F43" s="122">
        <v>42814</v>
      </c>
      <c r="G43" s="44" t="s">
        <v>405</v>
      </c>
      <c r="H43" s="45" t="s">
        <v>314</v>
      </c>
      <c r="I43" s="45" t="s">
        <v>346</v>
      </c>
      <c r="J43" s="45">
        <v>2244291452</v>
      </c>
      <c r="K43" s="44" t="s">
        <v>406</v>
      </c>
      <c r="L43" s="259">
        <v>4346.83</v>
      </c>
      <c r="M43" s="259">
        <f t="shared" si="37"/>
        <v>434.68299999999999</v>
      </c>
      <c r="N43" s="259">
        <f t="shared" si="38"/>
        <v>3912.1469999999999</v>
      </c>
      <c r="O43" s="259">
        <f t="shared" si="39"/>
        <v>782.42939999999999</v>
      </c>
      <c r="P43" s="143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86">
        <f t="shared" si="25"/>
        <v>1384.3100000000004</v>
      </c>
      <c r="BU43" s="62">
        <v>782.43</v>
      </c>
      <c r="BV43" s="62">
        <f t="shared" si="30"/>
        <v>3744.9499999999994</v>
      </c>
      <c r="BW43" s="264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21">
        <f t="shared" si="29"/>
        <v>434.67578082191858</v>
      </c>
    </row>
    <row r="44" spans="1:78" s="20" customFormat="1" ht="42.75" customHeight="1">
      <c r="A44" s="68">
        <v>38</v>
      </c>
      <c r="B44" s="71" t="s">
        <v>324</v>
      </c>
      <c r="C44" s="94"/>
      <c r="D44" s="476">
        <v>37</v>
      </c>
      <c r="E44" s="471" t="s">
        <v>407</v>
      </c>
      <c r="F44" s="122">
        <v>42815</v>
      </c>
      <c r="G44" s="44" t="s">
        <v>405</v>
      </c>
      <c r="H44" s="45" t="s">
        <v>314</v>
      </c>
      <c r="I44" s="45" t="s">
        <v>346</v>
      </c>
      <c r="J44" s="45">
        <v>2244291452</v>
      </c>
      <c r="K44" s="44" t="s">
        <v>408</v>
      </c>
      <c r="L44" s="259">
        <v>4346.83</v>
      </c>
      <c r="M44" s="259">
        <f t="shared" si="37"/>
        <v>434.68299999999999</v>
      </c>
      <c r="N44" s="259">
        <f t="shared" si="38"/>
        <v>3912.1469999999999</v>
      </c>
      <c r="O44" s="259">
        <f t="shared" si="39"/>
        <v>782.42939999999999</v>
      </c>
      <c r="P44" s="143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86">
        <f t="shared" si="25"/>
        <v>1386.46</v>
      </c>
      <c r="BU44" s="62">
        <v>782.43</v>
      </c>
      <c r="BV44" s="62">
        <f t="shared" si="30"/>
        <v>3742.7999999999997</v>
      </c>
      <c r="BW44" s="264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21">
        <f t="shared" si="29"/>
        <v>434.68213698630143</v>
      </c>
    </row>
    <row r="45" spans="1:78" s="20" customFormat="1" ht="36" customHeight="1">
      <c r="A45" s="68">
        <v>39</v>
      </c>
      <c r="B45" s="71" t="s">
        <v>324</v>
      </c>
      <c r="C45" s="94"/>
      <c r="D45" s="476">
        <v>38</v>
      </c>
      <c r="E45" s="471" t="s">
        <v>409</v>
      </c>
      <c r="F45" s="122">
        <v>42760</v>
      </c>
      <c r="G45" s="44" t="s">
        <v>410</v>
      </c>
      <c r="H45" s="45" t="s">
        <v>229</v>
      </c>
      <c r="I45" s="45" t="s">
        <v>229</v>
      </c>
      <c r="J45" s="45" t="s">
        <v>219</v>
      </c>
      <c r="K45" s="44" t="s">
        <v>411</v>
      </c>
      <c r="L45" s="259">
        <v>4520</v>
      </c>
      <c r="M45" s="259">
        <f t="shared" si="37"/>
        <v>452</v>
      </c>
      <c r="N45" s="259">
        <f t="shared" si="38"/>
        <v>4068</v>
      </c>
      <c r="O45" s="259">
        <f t="shared" si="39"/>
        <v>813.6</v>
      </c>
      <c r="P45" s="143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86">
        <f t="shared" si="25"/>
        <v>1319.1</v>
      </c>
      <c r="BU45" s="62">
        <v>813.6</v>
      </c>
      <c r="BV45" s="62">
        <f t="shared" si="30"/>
        <v>4014.5</v>
      </c>
      <c r="BW45" s="264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21">
        <f t="shared" si="29"/>
        <v>452.00301369863018</v>
      </c>
    </row>
    <row r="46" spans="1:78" s="20" customFormat="1" ht="41.25" customHeight="1">
      <c r="A46" s="68">
        <v>40</v>
      </c>
      <c r="B46" s="69">
        <v>84</v>
      </c>
      <c r="C46" s="92"/>
      <c r="D46" s="476">
        <v>39</v>
      </c>
      <c r="E46" s="471" t="s">
        <v>412</v>
      </c>
      <c r="F46" s="122">
        <v>42983</v>
      </c>
      <c r="G46" s="44" t="s">
        <v>413</v>
      </c>
      <c r="H46" s="45" t="s">
        <v>314</v>
      </c>
      <c r="I46" s="45" t="s">
        <v>414</v>
      </c>
      <c r="J46" s="45" t="s">
        <v>415</v>
      </c>
      <c r="K46" s="44" t="s">
        <v>416</v>
      </c>
      <c r="L46" s="259">
        <v>4022.8</v>
      </c>
      <c r="M46" s="259">
        <f t="shared" si="37"/>
        <v>402.28000000000003</v>
      </c>
      <c r="N46" s="259">
        <f t="shared" si="38"/>
        <v>3620.52</v>
      </c>
      <c r="O46" s="259">
        <f t="shared" si="39"/>
        <v>724.10400000000004</v>
      </c>
      <c r="P46" s="143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86">
        <f t="shared" si="25"/>
        <v>1616.4100000000003</v>
      </c>
      <c r="BU46" s="62">
        <v>724.1</v>
      </c>
      <c r="BV46" s="62">
        <f t="shared" si="30"/>
        <v>3130.49</v>
      </c>
      <c r="BW46" s="264">
        <f t="shared" si="31"/>
        <v>892.3100000000004</v>
      </c>
      <c r="BX46" s="39">
        <v>490.03</v>
      </c>
      <c r="BY46" s="39">
        <f t="shared" si="28"/>
        <v>3620.5199999999995</v>
      </c>
      <c r="BZ46" s="521">
        <f t="shared" si="29"/>
        <v>402.28000000000065</v>
      </c>
    </row>
    <row r="47" spans="1:78" s="20" customFormat="1" ht="42.75" customHeight="1">
      <c r="A47" s="68">
        <v>41</v>
      </c>
      <c r="B47" s="69">
        <v>84</v>
      </c>
      <c r="C47" s="92"/>
      <c r="D47" s="476">
        <v>40</v>
      </c>
      <c r="E47" s="471" t="s">
        <v>417</v>
      </c>
      <c r="F47" s="122">
        <v>42983</v>
      </c>
      <c r="G47" s="44" t="s">
        <v>418</v>
      </c>
      <c r="H47" s="45" t="s">
        <v>314</v>
      </c>
      <c r="I47" s="45" t="s">
        <v>419</v>
      </c>
      <c r="J47" s="44" t="s">
        <v>420</v>
      </c>
      <c r="K47" s="44" t="s">
        <v>421</v>
      </c>
      <c r="L47" s="259">
        <v>5243.2</v>
      </c>
      <c r="M47" s="259">
        <f t="shared" si="37"/>
        <v>524.32000000000005</v>
      </c>
      <c r="N47" s="259">
        <f t="shared" si="38"/>
        <v>4718.88</v>
      </c>
      <c r="O47" s="259">
        <f t="shared" si="39"/>
        <v>943.77600000000007</v>
      </c>
      <c r="P47" s="143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86">
        <f t="shared" si="25"/>
        <v>2106.75</v>
      </c>
      <c r="BU47" s="62">
        <v>943.78</v>
      </c>
      <c r="BV47" s="62">
        <f t="shared" si="30"/>
        <v>4080.2299999999996</v>
      </c>
      <c r="BW47" s="264">
        <f t="shared" si="31"/>
        <v>1162.9700000000003</v>
      </c>
      <c r="BX47" s="39">
        <v>638.65</v>
      </c>
      <c r="BY47" s="39">
        <f t="shared" si="28"/>
        <v>4718.8799999999992</v>
      </c>
      <c r="BZ47" s="521">
        <f t="shared" si="29"/>
        <v>524.32000000000062</v>
      </c>
    </row>
    <row r="48" spans="1:78" s="20" customFormat="1" ht="42.75" customHeight="1">
      <c r="A48" s="68">
        <v>42</v>
      </c>
      <c r="B48" s="69">
        <v>84</v>
      </c>
      <c r="C48" s="92"/>
      <c r="D48" s="476">
        <v>41</v>
      </c>
      <c r="E48" s="471" t="s">
        <v>422</v>
      </c>
      <c r="F48" s="122">
        <v>42983</v>
      </c>
      <c r="G48" s="44" t="s">
        <v>423</v>
      </c>
      <c r="H48" s="45" t="s">
        <v>314</v>
      </c>
      <c r="I48" s="45" t="s">
        <v>424</v>
      </c>
      <c r="J48" s="45" t="s">
        <v>425</v>
      </c>
      <c r="K48" s="45" t="s">
        <v>426</v>
      </c>
      <c r="L48" s="259">
        <v>1717.6</v>
      </c>
      <c r="M48" s="259">
        <f t="shared" si="37"/>
        <v>171.76</v>
      </c>
      <c r="N48" s="259">
        <f t="shared" si="38"/>
        <v>1545.84</v>
      </c>
      <c r="O48" s="259">
        <f t="shared" si="39"/>
        <v>309.16800000000001</v>
      </c>
      <c r="P48" s="143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86">
        <f t="shared" si="25"/>
        <v>690.13999999999987</v>
      </c>
      <c r="BU48" s="62">
        <v>309.17</v>
      </c>
      <c r="BV48" s="62">
        <f t="shared" si="30"/>
        <v>1336.63</v>
      </c>
      <c r="BW48" s="264">
        <f t="shared" si="31"/>
        <v>380.9699999999998</v>
      </c>
      <c r="BX48" s="39">
        <v>209.21</v>
      </c>
      <c r="BY48" s="39">
        <f t="shared" si="28"/>
        <v>1545.8400000000001</v>
      </c>
      <c r="BZ48" s="521">
        <f t="shared" si="29"/>
        <v>171.75999999999976</v>
      </c>
    </row>
    <row r="49" spans="1:78" s="20" customFormat="1" ht="42.75" customHeight="1">
      <c r="A49" s="68">
        <v>43</v>
      </c>
      <c r="B49" s="69">
        <v>84</v>
      </c>
      <c r="C49" s="92"/>
      <c r="D49" s="476">
        <v>42</v>
      </c>
      <c r="E49" s="471" t="s">
        <v>427</v>
      </c>
      <c r="F49" s="122">
        <v>42983</v>
      </c>
      <c r="G49" s="44" t="s">
        <v>423</v>
      </c>
      <c r="H49" s="45" t="s">
        <v>314</v>
      </c>
      <c r="I49" s="45" t="s">
        <v>424</v>
      </c>
      <c r="J49" s="45" t="s">
        <v>415</v>
      </c>
      <c r="K49" s="45" t="s">
        <v>428</v>
      </c>
      <c r="L49" s="259">
        <v>1717.6</v>
      </c>
      <c r="M49" s="259">
        <f t="shared" si="37"/>
        <v>171.76</v>
      </c>
      <c r="N49" s="259">
        <f t="shared" si="38"/>
        <v>1545.84</v>
      </c>
      <c r="O49" s="259">
        <f t="shared" si="39"/>
        <v>309.16800000000001</v>
      </c>
      <c r="P49" s="143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86">
        <f t="shared" si="25"/>
        <v>690.13999999999987</v>
      </c>
      <c r="BU49" s="62">
        <v>309.17</v>
      </c>
      <c r="BV49" s="62">
        <f t="shared" si="30"/>
        <v>1336.63</v>
      </c>
      <c r="BW49" s="264">
        <f t="shared" si="31"/>
        <v>380.9699999999998</v>
      </c>
      <c r="BX49" s="39">
        <v>209.21</v>
      </c>
      <c r="BY49" s="39">
        <f t="shared" si="28"/>
        <v>1545.8400000000001</v>
      </c>
      <c r="BZ49" s="521">
        <f t="shared" si="29"/>
        <v>171.75999999999976</v>
      </c>
    </row>
    <row r="50" spans="1:78" s="20" customFormat="1" ht="42.75" customHeight="1">
      <c r="A50" s="68">
        <v>44</v>
      </c>
      <c r="B50" s="69">
        <v>84</v>
      </c>
      <c r="C50" s="92"/>
      <c r="D50" s="476">
        <v>43</v>
      </c>
      <c r="E50" s="471" t="s">
        <v>429</v>
      </c>
      <c r="F50" s="122">
        <v>42983</v>
      </c>
      <c r="G50" s="44" t="s">
        <v>413</v>
      </c>
      <c r="H50" s="45" t="s">
        <v>430</v>
      </c>
      <c r="I50" s="45" t="s">
        <v>414</v>
      </c>
      <c r="J50" s="44" t="s">
        <v>431</v>
      </c>
      <c r="K50" s="44" t="s">
        <v>432</v>
      </c>
      <c r="L50" s="259">
        <v>4022.8</v>
      </c>
      <c r="M50" s="259">
        <f t="shared" si="37"/>
        <v>402.28000000000003</v>
      </c>
      <c r="N50" s="259">
        <f t="shared" si="38"/>
        <v>3620.52</v>
      </c>
      <c r="O50" s="259">
        <f t="shared" si="39"/>
        <v>724.10400000000004</v>
      </c>
      <c r="P50" s="143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86">
        <f t="shared" si="25"/>
        <v>1616.4100000000003</v>
      </c>
      <c r="BU50" s="62">
        <v>724.1</v>
      </c>
      <c r="BV50" s="62">
        <f t="shared" si="30"/>
        <v>3130.49</v>
      </c>
      <c r="BW50" s="264">
        <f t="shared" si="31"/>
        <v>892.3100000000004</v>
      </c>
      <c r="BX50" s="39">
        <v>490.03</v>
      </c>
      <c r="BY50" s="39">
        <f t="shared" si="28"/>
        <v>3620.5199999999995</v>
      </c>
      <c r="BZ50" s="521">
        <f t="shared" si="29"/>
        <v>402.28000000000065</v>
      </c>
    </row>
    <row r="51" spans="1:78" s="20" customFormat="1" ht="36" customHeight="1">
      <c r="A51" s="68">
        <v>45</v>
      </c>
      <c r="B51" s="71" t="s">
        <v>433</v>
      </c>
      <c r="C51" s="94"/>
      <c r="D51" s="476">
        <v>44</v>
      </c>
      <c r="E51" s="473" t="s">
        <v>434</v>
      </c>
      <c r="F51" s="122">
        <v>43425</v>
      </c>
      <c r="G51" s="44" t="s">
        <v>435</v>
      </c>
      <c r="H51" s="45" t="s">
        <v>436</v>
      </c>
      <c r="I51" s="45" t="s">
        <v>437</v>
      </c>
      <c r="J51" s="45" t="s">
        <v>438</v>
      </c>
      <c r="K51" s="45" t="s">
        <v>432</v>
      </c>
      <c r="L51" s="259">
        <v>6592.88</v>
      </c>
      <c r="M51" s="259">
        <f t="shared" si="37"/>
        <v>659.28800000000001</v>
      </c>
      <c r="N51" s="259">
        <f t="shared" si="38"/>
        <v>5933.5920000000006</v>
      </c>
      <c r="O51" s="259">
        <f t="shared" si="39"/>
        <v>1186.7184000000002</v>
      </c>
      <c r="P51" s="143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86">
        <f t="shared" ref="BT51:BT58" si="42">L51-BS51</f>
        <v>4086.1400000000003</v>
      </c>
      <c r="BU51" s="62">
        <v>1186.72</v>
      </c>
      <c r="BV51" s="62">
        <f t="shared" si="30"/>
        <v>3693.46</v>
      </c>
      <c r="BW51" s="264">
        <f t="shared" si="31"/>
        <v>2899.42</v>
      </c>
      <c r="BX51" s="39">
        <v>591.73216657534294</v>
      </c>
      <c r="BY51" s="39">
        <f t="shared" si="28"/>
        <v>4285.1921665753434</v>
      </c>
      <c r="BZ51" s="521">
        <f t="shared" si="29"/>
        <v>2307.6878334246567</v>
      </c>
    </row>
    <row r="52" spans="1:78" s="20" customFormat="1" ht="125.25" customHeight="1">
      <c r="A52" s="68">
        <v>46</v>
      </c>
      <c r="B52" s="71" t="s">
        <v>439</v>
      </c>
      <c r="C52" s="94"/>
      <c r="D52" s="476">
        <v>45</v>
      </c>
      <c r="E52" s="471" t="s">
        <v>1199</v>
      </c>
      <c r="F52" s="122">
        <v>43427</v>
      </c>
      <c r="G52" s="527" t="s">
        <v>440</v>
      </c>
      <c r="H52" s="45" t="s">
        <v>289</v>
      </c>
      <c r="I52" s="45" t="s">
        <v>441</v>
      </c>
      <c r="J52" s="43" t="s">
        <v>442</v>
      </c>
      <c r="K52" s="46" t="s">
        <v>443</v>
      </c>
      <c r="L52" s="259">
        <v>731</v>
      </c>
      <c r="M52" s="259">
        <f t="shared" si="37"/>
        <v>73.100000000000009</v>
      </c>
      <c r="N52" s="259">
        <f t="shared" si="38"/>
        <v>657.9</v>
      </c>
      <c r="O52" s="259">
        <f t="shared" si="39"/>
        <v>131.57999999999998</v>
      </c>
      <c r="P52" s="143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86">
        <f t="shared" si="42"/>
        <v>453.78</v>
      </c>
      <c r="BU52" s="62">
        <v>131.58000000000001</v>
      </c>
      <c r="BV52" s="62">
        <f t="shared" si="30"/>
        <v>408.80000000000007</v>
      </c>
      <c r="BW52" s="264">
        <f t="shared" si="31"/>
        <v>322.19999999999993</v>
      </c>
      <c r="BX52" s="39">
        <v>65.608986301369796</v>
      </c>
      <c r="BY52" s="39">
        <f t="shared" si="28"/>
        <v>474.40898630136985</v>
      </c>
      <c r="BZ52" s="521">
        <f t="shared" si="29"/>
        <v>256.59101369863015</v>
      </c>
    </row>
    <row r="53" spans="1:78" s="20" customFormat="1" ht="144" customHeight="1">
      <c r="A53" s="68">
        <v>47</v>
      </c>
      <c r="B53" s="71" t="s">
        <v>444</v>
      </c>
      <c r="C53" s="94"/>
      <c r="D53" s="476">
        <v>46</v>
      </c>
      <c r="E53" s="473" t="s">
        <v>445</v>
      </c>
      <c r="F53" s="122">
        <v>43817</v>
      </c>
      <c r="G53" s="44" t="s">
        <v>446</v>
      </c>
      <c r="H53" s="45" t="s">
        <v>447</v>
      </c>
      <c r="I53" s="45" t="s">
        <v>448</v>
      </c>
      <c r="J53" s="45">
        <v>118158</v>
      </c>
      <c r="K53" s="45" t="s">
        <v>432</v>
      </c>
      <c r="L53" s="259">
        <v>875</v>
      </c>
      <c r="M53" s="259">
        <f t="shared" si="37"/>
        <v>87.5</v>
      </c>
      <c r="N53" s="259">
        <f t="shared" si="38"/>
        <v>787.5</v>
      </c>
      <c r="O53" s="259">
        <f t="shared" si="39"/>
        <v>157.5</v>
      </c>
      <c r="P53" s="143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86">
        <f t="shared" si="42"/>
        <v>711.46</v>
      </c>
      <c r="BU53" s="62">
        <v>157.5</v>
      </c>
      <c r="BV53" s="62">
        <f t="shared" si="30"/>
        <v>321.03999999999996</v>
      </c>
      <c r="BW53" s="264">
        <f t="shared" si="31"/>
        <v>553.96</v>
      </c>
      <c r="BX53" s="39">
        <v>78.535342465753459</v>
      </c>
      <c r="BY53" s="39">
        <f t="shared" si="28"/>
        <v>399.57534246575341</v>
      </c>
      <c r="BZ53" s="521">
        <f t="shared" si="29"/>
        <v>475.42465753424659</v>
      </c>
    </row>
    <row r="54" spans="1:78" s="20" customFormat="1" ht="27" customHeight="1">
      <c r="A54" s="68">
        <v>48</v>
      </c>
      <c r="B54" s="71">
        <v>653</v>
      </c>
      <c r="C54" s="94"/>
      <c r="D54" s="476">
        <v>47</v>
      </c>
      <c r="E54" s="473" t="s">
        <v>449</v>
      </c>
      <c r="F54" s="122">
        <v>44182</v>
      </c>
      <c r="G54" s="44" t="s">
        <v>450</v>
      </c>
      <c r="H54" s="45" t="s">
        <v>451</v>
      </c>
      <c r="I54" s="45" t="s">
        <v>452</v>
      </c>
      <c r="J54" s="45" t="s">
        <v>453</v>
      </c>
      <c r="K54" s="45" t="s">
        <v>280</v>
      </c>
      <c r="L54" s="259">
        <v>935</v>
      </c>
      <c r="M54" s="259">
        <f t="shared" si="37"/>
        <v>93.5</v>
      </c>
      <c r="N54" s="259">
        <f t="shared" si="38"/>
        <v>841.5</v>
      </c>
      <c r="O54" s="259">
        <f t="shared" si="39"/>
        <v>168.3</v>
      </c>
      <c r="P54" s="143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86">
        <f t="shared" si="42"/>
        <v>928.08</v>
      </c>
      <c r="BU54" s="62">
        <v>168.3</v>
      </c>
      <c r="BV54" s="62">
        <f t="shared" si="30"/>
        <v>175.22</v>
      </c>
      <c r="BW54" s="264">
        <f t="shared" si="31"/>
        <v>759.78</v>
      </c>
      <c r="BX54" s="39">
        <v>83.454794520547964</v>
      </c>
      <c r="BY54" s="39">
        <f t="shared" si="28"/>
        <v>258.67479452054795</v>
      </c>
      <c r="BZ54" s="521">
        <f t="shared" si="29"/>
        <v>676.32520547945205</v>
      </c>
    </row>
    <row r="55" spans="1:78" s="20" customFormat="1" ht="42.75" customHeight="1">
      <c r="A55" s="68">
        <v>49</v>
      </c>
      <c r="B55" s="71">
        <v>509</v>
      </c>
      <c r="C55" s="94"/>
      <c r="D55" s="476">
        <v>48</v>
      </c>
      <c r="E55" s="473" t="s">
        <v>454</v>
      </c>
      <c r="F55" s="122">
        <v>44182</v>
      </c>
      <c r="G55" s="44" t="s">
        <v>455</v>
      </c>
      <c r="H55" s="45" t="s">
        <v>456</v>
      </c>
      <c r="I55" s="44" t="s">
        <v>457</v>
      </c>
      <c r="J55" s="45" t="s">
        <v>458</v>
      </c>
      <c r="K55" s="44" t="s">
        <v>459</v>
      </c>
      <c r="L55" s="259">
        <v>4700.22</v>
      </c>
      <c r="M55" s="259">
        <f t="shared" si="37"/>
        <v>470.02200000000005</v>
      </c>
      <c r="N55" s="259">
        <f t="shared" si="38"/>
        <v>4230.1980000000003</v>
      </c>
      <c r="O55" s="259">
        <f t="shared" si="39"/>
        <v>846.03960000000006</v>
      </c>
      <c r="P55" s="143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86">
        <f t="shared" si="42"/>
        <v>4665.45</v>
      </c>
      <c r="BU55" s="62">
        <v>846.04</v>
      </c>
      <c r="BV55" s="62">
        <f t="shared" si="30"/>
        <v>880.81</v>
      </c>
      <c r="BW55" s="264">
        <f t="shared" si="31"/>
        <v>3819.4100000000003</v>
      </c>
      <c r="BX55" s="39">
        <v>419.54147397260283</v>
      </c>
      <c r="BY55" s="39">
        <f t="shared" si="28"/>
        <v>1300.3514739726029</v>
      </c>
      <c r="BZ55" s="521">
        <f t="shared" si="29"/>
        <v>3399.8685260273974</v>
      </c>
    </row>
    <row r="56" spans="1:78" s="20" customFormat="1" ht="42.75" customHeight="1">
      <c r="A56" s="68">
        <v>50</v>
      </c>
      <c r="B56" s="71">
        <v>510</v>
      </c>
      <c r="C56" s="94"/>
      <c r="D56" s="476">
        <v>49</v>
      </c>
      <c r="E56" s="473" t="s">
        <v>460</v>
      </c>
      <c r="F56" s="122">
        <v>44182</v>
      </c>
      <c r="G56" s="44" t="s">
        <v>455</v>
      </c>
      <c r="H56" s="45" t="s">
        <v>456</v>
      </c>
      <c r="I56" s="44" t="s">
        <v>457</v>
      </c>
      <c r="J56" s="45" t="s">
        <v>461</v>
      </c>
      <c r="K56" s="45" t="s">
        <v>462</v>
      </c>
      <c r="L56" s="259">
        <v>4750.04</v>
      </c>
      <c r="M56" s="259">
        <f t="shared" si="37"/>
        <v>475.00400000000002</v>
      </c>
      <c r="N56" s="259">
        <f t="shared" si="38"/>
        <v>4275.0360000000001</v>
      </c>
      <c r="O56" s="259">
        <f t="shared" si="39"/>
        <v>855.00720000000001</v>
      </c>
      <c r="P56" s="143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86">
        <f t="shared" si="42"/>
        <v>4714.8999999999996</v>
      </c>
      <c r="BU56" s="62">
        <v>855.01</v>
      </c>
      <c r="BV56" s="62">
        <f t="shared" si="30"/>
        <v>890.15</v>
      </c>
      <c r="BW56" s="264">
        <f t="shared" si="31"/>
        <v>3859.89</v>
      </c>
      <c r="BX56" s="39">
        <v>423.98574246575345</v>
      </c>
      <c r="BY56" s="39">
        <f t="shared" si="28"/>
        <v>1314.1357424657535</v>
      </c>
      <c r="BZ56" s="521">
        <f t="shared" si="29"/>
        <v>3435.9042575342464</v>
      </c>
    </row>
    <row r="57" spans="1:78" s="20" customFormat="1" ht="42.75" customHeight="1">
      <c r="A57" s="68">
        <v>51</v>
      </c>
      <c r="B57" s="71">
        <v>511</v>
      </c>
      <c r="C57" s="94"/>
      <c r="D57" s="476">
        <v>50</v>
      </c>
      <c r="E57" s="473" t="s">
        <v>463</v>
      </c>
      <c r="F57" s="122">
        <v>44182</v>
      </c>
      <c r="G57" s="44" t="s">
        <v>455</v>
      </c>
      <c r="H57" s="45" t="s">
        <v>456</v>
      </c>
      <c r="I57" s="44" t="s">
        <v>457</v>
      </c>
      <c r="J57" s="45" t="s">
        <v>464</v>
      </c>
      <c r="K57" s="45" t="s">
        <v>465</v>
      </c>
      <c r="L57" s="259">
        <v>4600</v>
      </c>
      <c r="M57" s="259">
        <f t="shared" si="37"/>
        <v>460</v>
      </c>
      <c r="N57" s="259">
        <f t="shared" si="38"/>
        <v>4140</v>
      </c>
      <c r="O57" s="259">
        <f t="shared" si="39"/>
        <v>828</v>
      </c>
      <c r="P57" s="143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86">
        <f t="shared" si="42"/>
        <v>4565.97</v>
      </c>
      <c r="BU57" s="62">
        <v>828</v>
      </c>
      <c r="BV57" s="62">
        <f t="shared" si="30"/>
        <v>862.03</v>
      </c>
      <c r="BW57" s="264">
        <f t="shared" si="31"/>
        <v>3737.9700000000003</v>
      </c>
      <c r="BX57" s="39">
        <v>410.59465753424666</v>
      </c>
      <c r="BY57" s="39">
        <f t="shared" si="28"/>
        <v>1272.6246575342466</v>
      </c>
      <c r="BZ57" s="521">
        <f t="shared" si="29"/>
        <v>3327.3753424657534</v>
      </c>
    </row>
    <row r="58" spans="1:78" s="20" customFormat="1" ht="38.25" customHeight="1">
      <c r="A58" s="68">
        <v>52</v>
      </c>
      <c r="B58" s="71">
        <v>513</v>
      </c>
      <c r="C58" s="94"/>
      <c r="D58" s="476">
        <v>51</v>
      </c>
      <c r="E58" s="474" t="s">
        <v>466</v>
      </c>
      <c r="F58" s="467">
        <v>44182</v>
      </c>
      <c r="G58" s="44" t="s">
        <v>467</v>
      </c>
      <c r="H58" s="45" t="s">
        <v>456</v>
      </c>
      <c r="I58" s="44" t="s">
        <v>457</v>
      </c>
      <c r="J58" s="45" t="s">
        <v>468</v>
      </c>
      <c r="K58" s="44" t="s">
        <v>469</v>
      </c>
      <c r="L58" s="259">
        <v>3277</v>
      </c>
      <c r="M58" s="259">
        <f t="shared" si="37"/>
        <v>327.70000000000005</v>
      </c>
      <c r="N58" s="259">
        <f t="shared" si="38"/>
        <v>2949.3</v>
      </c>
      <c r="O58" s="259">
        <f t="shared" si="39"/>
        <v>589.86</v>
      </c>
      <c r="P58" s="143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86">
        <f t="shared" si="42"/>
        <v>3252.76</v>
      </c>
      <c r="BU58" s="62">
        <v>589.86</v>
      </c>
      <c r="BV58" s="62">
        <f t="shared" si="30"/>
        <v>614.1</v>
      </c>
      <c r="BW58" s="264">
        <f t="shared" si="31"/>
        <v>2662.9</v>
      </c>
      <c r="BX58" s="39">
        <v>292.50673972602732</v>
      </c>
      <c r="BY58" s="39">
        <f t="shared" si="28"/>
        <v>906.6067397260274</v>
      </c>
      <c r="BZ58" s="521">
        <f t="shared" si="29"/>
        <v>2370.3932602739724</v>
      </c>
    </row>
    <row r="59" spans="1:78" s="20" customFormat="1" ht="38.25" customHeight="1">
      <c r="A59" s="68"/>
      <c r="B59" s="71"/>
      <c r="C59" s="94"/>
      <c r="D59" s="476">
        <v>52</v>
      </c>
      <c r="E59" s="474" t="s">
        <v>470</v>
      </c>
      <c r="F59" s="467">
        <v>44540</v>
      </c>
      <c r="G59" s="44" t="s">
        <v>455</v>
      </c>
      <c r="H59" s="45" t="s">
        <v>471</v>
      </c>
      <c r="I59" s="44" t="s">
        <v>472</v>
      </c>
      <c r="J59" s="45" t="s">
        <v>473</v>
      </c>
      <c r="K59" s="44" t="s">
        <v>474</v>
      </c>
      <c r="L59" s="259">
        <v>4555</v>
      </c>
      <c r="M59" s="259">
        <f t="shared" si="37"/>
        <v>455.5</v>
      </c>
      <c r="N59" s="259">
        <f t="shared" si="38"/>
        <v>4099.5</v>
      </c>
      <c r="O59" s="259">
        <f t="shared" si="39"/>
        <v>819.9</v>
      </c>
      <c r="P59" s="143"/>
      <c r="Q59" s="40"/>
      <c r="R59" s="40"/>
      <c r="S59" s="41"/>
      <c r="T59" s="40"/>
      <c r="U59" s="40"/>
      <c r="V59" s="41"/>
      <c r="W59" s="40"/>
      <c r="X59" s="186"/>
      <c r="Y59" s="62"/>
      <c r="Z59" s="62"/>
      <c r="AA59" s="62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86">
        <v>0</v>
      </c>
      <c r="BU59" s="62">
        <v>49.42</v>
      </c>
      <c r="BV59" s="62">
        <f t="shared" si="30"/>
        <v>49.42</v>
      </c>
      <c r="BW59" s="264">
        <f t="shared" si="31"/>
        <v>4505.58</v>
      </c>
      <c r="BX59" s="39">
        <v>24.505534246575337</v>
      </c>
      <c r="BY59" s="39">
        <f t="shared" si="28"/>
        <v>73.925534246575339</v>
      </c>
      <c r="BZ59" s="521">
        <f t="shared" si="29"/>
        <v>4481.0744657534251</v>
      </c>
    </row>
    <row r="60" spans="1:78" s="220" customFormat="1" ht="52.5" customHeight="1">
      <c r="A60" s="68"/>
      <c r="B60" s="71"/>
      <c r="C60" s="213"/>
      <c r="D60" s="515">
        <v>53</v>
      </c>
      <c r="E60" s="517" t="s">
        <v>475</v>
      </c>
      <c r="F60" s="214">
        <v>44375</v>
      </c>
      <c r="G60" s="215" t="s">
        <v>476</v>
      </c>
      <c r="H60" s="216" t="s">
        <v>309</v>
      </c>
      <c r="I60" s="217" t="s">
        <v>477</v>
      </c>
      <c r="J60" s="218">
        <v>3132402</v>
      </c>
      <c r="K60" s="219" t="s">
        <v>311</v>
      </c>
      <c r="L60" s="263">
        <v>1949</v>
      </c>
      <c r="M60" s="263">
        <f t="shared" si="37"/>
        <v>194.9</v>
      </c>
      <c r="N60" s="263">
        <f t="shared" si="38"/>
        <v>1754.1</v>
      </c>
      <c r="O60" s="263">
        <f t="shared" si="39"/>
        <v>350.82</v>
      </c>
      <c r="P60" s="62"/>
      <c r="Q60" s="385"/>
      <c r="R60" s="385"/>
      <c r="S60" s="62"/>
      <c r="T60" s="385"/>
      <c r="U60" s="385"/>
      <c r="V60" s="62"/>
      <c r="W60" s="385"/>
      <c r="X60" s="385"/>
      <c r="Y60" s="62"/>
      <c r="Z60" s="385"/>
      <c r="AA60" s="385"/>
      <c r="AB60" s="62"/>
      <c r="AC60" s="385"/>
      <c r="AD60" s="385"/>
      <c r="AE60" s="62"/>
      <c r="AF60" s="385"/>
      <c r="AG60" s="385"/>
      <c r="AH60" s="62"/>
      <c r="AI60" s="385"/>
      <c r="AJ60" s="385"/>
      <c r="AK60" s="62"/>
      <c r="AL60" s="385"/>
      <c r="AM60" s="385"/>
      <c r="AN60" s="62"/>
      <c r="AO60" s="385"/>
      <c r="AP60" s="385"/>
      <c r="AQ60" s="62"/>
      <c r="AR60" s="385"/>
      <c r="AS60" s="385"/>
      <c r="AT60" s="62"/>
      <c r="AU60" s="385"/>
      <c r="AV60" s="385"/>
      <c r="AW60" s="62"/>
      <c r="AX60" s="385"/>
      <c r="AY60" s="385"/>
      <c r="AZ60" s="518"/>
      <c r="BA60" s="519"/>
      <c r="BB60" s="519"/>
      <c r="BC60" s="518"/>
      <c r="BD60" s="519"/>
      <c r="BE60" s="519"/>
      <c r="BF60" s="518"/>
      <c r="BG60" s="519"/>
      <c r="BH60" s="519"/>
      <c r="BI60" s="518"/>
      <c r="BJ60" s="519"/>
      <c r="BK60" s="519"/>
      <c r="BL60" s="518"/>
      <c r="BM60" s="519"/>
      <c r="BN60" s="519"/>
      <c r="BO60" s="518">
        <v>0</v>
      </c>
      <c r="BP60" s="519">
        <v>0</v>
      </c>
      <c r="BQ60" s="519">
        <v>0</v>
      </c>
      <c r="BR60" s="518">
        <v>0</v>
      </c>
      <c r="BS60" s="519">
        <f>BP60+BR60</f>
        <v>0</v>
      </c>
      <c r="BT60" s="519">
        <v>0</v>
      </c>
      <c r="BU60" s="518">
        <v>179.73</v>
      </c>
      <c r="BV60" s="518">
        <f t="shared" si="30"/>
        <v>179.73</v>
      </c>
      <c r="BW60" s="518">
        <f t="shared" si="31"/>
        <v>1769.27</v>
      </c>
      <c r="BX60" s="62">
        <v>89.13156164383561</v>
      </c>
      <c r="BY60" s="62">
        <f t="shared" si="28"/>
        <v>268.86156164383561</v>
      </c>
      <c r="BZ60" s="521">
        <f t="shared" si="29"/>
        <v>1680.1384383561644</v>
      </c>
    </row>
    <row r="61" spans="1:78" s="20" customFormat="1" ht="46.5" customHeight="1">
      <c r="A61" s="68"/>
      <c r="B61" s="71">
        <v>298</v>
      </c>
      <c r="C61" s="94"/>
      <c r="D61" s="535">
        <v>54</v>
      </c>
      <c r="E61" s="46" t="s">
        <v>1050</v>
      </c>
      <c r="F61" s="12">
        <v>44694</v>
      </c>
      <c r="G61" s="34" t="s">
        <v>1046</v>
      </c>
      <c r="H61" s="178" t="s">
        <v>430</v>
      </c>
      <c r="I61" s="63" t="s">
        <v>1054</v>
      </c>
      <c r="J61" s="64" t="s">
        <v>1055</v>
      </c>
      <c r="K61" s="32" t="s">
        <v>1056</v>
      </c>
      <c r="L61" s="259">
        <v>1400</v>
      </c>
      <c r="M61" s="259">
        <f t="shared" si="37"/>
        <v>140</v>
      </c>
      <c r="N61" s="259">
        <f t="shared" si="38"/>
        <v>1260</v>
      </c>
      <c r="O61" s="259">
        <f t="shared" si="39"/>
        <v>252</v>
      </c>
      <c r="P61" s="62"/>
      <c r="Q61" s="385"/>
      <c r="R61" s="385"/>
      <c r="S61" s="62"/>
      <c r="T61" s="385"/>
      <c r="U61" s="385"/>
      <c r="V61" s="62"/>
      <c r="W61" s="385"/>
      <c r="X61" s="385"/>
      <c r="Y61" s="62"/>
      <c r="Z61" s="385"/>
      <c r="AA61" s="385"/>
      <c r="AB61" s="62"/>
      <c r="AC61" s="385"/>
      <c r="AD61" s="385"/>
      <c r="AE61" s="62"/>
      <c r="AF61" s="385"/>
      <c r="AG61" s="385"/>
      <c r="AH61" s="62"/>
      <c r="AI61" s="385"/>
      <c r="AJ61" s="385"/>
      <c r="AK61" s="62"/>
      <c r="AL61" s="385"/>
      <c r="AM61" s="385"/>
      <c r="AN61" s="62"/>
      <c r="AO61" s="385"/>
      <c r="AP61" s="385"/>
      <c r="AQ61" s="62"/>
      <c r="AR61" s="385"/>
      <c r="AS61" s="385"/>
      <c r="AT61" s="62"/>
      <c r="AU61" s="385"/>
      <c r="AV61" s="385"/>
      <c r="AW61" s="62"/>
      <c r="AX61" s="385"/>
      <c r="AY61" s="385"/>
      <c r="AZ61" s="62"/>
      <c r="BA61" s="385"/>
      <c r="BB61" s="385"/>
      <c r="BC61" s="62"/>
      <c r="BD61" s="385"/>
      <c r="BE61" s="385"/>
      <c r="BF61" s="62"/>
      <c r="BG61" s="385"/>
      <c r="BH61" s="385"/>
      <c r="BI61" s="62"/>
      <c r="BJ61" s="385"/>
      <c r="BK61" s="385"/>
      <c r="BL61" s="62"/>
      <c r="BM61" s="385"/>
      <c r="BN61" s="385"/>
      <c r="BO61" s="62"/>
      <c r="BP61" s="385"/>
      <c r="BQ61" s="385"/>
      <c r="BR61" s="62"/>
      <c r="BS61" s="385"/>
      <c r="BT61" s="385"/>
      <c r="BU61" s="62">
        <v>0</v>
      </c>
      <c r="BV61" s="62">
        <f t="shared" si="30"/>
        <v>0</v>
      </c>
      <c r="BW61" s="62">
        <v>0</v>
      </c>
      <c r="BX61" s="62">
        <v>160.86575342465756</v>
      </c>
      <c r="BY61" s="62">
        <f t="shared" si="28"/>
        <v>160.86575342465756</v>
      </c>
      <c r="BZ61" s="143">
        <f t="shared" si="29"/>
        <v>1239.1342465753423</v>
      </c>
    </row>
    <row r="62" spans="1:78" s="220" customFormat="1" ht="42.75" customHeight="1">
      <c r="A62" s="68"/>
      <c r="B62" s="71">
        <v>298</v>
      </c>
      <c r="C62" s="213"/>
      <c r="D62" s="515">
        <v>55</v>
      </c>
      <c r="E62" s="46" t="s">
        <v>1051</v>
      </c>
      <c r="F62" s="214">
        <v>44694</v>
      </c>
      <c r="G62" s="215" t="s">
        <v>1046</v>
      </c>
      <c r="H62" s="216" t="s">
        <v>430</v>
      </c>
      <c r="I62" s="217" t="s">
        <v>1054</v>
      </c>
      <c r="J62" s="218" t="s">
        <v>1059</v>
      </c>
      <c r="K62" s="219" t="s">
        <v>1045</v>
      </c>
      <c r="L62" s="263">
        <v>1400</v>
      </c>
      <c r="M62" s="263">
        <f t="shared" si="37"/>
        <v>140</v>
      </c>
      <c r="N62" s="263">
        <f t="shared" si="38"/>
        <v>1260</v>
      </c>
      <c r="O62" s="263">
        <f t="shared" si="39"/>
        <v>252</v>
      </c>
      <c r="P62" s="62"/>
      <c r="Q62" s="385"/>
      <c r="R62" s="385"/>
      <c r="S62" s="62"/>
      <c r="T62" s="385"/>
      <c r="U62" s="385"/>
      <c r="V62" s="62"/>
      <c r="W62" s="385"/>
      <c r="X62" s="385"/>
      <c r="Y62" s="62"/>
      <c r="Z62" s="385"/>
      <c r="AA62" s="385"/>
      <c r="AB62" s="62"/>
      <c r="AC62" s="385"/>
      <c r="AD62" s="385"/>
      <c r="AE62" s="62"/>
      <c r="AF62" s="385"/>
      <c r="AG62" s="385"/>
      <c r="AH62" s="62"/>
      <c r="AI62" s="385"/>
      <c r="AJ62" s="385"/>
      <c r="AK62" s="62"/>
      <c r="AL62" s="385"/>
      <c r="AM62" s="385"/>
      <c r="AN62" s="62"/>
      <c r="AO62" s="385"/>
      <c r="AP62" s="385"/>
      <c r="AQ62" s="62"/>
      <c r="AR62" s="385"/>
      <c r="AS62" s="385"/>
      <c r="AT62" s="62"/>
      <c r="AU62" s="385"/>
      <c r="AV62" s="385"/>
      <c r="AW62" s="62"/>
      <c r="AX62" s="385"/>
      <c r="AY62" s="385"/>
      <c r="AZ62" s="518"/>
      <c r="BA62" s="519"/>
      <c r="BB62" s="519"/>
      <c r="BC62" s="518"/>
      <c r="BD62" s="519"/>
      <c r="BE62" s="519"/>
      <c r="BF62" s="518"/>
      <c r="BG62" s="519"/>
      <c r="BH62" s="519"/>
      <c r="BI62" s="518"/>
      <c r="BJ62" s="519"/>
      <c r="BK62" s="519"/>
      <c r="BL62" s="518"/>
      <c r="BM62" s="519"/>
      <c r="BN62" s="519"/>
      <c r="BO62" s="518"/>
      <c r="BP62" s="519"/>
      <c r="BQ62" s="519"/>
      <c r="BR62" s="518"/>
      <c r="BS62" s="519"/>
      <c r="BT62" s="519"/>
      <c r="BU62" s="518">
        <v>0</v>
      </c>
      <c r="BV62" s="518">
        <f t="shared" si="30"/>
        <v>0</v>
      </c>
      <c r="BW62" s="518">
        <v>0</v>
      </c>
      <c r="BX62" s="62">
        <v>160.86575342465756</v>
      </c>
      <c r="BY62" s="62">
        <f t="shared" si="28"/>
        <v>160.86575342465756</v>
      </c>
      <c r="BZ62" s="521">
        <f t="shared" si="29"/>
        <v>1239.1342465753423</v>
      </c>
    </row>
    <row r="63" spans="1:78" s="220" customFormat="1" ht="43.5" customHeight="1">
      <c r="A63" s="68"/>
      <c r="B63" s="71">
        <v>298</v>
      </c>
      <c r="C63" s="213"/>
      <c r="D63" s="515">
        <v>56</v>
      </c>
      <c r="E63" s="46" t="s">
        <v>1052</v>
      </c>
      <c r="F63" s="214">
        <v>44694</v>
      </c>
      <c r="G63" s="215" t="s">
        <v>1046</v>
      </c>
      <c r="H63" s="216" t="s">
        <v>430</v>
      </c>
      <c r="I63" s="217" t="s">
        <v>1054</v>
      </c>
      <c r="J63" s="218" t="s">
        <v>1060</v>
      </c>
      <c r="K63" s="219" t="s">
        <v>1045</v>
      </c>
      <c r="L63" s="263">
        <v>1400</v>
      </c>
      <c r="M63" s="263">
        <f t="shared" si="37"/>
        <v>140</v>
      </c>
      <c r="N63" s="263">
        <f t="shared" si="38"/>
        <v>1260</v>
      </c>
      <c r="O63" s="263">
        <f t="shared" si="39"/>
        <v>252</v>
      </c>
      <c r="P63" s="62"/>
      <c r="Q63" s="385"/>
      <c r="R63" s="385"/>
      <c r="S63" s="62"/>
      <c r="T63" s="385"/>
      <c r="U63" s="385"/>
      <c r="V63" s="62"/>
      <c r="W63" s="385"/>
      <c r="X63" s="385"/>
      <c r="Y63" s="62"/>
      <c r="Z63" s="385"/>
      <c r="AA63" s="385"/>
      <c r="AB63" s="62"/>
      <c r="AC63" s="385"/>
      <c r="AD63" s="385"/>
      <c r="AE63" s="62"/>
      <c r="AF63" s="385"/>
      <c r="AG63" s="385"/>
      <c r="AH63" s="62"/>
      <c r="AI63" s="385"/>
      <c r="AJ63" s="385"/>
      <c r="AK63" s="62"/>
      <c r="AL63" s="385"/>
      <c r="AM63" s="385"/>
      <c r="AN63" s="62"/>
      <c r="AO63" s="385"/>
      <c r="AP63" s="385"/>
      <c r="AQ63" s="62"/>
      <c r="AR63" s="385"/>
      <c r="AS63" s="385"/>
      <c r="AT63" s="62"/>
      <c r="AU63" s="385"/>
      <c r="AV63" s="385"/>
      <c r="AW63" s="62"/>
      <c r="AX63" s="385"/>
      <c r="AY63" s="385"/>
      <c r="AZ63" s="518"/>
      <c r="BA63" s="519"/>
      <c r="BB63" s="519"/>
      <c r="BC63" s="518"/>
      <c r="BD63" s="519"/>
      <c r="BE63" s="519"/>
      <c r="BF63" s="518"/>
      <c r="BG63" s="519"/>
      <c r="BH63" s="519"/>
      <c r="BI63" s="518"/>
      <c r="BJ63" s="519"/>
      <c r="BK63" s="519"/>
      <c r="BL63" s="518"/>
      <c r="BM63" s="519"/>
      <c r="BN63" s="519"/>
      <c r="BO63" s="518"/>
      <c r="BP63" s="519"/>
      <c r="BQ63" s="519"/>
      <c r="BR63" s="518"/>
      <c r="BS63" s="519"/>
      <c r="BT63" s="519"/>
      <c r="BU63" s="518">
        <v>0</v>
      </c>
      <c r="BV63" s="518">
        <f t="shared" si="30"/>
        <v>0</v>
      </c>
      <c r="BW63" s="518">
        <v>0</v>
      </c>
      <c r="BX63" s="62">
        <v>160.86575342465756</v>
      </c>
      <c r="BY63" s="62">
        <f t="shared" si="28"/>
        <v>160.86575342465756</v>
      </c>
      <c r="BZ63" s="521">
        <f t="shared" si="29"/>
        <v>1239.1342465753423</v>
      </c>
    </row>
    <row r="64" spans="1:78" s="220" customFormat="1" ht="39" customHeight="1">
      <c r="A64" s="68"/>
      <c r="B64" s="71">
        <v>298</v>
      </c>
      <c r="C64" s="213"/>
      <c r="D64" s="515">
        <v>57</v>
      </c>
      <c r="E64" s="46" t="s">
        <v>1053</v>
      </c>
      <c r="F64" s="214">
        <v>44694</v>
      </c>
      <c r="G64" s="215" t="s">
        <v>1047</v>
      </c>
      <c r="H64" s="216" t="s">
        <v>430</v>
      </c>
      <c r="I64" s="217" t="s">
        <v>1058</v>
      </c>
      <c r="J64" s="218" t="s">
        <v>1061</v>
      </c>
      <c r="K64" s="219" t="s">
        <v>1045</v>
      </c>
      <c r="L64" s="259">
        <v>1000</v>
      </c>
      <c r="M64" s="263">
        <f t="shared" si="37"/>
        <v>100</v>
      </c>
      <c r="N64" s="263">
        <f t="shared" si="38"/>
        <v>900</v>
      </c>
      <c r="O64" s="263">
        <f t="shared" si="39"/>
        <v>180</v>
      </c>
      <c r="P64" s="62">
        <v>49.42</v>
      </c>
      <c r="Q64" s="62">
        <v>49.42</v>
      </c>
      <c r="R64" s="62">
        <v>4505.58</v>
      </c>
      <c r="S64" s="62"/>
      <c r="T64" s="385"/>
      <c r="U64" s="385"/>
      <c r="V64" s="62"/>
      <c r="W64" s="385"/>
      <c r="X64" s="385"/>
      <c r="Y64" s="62"/>
      <c r="Z64" s="385"/>
      <c r="AA64" s="385"/>
      <c r="AB64" s="62"/>
      <c r="AC64" s="385"/>
      <c r="AD64" s="385"/>
      <c r="AE64" s="62"/>
      <c r="AF64" s="385"/>
      <c r="AG64" s="385"/>
      <c r="AH64" s="62"/>
      <c r="AI64" s="385"/>
      <c r="AJ64" s="385"/>
      <c r="AK64" s="62"/>
      <c r="AL64" s="385"/>
      <c r="AM64" s="385"/>
      <c r="AN64" s="62"/>
      <c r="AO64" s="385"/>
      <c r="AP64" s="385"/>
      <c r="AQ64" s="62"/>
      <c r="AR64" s="385"/>
      <c r="AS64" s="385"/>
      <c r="AT64" s="62"/>
      <c r="AU64" s="385"/>
      <c r="AV64" s="385"/>
      <c r="AW64" s="62"/>
      <c r="AX64" s="385"/>
      <c r="AY64" s="385"/>
      <c r="AZ64" s="518"/>
      <c r="BA64" s="519"/>
      <c r="BB64" s="519"/>
      <c r="BC64" s="518"/>
      <c r="BD64" s="519"/>
      <c r="BE64" s="519"/>
      <c r="BF64" s="518"/>
      <c r="BG64" s="519"/>
      <c r="BH64" s="519"/>
      <c r="BI64" s="518"/>
      <c r="BJ64" s="519"/>
      <c r="BK64" s="519"/>
      <c r="BL64" s="518"/>
      <c r="BM64" s="519"/>
      <c r="BN64" s="519"/>
      <c r="BO64" s="518"/>
      <c r="BP64" s="519"/>
      <c r="BQ64" s="519"/>
      <c r="BR64" s="518"/>
      <c r="BS64" s="519"/>
      <c r="BT64" s="519"/>
      <c r="BU64" s="62">
        <v>0</v>
      </c>
      <c r="BV64" s="518">
        <f t="shared" si="30"/>
        <v>0</v>
      </c>
      <c r="BW64" s="518">
        <v>0</v>
      </c>
      <c r="BX64" s="62">
        <v>114.90410958904108</v>
      </c>
      <c r="BY64" s="62">
        <f t="shared" si="28"/>
        <v>114.90410958904108</v>
      </c>
      <c r="BZ64" s="521">
        <f t="shared" si="29"/>
        <v>885.09589041095887</v>
      </c>
    </row>
    <row r="65" spans="1:81" s="220" customFormat="1" ht="37.5" customHeight="1">
      <c r="A65" s="68"/>
      <c r="B65" s="71">
        <v>298</v>
      </c>
      <c r="C65" s="213"/>
      <c r="D65" s="515">
        <v>58</v>
      </c>
      <c r="E65" s="46" t="s">
        <v>1057</v>
      </c>
      <c r="F65" s="214">
        <v>44694</v>
      </c>
      <c r="G65" s="215" t="s">
        <v>1047</v>
      </c>
      <c r="H65" s="216" t="s">
        <v>430</v>
      </c>
      <c r="I65" s="217" t="s">
        <v>1058</v>
      </c>
      <c r="J65" s="218" t="s">
        <v>1062</v>
      </c>
      <c r="K65" s="219" t="s">
        <v>1045</v>
      </c>
      <c r="L65" s="259">
        <v>1000</v>
      </c>
      <c r="M65" s="263">
        <f t="shared" si="37"/>
        <v>100</v>
      </c>
      <c r="N65" s="263">
        <f t="shared" si="38"/>
        <v>900</v>
      </c>
      <c r="O65" s="263">
        <f t="shared" si="39"/>
        <v>180</v>
      </c>
      <c r="P65" s="62">
        <v>49.42</v>
      </c>
      <c r="Q65" s="62">
        <v>49.42</v>
      </c>
      <c r="R65" s="62">
        <v>4505.58</v>
      </c>
      <c r="S65" s="62"/>
      <c r="T65" s="385"/>
      <c r="U65" s="385"/>
      <c r="V65" s="62"/>
      <c r="W65" s="385"/>
      <c r="X65" s="385"/>
      <c r="Y65" s="62"/>
      <c r="Z65" s="385"/>
      <c r="AA65" s="385"/>
      <c r="AB65" s="62"/>
      <c r="AC65" s="385"/>
      <c r="AD65" s="385"/>
      <c r="AE65" s="62"/>
      <c r="AF65" s="385"/>
      <c r="AG65" s="385"/>
      <c r="AH65" s="62"/>
      <c r="AI65" s="385"/>
      <c r="AJ65" s="385"/>
      <c r="AK65" s="62"/>
      <c r="AL65" s="385"/>
      <c r="AM65" s="385"/>
      <c r="AN65" s="62"/>
      <c r="AO65" s="385"/>
      <c r="AP65" s="385"/>
      <c r="AQ65" s="62"/>
      <c r="AR65" s="385"/>
      <c r="AS65" s="385"/>
      <c r="AT65" s="62"/>
      <c r="AU65" s="385"/>
      <c r="AV65" s="385"/>
      <c r="AW65" s="62"/>
      <c r="AX65" s="385"/>
      <c r="AY65" s="385"/>
      <c r="AZ65" s="518"/>
      <c r="BA65" s="519"/>
      <c r="BB65" s="519"/>
      <c r="BC65" s="518"/>
      <c r="BD65" s="519"/>
      <c r="BE65" s="519"/>
      <c r="BF65" s="518"/>
      <c r="BG65" s="519"/>
      <c r="BH65" s="519"/>
      <c r="BI65" s="518"/>
      <c r="BJ65" s="519"/>
      <c r="BK65" s="519"/>
      <c r="BL65" s="518"/>
      <c r="BM65" s="519"/>
      <c r="BN65" s="519"/>
      <c r="BO65" s="518"/>
      <c r="BP65" s="519"/>
      <c r="BQ65" s="519"/>
      <c r="BR65" s="518"/>
      <c r="BS65" s="519"/>
      <c r="BT65" s="519"/>
      <c r="BU65" s="62">
        <v>0</v>
      </c>
      <c r="BV65" s="518">
        <f t="shared" si="30"/>
        <v>0</v>
      </c>
      <c r="BW65" s="518">
        <v>0</v>
      </c>
      <c r="BX65" s="62">
        <v>114.90410958904108</v>
      </c>
      <c r="BY65" s="62">
        <f t="shared" si="28"/>
        <v>114.90410958904108</v>
      </c>
      <c r="BZ65" s="521">
        <f t="shared" si="29"/>
        <v>885.09589041095887</v>
      </c>
    </row>
    <row r="66" spans="1:81" s="220" customFormat="1" ht="27" customHeight="1">
      <c r="A66" s="68"/>
      <c r="B66" s="71">
        <v>413</v>
      </c>
      <c r="C66" s="213"/>
      <c r="D66" s="515">
        <v>60</v>
      </c>
      <c r="E66" s="46" t="s">
        <v>1200</v>
      </c>
      <c r="F66" s="214">
        <v>44873</v>
      </c>
      <c r="G66" s="215" t="s">
        <v>1183</v>
      </c>
      <c r="H66" s="216" t="s">
        <v>1201</v>
      </c>
      <c r="I66" s="216" t="s">
        <v>1202</v>
      </c>
      <c r="J66" s="218" t="s">
        <v>1203</v>
      </c>
      <c r="K66" s="219" t="s">
        <v>432</v>
      </c>
      <c r="L66" s="259">
        <v>4520</v>
      </c>
      <c r="M66" s="263">
        <f t="shared" si="37"/>
        <v>452</v>
      </c>
      <c r="N66" s="263">
        <f t="shared" si="38"/>
        <v>4068</v>
      </c>
      <c r="O66" s="263">
        <f t="shared" si="39"/>
        <v>813.6</v>
      </c>
      <c r="P66" s="62"/>
      <c r="Q66" s="62"/>
      <c r="R66" s="62"/>
      <c r="S66" s="62"/>
      <c r="T66" s="385"/>
      <c r="U66" s="385"/>
      <c r="V66" s="62"/>
      <c r="W66" s="385"/>
      <c r="X66" s="385"/>
      <c r="Y66" s="62"/>
      <c r="Z66" s="385"/>
      <c r="AA66" s="385"/>
      <c r="AB66" s="62"/>
      <c r="AC66" s="385"/>
      <c r="AD66" s="385"/>
      <c r="AE66" s="62"/>
      <c r="AF66" s="385"/>
      <c r="AG66" s="385"/>
      <c r="AH66" s="62"/>
      <c r="AI66" s="385"/>
      <c r="AJ66" s="385"/>
      <c r="AK66" s="62"/>
      <c r="AL66" s="385"/>
      <c r="AM66" s="385"/>
      <c r="AN66" s="62"/>
      <c r="AO66" s="385"/>
      <c r="AP66" s="385"/>
      <c r="AQ66" s="62"/>
      <c r="AR66" s="385"/>
      <c r="AS66" s="385"/>
      <c r="AT66" s="62"/>
      <c r="AU66" s="385"/>
      <c r="AV66" s="385"/>
      <c r="AW66" s="62"/>
      <c r="AX66" s="385"/>
      <c r="AY66" s="385"/>
      <c r="AZ66" s="518"/>
      <c r="BA66" s="519"/>
      <c r="BB66" s="519"/>
      <c r="BC66" s="518"/>
      <c r="BD66" s="519"/>
      <c r="BE66" s="519"/>
      <c r="BF66" s="518"/>
      <c r="BG66" s="519"/>
      <c r="BH66" s="519"/>
      <c r="BI66" s="518"/>
      <c r="BJ66" s="519"/>
      <c r="BK66" s="519"/>
      <c r="BL66" s="518"/>
      <c r="BM66" s="519"/>
      <c r="BN66" s="519"/>
      <c r="BO66" s="518"/>
      <c r="BP66" s="519"/>
      <c r="BQ66" s="519"/>
      <c r="BR66" s="518"/>
      <c r="BS66" s="519"/>
      <c r="BT66" s="519"/>
      <c r="BU66" s="62">
        <v>0</v>
      </c>
      <c r="BV66" s="518">
        <f t="shared" ref="BV66" si="43">BS66+BU66</f>
        <v>0</v>
      </c>
      <c r="BW66" s="518">
        <v>0</v>
      </c>
      <c r="BX66" s="62">
        <v>120.3682191780822</v>
      </c>
      <c r="BY66" s="62">
        <f t="shared" ref="BY66:BY67" si="44">BV66+BX66</f>
        <v>120.3682191780822</v>
      </c>
      <c r="BZ66" s="521">
        <f t="shared" ref="BZ66:BZ69" si="45">L66-BY66</f>
        <v>4399.6317808219173</v>
      </c>
    </row>
    <row r="67" spans="1:81" s="220" customFormat="1" ht="27" customHeight="1">
      <c r="A67" s="68"/>
      <c r="B67" s="71">
        <v>75625</v>
      </c>
      <c r="C67" s="213"/>
      <c r="D67" s="516">
        <v>73</v>
      </c>
      <c r="E67" s="46" t="s">
        <v>1389</v>
      </c>
      <c r="F67" s="214">
        <v>44900</v>
      </c>
      <c r="G67" s="215" t="s">
        <v>1185</v>
      </c>
      <c r="H67" s="216" t="s">
        <v>1377</v>
      </c>
      <c r="I67" s="217" t="s">
        <v>1379</v>
      </c>
      <c r="J67" s="218">
        <v>50495559</v>
      </c>
      <c r="K67" s="219" t="s">
        <v>280</v>
      </c>
      <c r="L67" s="259">
        <v>1075</v>
      </c>
      <c r="M67" s="263">
        <f t="shared" si="37"/>
        <v>107.5</v>
      </c>
      <c r="N67" s="263">
        <f t="shared" si="38"/>
        <v>967.5</v>
      </c>
      <c r="O67" s="263">
        <f t="shared" si="39"/>
        <v>193.5</v>
      </c>
      <c r="P67" s="62"/>
      <c r="Q67" s="62"/>
      <c r="R67" s="62"/>
      <c r="S67" s="62"/>
      <c r="T67" s="385"/>
      <c r="U67" s="385"/>
      <c r="V67" s="62"/>
      <c r="W67" s="385"/>
      <c r="X67" s="385"/>
      <c r="Y67" s="62"/>
      <c r="Z67" s="385"/>
      <c r="AA67" s="385"/>
      <c r="AB67" s="62"/>
      <c r="AC67" s="385"/>
      <c r="AD67" s="385"/>
      <c r="AE67" s="62"/>
      <c r="AF67" s="385"/>
      <c r="AG67" s="385"/>
      <c r="AH67" s="62"/>
      <c r="AI67" s="385"/>
      <c r="AJ67" s="385"/>
      <c r="AK67" s="62"/>
      <c r="AL67" s="385"/>
      <c r="AM67" s="385"/>
      <c r="AN67" s="62"/>
      <c r="AO67" s="385"/>
      <c r="AP67" s="385"/>
      <c r="AQ67" s="62"/>
      <c r="AR67" s="385"/>
      <c r="AS67" s="385"/>
      <c r="AT67" s="62"/>
      <c r="AU67" s="385"/>
      <c r="AV67" s="385"/>
      <c r="AW67" s="62"/>
      <c r="AX67" s="385"/>
      <c r="AY67" s="385"/>
      <c r="AZ67" s="518"/>
      <c r="BA67" s="519"/>
      <c r="BB67" s="519"/>
      <c r="BC67" s="518"/>
      <c r="BD67" s="519"/>
      <c r="BE67" s="519"/>
      <c r="BF67" s="518"/>
      <c r="BG67" s="519"/>
      <c r="BH67" s="519"/>
      <c r="BI67" s="518"/>
      <c r="BJ67" s="519"/>
      <c r="BK67" s="519"/>
      <c r="BL67" s="518"/>
      <c r="BM67" s="519"/>
      <c r="BN67" s="519"/>
      <c r="BO67" s="518"/>
      <c r="BP67" s="519"/>
      <c r="BQ67" s="519"/>
      <c r="BR67" s="518"/>
      <c r="BS67" s="519"/>
      <c r="BT67" s="519"/>
      <c r="BU67" s="62">
        <v>0</v>
      </c>
      <c r="BV67" s="518">
        <f>BS67+BU67</f>
        <v>0</v>
      </c>
      <c r="BW67" s="518">
        <v>0</v>
      </c>
      <c r="BX67" s="62">
        <v>14.313698630136987</v>
      </c>
      <c r="BY67" s="62">
        <f t="shared" si="44"/>
        <v>14.313698630136987</v>
      </c>
      <c r="BZ67" s="521">
        <f t="shared" si="45"/>
        <v>1060.686301369863</v>
      </c>
    </row>
    <row r="68" spans="1:81" s="220" customFormat="1" ht="27" customHeight="1">
      <c r="A68" s="68"/>
      <c r="B68" s="71">
        <v>81</v>
      </c>
      <c r="C68" s="213"/>
      <c r="D68" s="528">
        <v>75</v>
      </c>
      <c r="E68" s="46" t="s">
        <v>1390</v>
      </c>
      <c r="F68" s="214">
        <v>44915</v>
      </c>
      <c r="G68" s="215" t="s">
        <v>1184</v>
      </c>
      <c r="H68" s="216" t="s">
        <v>447</v>
      </c>
      <c r="I68" s="217" t="s">
        <v>1378</v>
      </c>
      <c r="J68" s="218" t="s">
        <v>1380</v>
      </c>
      <c r="K68" s="219" t="s">
        <v>311</v>
      </c>
      <c r="L68" s="259">
        <v>5099</v>
      </c>
      <c r="M68" s="263">
        <f t="shared" si="37"/>
        <v>509.90000000000003</v>
      </c>
      <c r="N68" s="263">
        <f t="shared" si="38"/>
        <v>4589.1000000000004</v>
      </c>
      <c r="O68" s="263">
        <f>N68/5</f>
        <v>917.82</v>
      </c>
      <c r="P68" s="62"/>
      <c r="Q68" s="62"/>
      <c r="R68" s="62"/>
      <c r="S68" s="62"/>
      <c r="T68" s="385"/>
      <c r="U68" s="385"/>
      <c r="V68" s="62"/>
      <c r="W68" s="385"/>
      <c r="X68" s="385"/>
      <c r="Y68" s="62"/>
      <c r="Z68" s="385"/>
      <c r="AA68" s="385"/>
      <c r="AB68" s="62"/>
      <c r="AC68" s="385"/>
      <c r="AD68" s="385"/>
      <c r="AE68" s="62"/>
      <c r="AF68" s="385"/>
      <c r="AG68" s="385"/>
      <c r="AH68" s="62"/>
      <c r="AI68" s="385"/>
      <c r="AJ68" s="385"/>
      <c r="AK68" s="62"/>
      <c r="AL68" s="385"/>
      <c r="AM68" s="385"/>
      <c r="AN68" s="62"/>
      <c r="AO68" s="385"/>
      <c r="AP68" s="385"/>
      <c r="AQ68" s="62"/>
      <c r="AR68" s="385"/>
      <c r="AS68" s="385"/>
      <c r="AT68" s="62"/>
      <c r="AU68" s="385"/>
      <c r="AV68" s="385"/>
      <c r="AW68" s="62"/>
      <c r="AX68" s="385"/>
      <c r="AY68" s="385"/>
      <c r="AZ68" s="518"/>
      <c r="BA68" s="519"/>
      <c r="BB68" s="519"/>
      <c r="BC68" s="518"/>
      <c r="BD68" s="519"/>
      <c r="BE68" s="519"/>
      <c r="BF68" s="518"/>
      <c r="BG68" s="519"/>
      <c r="BH68" s="519"/>
      <c r="BI68" s="518"/>
      <c r="BJ68" s="519"/>
      <c r="BK68" s="519"/>
      <c r="BL68" s="518"/>
      <c r="BM68" s="519"/>
      <c r="BN68" s="519"/>
      <c r="BO68" s="518"/>
      <c r="BP68" s="519"/>
      <c r="BQ68" s="519"/>
      <c r="BR68" s="518"/>
      <c r="BS68" s="519"/>
      <c r="BT68" s="519"/>
      <c r="BU68" s="62">
        <v>0</v>
      </c>
      <c r="BV68" s="518">
        <f>BS68+BU68</f>
        <v>0</v>
      </c>
      <c r="BW68" s="518">
        <v>0</v>
      </c>
      <c r="BX68" s="62">
        <v>30.174904109589043</v>
      </c>
      <c r="BY68" s="62">
        <f>BV68+BX68</f>
        <v>30.174904109589043</v>
      </c>
      <c r="BZ68" s="521">
        <f t="shared" si="45"/>
        <v>5068.8250958904109</v>
      </c>
    </row>
    <row r="69" spans="1:81" s="220" customFormat="1" ht="27" customHeight="1">
      <c r="A69" s="68"/>
      <c r="B69" s="71"/>
      <c r="C69" s="213"/>
      <c r="D69" s="592"/>
      <c r="E69" s="46" t="s">
        <v>1388</v>
      </c>
      <c r="F69" s="214">
        <v>44988</v>
      </c>
      <c r="G69" s="215" t="s">
        <v>1322</v>
      </c>
      <c r="H69" s="216" t="s">
        <v>1323</v>
      </c>
      <c r="I69" s="217" t="s">
        <v>1324</v>
      </c>
      <c r="J69" s="593" t="s">
        <v>1325</v>
      </c>
      <c r="K69" s="219" t="s">
        <v>1382</v>
      </c>
      <c r="L69" s="259">
        <v>3325</v>
      </c>
      <c r="M69" s="263">
        <f t="shared" si="37"/>
        <v>332.5</v>
      </c>
      <c r="N69" s="263">
        <f t="shared" si="38"/>
        <v>2992.5</v>
      </c>
      <c r="O69" s="263">
        <f>N69/5</f>
        <v>598.5</v>
      </c>
      <c r="P69" s="62"/>
      <c r="Q69" s="62"/>
      <c r="R69" s="62"/>
      <c r="S69" s="62"/>
      <c r="T69" s="385"/>
      <c r="U69" s="385"/>
      <c r="V69" s="62"/>
      <c r="W69" s="385"/>
      <c r="X69" s="385"/>
      <c r="Y69" s="62"/>
      <c r="Z69" s="385"/>
      <c r="AA69" s="385"/>
      <c r="AB69" s="62"/>
      <c r="AC69" s="385"/>
      <c r="AD69" s="385"/>
      <c r="AE69" s="62"/>
      <c r="AF69" s="385"/>
      <c r="AG69" s="385"/>
      <c r="AH69" s="62"/>
      <c r="AI69" s="385"/>
      <c r="AJ69" s="385"/>
      <c r="AK69" s="62"/>
      <c r="AL69" s="385"/>
      <c r="AM69" s="385"/>
      <c r="AN69" s="62"/>
      <c r="AO69" s="385"/>
      <c r="AP69" s="385"/>
      <c r="AQ69" s="62"/>
      <c r="AR69" s="385"/>
      <c r="AS69" s="385"/>
      <c r="AT69" s="62"/>
      <c r="AU69" s="385"/>
      <c r="AV69" s="385"/>
      <c r="AW69" s="62"/>
      <c r="AX69" s="385"/>
      <c r="AY69" s="385"/>
      <c r="AZ69" s="518"/>
      <c r="BA69" s="519"/>
      <c r="BB69" s="519"/>
      <c r="BC69" s="518"/>
      <c r="BD69" s="519"/>
      <c r="BE69" s="519"/>
      <c r="BF69" s="518"/>
      <c r="BG69" s="519"/>
      <c r="BH69" s="519"/>
      <c r="BI69" s="518"/>
      <c r="BJ69" s="519"/>
      <c r="BK69" s="519"/>
      <c r="BL69" s="518"/>
      <c r="BM69" s="519"/>
      <c r="BN69" s="519"/>
      <c r="BO69" s="518"/>
      <c r="BP69" s="519"/>
      <c r="BQ69" s="519"/>
      <c r="BR69" s="518"/>
      <c r="BS69" s="519"/>
      <c r="BT69" s="519"/>
      <c r="BU69" s="62"/>
      <c r="BV69" s="518"/>
      <c r="BW69" s="518"/>
      <c r="BX69" s="62"/>
      <c r="BY69" s="62"/>
      <c r="BZ69" s="521">
        <f t="shared" si="45"/>
        <v>3325</v>
      </c>
      <c r="CA69" s="644">
        <f>20%/12</f>
        <v>1.6666666666666666E-2</v>
      </c>
      <c r="CB69" s="643"/>
      <c r="CC69" s="643"/>
    </row>
    <row r="70" spans="1:81" s="15" customFormat="1" ht="23.25" customHeight="1" thickBot="1">
      <c r="A70" s="79"/>
      <c r="B70" s="79"/>
      <c r="C70" s="77"/>
      <c r="D70" s="688" t="s">
        <v>1336</v>
      </c>
      <c r="E70" s="689"/>
      <c r="F70" s="689"/>
      <c r="G70" s="689"/>
      <c r="H70" s="689"/>
      <c r="I70" s="689"/>
      <c r="J70" s="689"/>
      <c r="K70" s="690"/>
      <c r="L70" s="465">
        <f>SUM(L9:L69)</f>
        <v>144334.54</v>
      </c>
      <c r="M70" s="465">
        <f>SUM(M9:M69)</f>
        <v>14433.454000000002</v>
      </c>
      <c r="N70" s="465">
        <f>SUM(N9:N69)</f>
        <v>129901.086</v>
      </c>
      <c r="O70" s="465">
        <f>SUM(O9:O69)</f>
        <v>25980.217200000003</v>
      </c>
      <c r="P70" s="465">
        <f t="shared" ref="P70:AQ70" si="46">SUM(P9:P68)</f>
        <v>177.21</v>
      </c>
      <c r="Q70" s="465">
        <f t="shared" si="46"/>
        <v>177.21</v>
      </c>
      <c r="R70" s="465">
        <f t="shared" si="46"/>
        <v>9801.2799999999988</v>
      </c>
      <c r="S70" s="465">
        <f t="shared" si="46"/>
        <v>156.33000000000001</v>
      </c>
      <c r="T70" s="465">
        <f t="shared" si="46"/>
        <v>234.70000000000002</v>
      </c>
      <c r="U70" s="465">
        <f t="shared" si="46"/>
        <v>633.79</v>
      </c>
      <c r="V70" s="465">
        <f t="shared" si="46"/>
        <v>156.33000000000001</v>
      </c>
      <c r="W70" s="465">
        <f t="shared" si="46"/>
        <v>391.03000000000003</v>
      </c>
      <c r="X70" s="465">
        <f t="shared" si="46"/>
        <v>477.46</v>
      </c>
      <c r="Y70" s="465">
        <f t="shared" si="46"/>
        <v>156.33000000000001</v>
      </c>
      <c r="Z70" s="465">
        <f t="shared" si="46"/>
        <v>547.36</v>
      </c>
      <c r="AA70" s="465">
        <f t="shared" si="46"/>
        <v>321.13</v>
      </c>
      <c r="AB70" s="465">
        <f t="shared" si="46"/>
        <v>156.33000000000001</v>
      </c>
      <c r="AC70" s="465">
        <f t="shared" si="46"/>
        <v>703.69</v>
      </c>
      <c r="AD70" s="465">
        <f t="shared" si="46"/>
        <v>164.79999999999995</v>
      </c>
      <c r="AE70" s="465">
        <f t="shared" si="46"/>
        <v>77.95</v>
      </c>
      <c r="AF70" s="465">
        <f t="shared" si="46"/>
        <v>781.6400000000001</v>
      </c>
      <c r="AG70" s="465">
        <f t="shared" si="46"/>
        <v>86.849999999999909</v>
      </c>
      <c r="AH70" s="465">
        <f t="shared" si="46"/>
        <v>28.97</v>
      </c>
      <c r="AI70" s="465">
        <f t="shared" si="46"/>
        <v>810.61000000000013</v>
      </c>
      <c r="AJ70" s="465">
        <f t="shared" si="46"/>
        <v>1256.8799999999999</v>
      </c>
      <c r="AK70" s="465">
        <f t="shared" si="46"/>
        <v>233.6</v>
      </c>
      <c r="AL70" s="465">
        <f t="shared" si="46"/>
        <v>1044.21</v>
      </c>
      <c r="AM70" s="465">
        <f t="shared" si="46"/>
        <v>1644.78</v>
      </c>
      <c r="AN70" s="465">
        <f t="shared" si="46"/>
        <v>327.69</v>
      </c>
      <c r="AO70" s="465">
        <f t="shared" si="46"/>
        <v>1371.9</v>
      </c>
      <c r="AP70" s="465">
        <f t="shared" si="46"/>
        <v>1317.09</v>
      </c>
      <c r="AQ70" s="465">
        <f t="shared" si="46"/>
        <v>327.69</v>
      </c>
      <c r="AR70" s="465">
        <f t="shared" ref="AR70:BW70" si="47">SUM(AR9:AR68)</f>
        <v>1699.5900000000001</v>
      </c>
      <c r="AS70" s="465">
        <f t="shared" si="47"/>
        <v>989.39999999999986</v>
      </c>
      <c r="AT70" s="465">
        <f t="shared" si="47"/>
        <v>327.69</v>
      </c>
      <c r="AU70" s="465">
        <f t="shared" si="47"/>
        <v>2027.2800000000002</v>
      </c>
      <c r="AV70" s="465">
        <f t="shared" si="47"/>
        <v>661.70999999999992</v>
      </c>
      <c r="AW70" s="465">
        <f t="shared" si="47"/>
        <v>414.84000000000003</v>
      </c>
      <c r="AX70" s="465">
        <f t="shared" si="47"/>
        <v>2442.12</v>
      </c>
      <c r="AY70" s="465">
        <f t="shared" si="47"/>
        <v>2214.77</v>
      </c>
      <c r="AZ70" s="465">
        <f t="shared" si="47"/>
        <v>461.57</v>
      </c>
      <c r="BA70" s="465">
        <f t="shared" si="47"/>
        <v>2903.690000000001</v>
      </c>
      <c r="BB70" s="465">
        <f t="shared" si="47"/>
        <v>2921.9700000000003</v>
      </c>
      <c r="BC70" s="465">
        <f t="shared" si="47"/>
        <v>572.19000000000005</v>
      </c>
      <c r="BD70" s="465">
        <f t="shared" si="47"/>
        <v>3475.8800000000006</v>
      </c>
      <c r="BE70" s="465">
        <f t="shared" si="47"/>
        <v>3049.7799999999997</v>
      </c>
      <c r="BF70" s="465">
        <f t="shared" si="47"/>
        <v>803.41000000000008</v>
      </c>
      <c r="BG70" s="465">
        <f t="shared" si="47"/>
        <v>4279.29</v>
      </c>
      <c r="BH70" s="465">
        <f t="shared" si="47"/>
        <v>3219.8199999999997</v>
      </c>
      <c r="BI70" s="465">
        <f t="shared" si="47"/>
        <v>12476.140000000003</v>
      </c>
      <c r="BJ70" s="465">
        <f t="shared" si="47"/>
        <v>16755.43</v>
      </c>
      <c r="BK70" s="465">
        <f t="shared" si="47"/>
        <v>74394.97</v>
      </c>
      <c r="BL70" s="465">
        <f t="shared" si="47"/>
        <v>15954.300000000001</v>
      </c>
      <c r="BM70" s="465">
        <f t="shared" si="47"/>
        <v>32709.73000000001</v>
      </c>
      <c r="BN70" s="465">
        <f t="shared" si="47"/>
        <v>65764.550000000017</v>
      </c>
      <c r="BO70" s="465">
        <f t="shared" si="47"/>
        <v>16879.920000000006</v>
      </c>
      <c r="BP70" s="465">
        <f t="shared" si="47"/>
        <v>49589.650000000009</v>
      </c>
      <c r="BQ70" s="465">
        <f t="shared" si="47"/>
        <v>49759.63</v>
      </c>
      <c r="BR70" s="465">
        <f t="shared" si="47"/>
        <v>16961.770000000004</v>
      </c>
      <c r="BS70" s="465">
        <f t="shared" si="47"/>
        <v>66551.420000000013</v>
      </c>
      <c r="BT70" s="465">
        <f t="shared" si="47"/>
        <v>51060.12</v>
      </c>
      <c r="BU70" s="465">
        <f t="shared" si="47"/>
        <v>20111.810000000001</v>
      </c>
      <c r="BV70" s="465">
        <f t="shared" si="47"/>
        <v>86663.23000000001</v>
      </c>
      <c r="BW70" s="465">
        <f t="shared" si="47"/>
        <v>37452.310000000005</v>
      </c>
      <c r="BX70" s="465">
        <f>SUM(BX9:BX68)</f>
        <v>6803.6717939726041</v>
      </c>
      <c r="BY70" s="465">
        <f t="shared" ref="BY70:BZ70" si="48">SUM(BY9:BY68)</f>
        <v>93466.891793972638</v>
      </c>
      <c r="BZ70" s="465">
        <f t="shared" si="48"/>
        <v>47542.648206027385</v>
      </c>
      <c r="CB70" s="645"/>
    </row>
    <row r="71" spans="1:81" s="15" customFormat="1" ht="15" customHeight="1">
      <c r="A71" s="77"/>
      <c r="B71" s="77"/>
      <c r="C71" s="77"/>
      <c r="D71" s="468"/>
      <c r="E71" s="468"/>
      <c r="F71" s="468"/>
      <c r="G71" s="468"/>
      <c r="H71" s="468"/>
      <c r="I71" s="468"/>
      <c r="J71" s="468"/>
      <c r="K71" s="468"/>
      <c r="L71" s="469"/>
      <c r="M71" s="469"/>
      <c r="N71" s="469"/>
      <c r="O71" s="691"/>
      <c r="P71" s="691"/>
      <c r="Q71" s="691"/>
      <c r="R71" s="691"/>
      <c r="S71" s="691"/>
      <c r="T71" s="691"/>
      <c r="U71" s="691"/>
      <c r="V71" s="691"/>
      <c r="W71" s="691"/>
      <c r="X71" s="691"/>
      <c r="Y71" s="691"/>
      <c r="Z71" s="691"/>
      <c r="AA71" s="691"/>
      <c r="AB71" s="691"/>
      <c r="AC71" s="691"/>
      <c r="AD71" s="691"/>
      <c r="AE71" s="691"/>
      <c r="AF71" s="691"/>
      <c r="AG71" s="691"/>
      <c r="AH71" s="691"/>
      <c r="AI71" s="691"/>
      <c r="AJ71" s="691"/>
      <c r="AK71" s="691"/>
      <c r="AL71" s="691"/>
      <c r="AM71" s="691"/>
      <c r="AN71" s="691"/>
      <c r="AO71" s="691"/>
      <c r="AP71" s="691"/>
      <c r="AQ71" s="691"/>
      <c r="AR71" s="691"/>
      <c r="AS71" s="691"/>
      <c r="AT71" s="691"/>
      <c r="AU71" s="691"/>
      <c r="AV71" s="691"/>
      <c r="AW71" s="691"/>
      <c r="AX71" s="691"/>
      <c r="AY71" s="691"/>
      <c r="AZ71" s="691"/>
      <c r="BA71" s="691"/>
      <c r="BB71" s="691"/>
      <c r="BC71" s="691"/>
      <c r="BD71" s="691"/>
      <c r="BE71" s="691"/>
      <c r="BF71" s="691"/>
      <c r="BG71" s="691"/>
      <c r="BH71" s="691"/>
      <c r="BI71" s="691"/>
      <c r="BJ71" s="691"/>
      <c r="BK71" s="691"/>
      <c r="BL71" s="691"/>
      <c r="BM71" s="691"/>
      <c r="BN71" s="691"/>
      <c r="BO71" s="691"/>
      <c r="BP71" s="691"/>
      <c r="BQ71" s="691"/>
      <c r="BR71" s="691"/>
      <c r="BS71" s="691"/>
      <c r="BT71" s="691"/>
      <c r="BU71" s="691"/>
      <c r="BV71" s="691"/>
      <c r="BW71" s="691"/>
    </row>
    <row r="72" spans="1:81" s="15" customFormat="1" ht="15" customHeight="1">
      <c r="A72" s="77"/>
      <c r="B72" s="77"/>
      <c r="C72" s="77"/>
      <c r="D72" s="468"/>
      <c r="E72" s="468"/>
      <c r="F72" s="468"/>
      <c r="G72" s="468"/>
      <c r="H72" s="468"/>
      <c r="I72" s="468"/>
      <c r="J72" s="468"/>
      <c r="K72" s="468"/>
      <c r="L72" s="469"/>
      <c r="M72" s="469"/>
      <c r="N72" s="469"/>
      <c r="O72" s="692"/>
      <c r="P72" s="692"/>
      <c r="Q72" s="692"/>
      <c r="R72" s="692"/>
      <c r="S72" s="692"/>
      <c r="T72" s="692"/>
      <c r="U72" s="692"/>
      <c r="V72" s="692"/>
      <c r="W72" s="692"/>
      <c r="X72" s="692"/>
      <c r="Y72" s="692"/>
      <c r="Z72" s="692"/>
      <c r="AA72" s="692"/>
      <c r="AB72" s="692"/>
      <c r="AC72" s="692"/>
      <c r="AD72" s="692"/>
      <c r="AE72" s="692"/>
      <c r="AF72" s="692"/>
      <c r="AG72" s="692"/>
      <c r="AH72" s="692"/>
      <c r="AI72" s="692"/>
      <c r="AJ72" s="692"/>
      <c r="AK72" s="692"/>
      <c r="AL72" s="692"/>
      <c r="AM72" s="692"/>
      <c r="AN72" s="692"/>
      <c r="AO72" s="692"/>
      <c r="AP72" s="692"/>
      <c r="AQ72" s="692"/>
      <c r="AR72" s="692"/>
      <c r="AS72" s="692"/>
      <c r="AT72" s="692"/>
      <c r="AU72" s="692"/>
      <c r="AV72" s="692"/>
      <c r="AW72" s="692"/>
      <c r="AX72" s="692"/>
      <c r="AY72" s="692"/>
      <c r="AZ72" s="692"/>
      <c r="BA72" s="692"/>
      <c r="BB72" s="692"/>
      <c r="BC72" s="692"/>
      <c r="BD72" s="692"/>
      <c r="BE72" s="692"/>
      <c r="BF72" s="692"/>
      <c r="BG72" s="692"/>
      <c r="BH72" s="692"/>
      <c r="BI72" s="692"/>
      <c r="BJ72" s="692"/>
      <c r="BK72" s="692"/>
      <c r="BL72" s="692"/>
      <c r="BM72" s="692"/>
      <c r="BN72" s="692"/>
      <c r="BO72" s="692"/>
      <c r="BP72" s="692"/>
      <c r="BQ72" s="692"/>
      <c r="BR72" s="692"/>
      <c r="BS72" s="692"/>
      <c r="BT72" s="692"/>
      <c r="BU72" s="692"/>
      <c r="BV72" s="692"/>
      <c r="BW72" s="692"/>
      <c r="BX72" s="522"/>
    </row>
    <row r="73" spans="1:81" s="20" customFormat="1" ht="17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81" s="20" customFormat="1" ht="17.25" customHeight="1" thickBot="1">
      <c r="A74" s="2"/>
      <c r="B74" s="56"/>
      <c r="C74" s="56"/>
      <c r="D74" s="56"/>
      <c r="E74" s="57"/>
      <c r="F74" s="56"/>
      <c r="G74" s="224"/>
      <c r="H74" s="19"/>
      <c r="I74" s="57"/>
      <c r="J74" s="57"/>
      <c r="K74" s="58"/>
      <c r="L74" s="19"/>
      <c r="BX74" s="275"/>
    </row>
    <row r="75" spans="1:81" s="20" customFormat="1" ht="17.25" customHeight="1">
      <c r="A75" s="2"/>
      <c r="B75" s="56"/>
      <c r="C75" s="56"/>
      <c r="D75" s="56"/>
      <c r="E75" s="57"/>
      <c r="F75" s="56"/>
      <c r="H75" s="19"/>
      <c r="I75" s="57"/>
      <c r="J75" s="57"/>
      <c r="K75" s="56" t="s">
        <v>1</v>
      </c>
      <c r="L75" s="19"/>
    </row>
    <row r="76" spans="1:81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  <c r="BX76" s="275"/>
    </row>
    <row r="77" spans="1:81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81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81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81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  <row r="205" spans="1:12" s="20" customFormat="1" ht="14.25" customHeight="1">
      <c r="A205" s="2"/>
      <c r="B205" s="56"/>
      <c r="C205" s="56"/>
      <c r="D205" s="56"/>
      <c r="E205" s="57"/>
      <c r="F205" s="56"/>
      <c r="H205" s="19"/>
      <c r="I205" s="57"/>
      <c r="J205" s="57"/>
      <c r="K205" s="19"/>
      <c r="L205" s="19"/>
    </row>
    <row r="206" spans="1:12" s="20" customFormat="1" ht="14.25" customHeight="1">
      <c r="A206" s="2"/>
      <c r="B206" s="56"/>
      <c r="C206" s="56"/>
      <c r="D206" s="56"/>
      <c r="E206" s="57"/>
      <c r="F206" s="56"/>
      <c r="H206" s="19"/>
      <c r="I206" s="57"/>
      <c r="J206" s="57"/>
      <c r="K206" s="19"/>
      <c r="L206" s="19"/>
    </row>
    <row r="207" spans="1:12" s="20" customFormat="1" ht="14.25" customHeight="1">
      <c r="A207" s="2"/>
      <c r="B207" s="56"/>
      <c r="C207" s="56"/>
      <c r="D207" s="56"/>
      <c r="E207" s="57"/>
      <c r="F207" s="56"/>
      <c r="H207" s="19"/>
      <c r="I207" s="57"/>
      <c r="J207" s="57"/>
      <c r="K207" s="19"/>
      <c r="L207" s="19"/>
    </row>
    <row r="208" spans="1:12" s="20" customFormat="1" ht="14.25" customHeight="1">
      <c r="A208" s="2"/>
      <c r="B208" s="56"/>
      <c r="C208" s="56"/>
      <c r="D208" s="56"/>
      <c r="E208" s="57"/>
      <c r="F208" s="56"/>
      <c r="H208" s="19"/>
      <c r="I208" s="57"/>
      <c r="J208" s="57"/>
      <c r="K208" s="19"/>
      <c r="L208" s="19"/>
    </row>
    <row r="209" spans="1:12" s="20" customFormat="1" ht="14.25" customHeight="1">
      <c r="A209" s="2"/>
      <c r="B209" s="56"/>
      <c r="C209" s="56"/>
      <c r="D209" s="56"/>
      <c r="E209" s="57"/>
      <c r="F209" s="56"/>
      <c r="H209" s="19"/>
      <c r="I209" s="57"/>
      <c r="J209" s="57"/>
      <c r="K209" s="19"/>
      <c r="L209" s="19"/>
    </row>
    <row r="210" spans="1:12" s="20" customFormat="1" ht="14.25" customHeight="1">
      <c r="A210" s="2"/>
      <c r="B210" s="56"/>
      <c r="C210" s="56"/>
      <c r="D210" s="56"/>
      <c r="E210" s="57"/>
      <c r="F210" s="56"/>
      <c r="H210" s="19"/>
      <c r="I210" s="57"/>
      <c r="J210" s="57"/>
      <c r="K210" s="19"/>
      <c r="L210" s="19"/>
    </row>
    <row r="211" spans="1:12" s="20" customFormat="1" ht="14.25" customHeight="1">
      <c r="A211" s="2"/>
      <c r="B211" s="56"/>
      <c r="C211" s="56"/>
      <c r="D211" s="56"/>
      <c r="E211" s="57"/>
      <c r="F211" s="56"/>
      <c r="H211" s="19"/>
      <c r="I211" s="57"/>
      <c r="J211" s="57"/>
      <c r="K211" s="19"/>
      <c r="L211" s="19"/>
    </row>
    <row r="212" spans="1:12" s="20" customFormat="1" ht="14.25" customHeight="1">
      <c r="A212" s="2"/>
      <c r="B212" s="56"/>
      <c r="C212" s="56"/>
      <c r="D212" s="56"/>
      <c r="E212" s="57"/>
      <c r="F212" s="56"/>
      <c r="H212" s="19"/>
      <c r="I212" s="57"/>
      <c r="J212" s="57"/>
      <c r="K212" s="19"/>
      <c r="L212" s="19"/>
    </row>
    <row r="213" spans="1:12" s="20" customFormat="1" ht="14.25" customHeight="1">
      <c r="A213" s="2"/>
      <c r="B213" s="56"/>
      <c r="C213" s="56"/>
      <c r="D213" s="56"/>
      <c r="E213" s="57"/>
      <c r="F213" s="56"/>
      <c r="H213" s="19"/>
      <c r="I213" s="57"/>
      <c r="J213" s="57"/>
      <c r="K213" s="19"/>
      <c r="L213" s="19"/>
    </row>
    <row r="214" spans="1:12" s="20" customFormat="1" ht="14.25" customHeight="1">
      <c r="A214" s="2"/>
      <c r="B214" s="56"/>
      <c r="C214" s="56"/>
      <c r="D214" s="56"/>
      <c r="E214" s="57"/>
      <c r="F214" s="56"/>
      <c r="H214" s="19"/>
      <c r="I214" s="57"/>
      <c r="J214" s="57"/>
      <c r="K214" s="19"/>
      <c r="L214" s="19"/>
    </row>
    <row r="215" spans="1:12" s="20" customFormat="1" ht="14.25" customHeight="1">
      <c r="A215" s="2"/>
      <c r="B215" s="56"/>
      <c r="C215" s="56"/>
      <c r="D215" s="56"/>
      <c r="E215" s="57"/>
      <c r="F215" s="56"/>
      <c r="H215" s="19"/>
      <c r="I215" s="57"/>
      <c r="J215" s="57"/>
      <c r="K215" s="19"/>
      <c r="L215" s="19"/>
    </row>
    <row r="216" spans="1:12" s="20" customFormat="1" ht="14.25" customHeight="1">
      <c r="A216" s="2"/>
      <c r="B216" s="56"/>
      <c r="C216" s="56"/>
      <c r="D216" s="56"/>
      <c r="E216" s="57"/>
      <c r="F216" s="56"/>
      <c r="H216" s="19"/>
      <c r="I216" s="57"/>
      <c r="J216" s="57"/>
      <c r="K216" s="19"/>
      <c r="L216" s="19"/>
    </row>
    <row r="217" spans="1:12" s="20" customFormat="1" ht="14.25" customHeight="1">
      <c r="A217" s="2"/>
      <c r="B217" s="56"/>
      <c r="C217" s="56"/>
      <c r="D217" s="56"/>
      <c r="E217" s="57"/>
      <c r="F217" s="56"/>
      <c r="H217" s="19"/>
      <c r="I217" s="57"/>
      <c r="J217" s="57"/>
      <c r="K217" s="19"/>
      <c r="L217" s="19"/>
    </row>
    <row r="218" spans="1:12" s="20" customFormat="1" ht="14.25" customHeight="1">
      <c r="A218" s="2"/>
      <c r="B218" s="56"/>
      <c r="C218" s="56"/>
      <c r="D218" s="56"/>
      <c r="E218" s="57"/>
      <c r="F218" s="56"/>
      <c r="H218" s="19"/>
      <c r="I218" s="57"/>
      <c r="J218" s="57"/>
      <c r="K218" s="19"/>
      <c r="L218" s="19"/>
    </row>
    <row r="219" spans="1:12" s="20" customFormat="1" ht="14.25" customHeight="1">
      <c r="A219" s="2"/>
      <c r="B219" s="56"/>
      <c r="C219" s="56"/>
      <c r="D219" s="56"/>
      <c r="E219" s="57"/>
      <c r="F219" s="56"/>
      <c r="H219" s="19"/>
      <c r="I219" s="57"/>
      <c r="J219" s="57"/>
      <c r="K219" s="19"/>
      <c r="L219" s="19"/>
    </row>
    <row r="220" spans="1:12" s="20" customFormat="1" ht="14.25" customHeight="1">
      <c r="A220" s="2"/>
      <c r="B220" s="56"/>
      <c r="C220" s="56"/>
      <c r="D220" s="56"/>
      <c r="E220" s="57"/>
      <c r="F220" s="56"/>
      <c r="H220" s="19"/>
      <c r="I220" s="57"/>
      <c r="J220" s="57"/>
      <c r="K220" s="19"/>
      <c r="L220" s="19"/>
    </row>
    <row r="221" spans="1:12" s="20" customFormat="1" ht="14.25" customHeight="1">
      <c r="A221" s="2"/>
      <c r="B221" s="56"/>
      <c r="C221" s="56"/>
      <c r="D221" s="56"/>
      <c r="E221" s="57"/>
      <c r="F221" s="56"/>
      <c r="H221" s="19"/>
      <c r="I221" s="57"/>
      <c r="J221" s="57"/>
      <c r="K221" s="19"/>
      <c r="L221" s="19"/>
    </row>
    <row r="222" spans="1:12" s="20" customFormat="1" ht="14.25" customHeight="1">
      <c r="A222" s="2"/>
      <c r="B222" s="56"/>
      <c r="C222" s="56"/>
      <c r="D222" s="56"/>
      <c r="E222" s="57"/>
      <c r="F222" s="56"/>
      <c r="H222" s="19"/>
      <c r="I222" s="57"/>
      <c r="J222" s="57"/>
      <c r="K222" s="19"/>
      <c r="L222" s="19"/>
    </row>
    <row r="223" spans="1:12" s="20" customFormat="1" ht="14.25" customHeight="1">
      <c r="A223" s="2"/>
      <c r="B223" s="56"/>
      <c r="C223" s="56"/>
      <c r="D223" s="56"/>
      <c r="E223" s="57"/>
      <c r="F223" s="56"/>
      <c r="H223" s="19"/>
      <c r="I223" s="57"/>
      <c r="J223" s="57"/>
      <c r="K223" s="19"/>
      <c r="L223" s="19"/>
    </row>
    <row r="224" spans="1:12" s="20" customFormat="1" ht="14.25" customHeight="1">
      <c r="A224" s="2"/>
      <c r="B224" s="56"/>
      <c r="C224" s="56"/>
      <c r="D224" s="56"/>
      <c r="E224" s="57"/>
      <c r="F224" s="56"/>
      <c r="H224" s="19"/>
      <c r="I224" s="57"/>
      <c r="J224" s="57"/>
      <c r="K224" s="19"/>
      <c r="L224" s="19"/>
    </row>
    <row r="225" spans="1:12" s="20" customFormat="1" ht="14.25" customHeight="1">
      <c r="A225" s="2"/>
      <c r="B225" s="56"/>
      <c r="C225" s="56"/>
      <c r="D225" s="56"/>
      <c r="E225" s="57"/>
      <c r="F225" s="56"/>
      <c r="H225" s="19"/>
      <c r="I225" s="57"/>
      <c r="J225" s="57"/>
      <c r="K225" s="19"/>
      <c r="L225" s="19"/>
    </row>
    <row r="226" spans="1:12" s="20" customFormat="1" ht="14.25" customHeight="1">
      <c r="A226" s="2"/>
      <c r="B226" s="56"/>
      <c r="C226" s="56"/>
      <c r="D226" s="56"/>
      <c r="E226" s="57"/>
      <c r="F226" s="56"/>
      <c r="H226" s="19"/>
      <c r="I226" s="57"/>
      <c r="J226" s="57"/>
      <c r="K226" s="19"/>
      <c r="L226" s="19"/>
    </row>
    <row r="227" spans="1:12" s="20" customFormat="1" ht="14.25" customHeight="1">
      <c r="A227" s="2"/>
      <c r="B227" s="56"/>
      <c r="C227" s="56"/>
      <c r="D227" s="56"/>
      <c r="E227" s="57"/>
      <c r="F227" s="56"/>
      <c r="H227" s="19"/>
      <c r="I227" s="57"/>
      <c r="J227" s="57"/>
      <c r="K227" s="19"/>
      <c r="L227" s="19"/>
    </row>
    <row r="228" spans="1:12" s="20" customFormat="1" ht="14.25" customHeight="1">
      <c r="A228" s="2"/>
      <c r="B228" s="56"/>
      <c r="C228" s="56"/>
      <c r="D228" s="56"/>
      <c r="E228" s="57"/>
      <c r="F228" s="56"/>
      <c r="H228" s="19"/>
      <c r="I228" s="57"/>
      <c r="J228" s="57"/>
      <c r="K228" s="19"/>
      <c r="L228" s="19"/>
    </row>
    <row r="229" spans="1:12" s="20" customFormat="1" ht="14.25" customHeight="1">
      <c r="A229" s="2"/>
      <c r="B229" s="56"/>
      <c r="C229" s="56"/>
      <c r="D229" s="56"/>
      <c r="E229" s="57"/>
      <c r="F229" s="56"/>
      <c r="H229" s="19"/>
      <c r="I229" s="57"/>
      <c r="J229" s="57"/>
      <c r="K229" s="19"/>
      <c r="L229" s="19"/>
    </row>
    <row r="230" spans="1:12" s="20" customFormat="1" ht="14.25" customHeight="1">
      <c r="A230" s="2"/>
      <c r="B230" s="56"/>
      <c r="C230" s="56"/>
      <c r="D230" s="56"/>
      <c r="E230" s="57"/>
      <c r="F230" s="56"/>
      <c r="H230" s="19"/>
      <c r="I230" s="57"/>
      <c r="J230" s="57"/>
      <c r="K230" s="19"/>
      <c r="L230" s="19"/>
    </row>
    <row r="231" spans="1:12" s="20" customFormat="1" ht="14.25" customHeight="1">
      <c r="A231" s="2"/>
      <c r="B231" s="56"/>
      <c r="C231" s="56"/>
      <c r="D231" s="56"/>
      <c r="E231" s="57"/>
      <c r="F231" s="56"/>
      <c r="H231" s="19"/>
      <c r="I231" s="57"/>
      <c r="J231" s="57"/>
      <c r="K231" s="19"/>
      <c r="L231" s="19"/>
    </row>
    <row r="232" spans="1:12" s="20" customFormat="1" ht="14.25" customHeight="1">
      <c r="A232" s="2"/>
      <c r="B232" s="56"/>
      <c r="C232" s="56"/>
      <c r="D232" s="56"/>
      <c r="E232" s="57"/>
      <c r="F232" s="56"/>
      <c r="H232" s="19"/>
      <c r="I232" s="57"/>
      <c r="J232" s="57"/>
      <c r="K232" s="19"/>
      <c r="L232" s="19"/>
    </row>
    <row r="233" spans="1:12" s="20" customFormat="1" ht="14.25" customHeight="1">
      <c r="A233" s="2"/>
      <c r="B233" s="56"/>
      <c r="C233" s="56"/>
      <c r="D233" s="56"/>
      <c r="E233" s="57"/>
      <c r="F233" s="56"/>
      <c r="H233" s="19"/>
      <c r="I233" s="57"/>
      <c r="J233" s="57"/>
      <c r="K233" s="19"/>
      <c r="L233" s="19"/>
    </row>
    <row r="234" spans="1:12" s="20" customFormat="1" ht="14.25" customHeight="1">
      <c r="A234" s="2"/>
      <c r="B234" s="56"/>
      <c r="C234" s="56"/>
      <c r="D234" s="56"/>
      <c r="E234" s="57"/>
      <c r="F234" s="56"/>
      <c r="H234" s="19"/>
      <c r="I234" s="57"/>
      <c r="J234" s="57"/>
      <c r="K234" s="19"/>
      <c r="L234" s="19"/>
    </row>
    <row r="235" spans="1:12" s="20" customFormat="1" ht="14.25" customHeight="1">
      <c r="A235" s="2"/>
      <c r="B235" s="56"/>
      <c r="C235" s="56"/>
      <c r="D235" s="56"/>
      <c r="E235" s="57"/>
      <c r="F235" s="56"/>
      <c r="H235" s="19"/>
      <c r="I235" s="57"/>
      <c r="J235" s="57"/>
      <c r="K235" s="19"/>
      <c r="L235" s="19"/>
    </row>
    <row r="236" spans="1:12" s="20" customFormat="1" ht="14.25" customHeight="1">
      <c r="A236" s="2"/>
      <c r="B236" s="56"/>
      <c r="C236" s="56"/>
      <c r="D236" s="56"/>
      <c r="E236" s="57"/>
      <c r="F236" s="56"/>
      <c r="H236" s="19"/>
      <c r="I236" s="57"/>
      <c r="J236" s="57"/>
      <c r="K236" s="19"/>
      <c r="L236" s="19"/>
    </row>
    <row r="237" spans="1:12" s="20" customFormat="1" ht="14.25" customHeight="1">
      <c r="A237" s="2"/>
      <c r="B237" s="56"/>
      <c r="C237" s="56"/>
      <c r="D237" s="56"/>
      <c r="E237" s="57"/>
      <c r="F237" s="56"/>
      <c r="H237" s="19"/>
      <c r="I237" s="57"/>
      <c r="J237" s="57"/>
      <c r="K237" s="19"/>
      <c r="L237" s="19"/>
    </row>
    <row r="238" spans="1:12" s="20" customFormat="1" ht="14.25" customHeight="1">
      <c r="A238" s="2"/>
      <c r="B238" s="56"/>
      <c r="C238" s="56"/>
      <c r="D238" s="56"/>
      <c r="E238" s="57"/>
      <c r="F238" s="56"/>
      <c r="H238" s="19"/>
      <c r="I238" s="57"/>
      <c r="J238" s="57"/>
      <c r="K238" s="19"/>
      <c r="L238" s="19"/>
    </row>
    <row r="239" spans="1:12" s="20" customFormat="1" ht="14.25" customHeight="1">
      <c r="A239" s="2"/>
      <c r="B239" s="56"/>
      <c r="C239" s="56"/>
      <c r="D239" s="56"/>
      <c r="E239" s="57"/>
      <c r="F239" s="56"/>
      <c r="H239" s="19"/>
      <c r="I239" s="57"/>
      <c r="J239" s="57"/>
      <c r="K239" s="19"/>
      <c r="L239" s="19"/>
    </row>
    <row r="240" spans="1:12" s="20" customFormat="1" ht="14.25" customHeight="1">
      <c r="A240" s="2"/>
      <c r="B240" s="56"/>
      <c r="C240" s="56"/>
      <c r="D240" s="56"/>
      <c r="E240" s="57"/>
      <c r="F240" s="56"/>
      <c r="H240" s="19"/>
      <c r="I240" s="57"/>
      <c r="J240" s="57"/>
      <c r="K240" s="19"/>
      <c r="L240" s="19"/>
    </row>
    <row r="241" spans="1:12" s="20" customFormat="1" ht="14.25" customHeight="1">
      <c r="A241" s="2"/>
      <c r="B241" s="56"/>
      <c r="C241" s="56"/>
      <c r="D241" s="56"/>
      <c r="E241" s="57"/>
      <c r="F241" s="56"/>
      <c r="H241" s="19"/>
      <c r="I241" s="57"/>
      <c r="J241" s="57"/>
      <c r="K241" s="19"/>
      <c r="L241" s="19"/>
    </row>
    <row r="242" spans="1:12" s="20" customFormat="1" ht="14.25" customHeight="1">
      <c r="A242" s="2"/>
      <c r="B242" s="56"/>
      <c r="C242" s="56"/>
      <c r="D242" s="56"/>
      <c r="E242" s="57"/>
      <c r="F242" s="56"/>
      <c r="H242" s="19"/>
      <c r="I242" s="57"/>
      <c r="J242" s="57"/>
      <c r="K242" s="19"/>
      <c r="L242" s="19"/>
    </row>
  </sheetData>
  <mergeCells count="8">
    <mergeCell ref="O71:BW71"/>
    <mergeCell ref="O72:BW72"/>
    <mergeCell ref="D70:K70"/>
    <mergeCell ref="D2:BW2"/>
    <mergeCell ref="D3:BW3"/>
    <mergeCell ref="D4:BW4"/>
    <mergeCell ref="D5:BW5"/>
    <mergeCell ref="D6:BW6"/>
  </mergeCells>
  <phoneticPr fontId="8" type="noConversion"/>
  <conditionalFormatting sqref="J15">
    <cfRule type="duplicateValues" dxfId="21" priority="1"/>
  </conditionalFormatting>
  <conditionalFormatting sqref="J60:J69">
    <cfRule type="duplicateValues" dxfId="20" priority="79"/>
  </conditionalFormatting>
  <conditionalFormatting sqref="J73:J1048576 J1 J7:J8">
    <cfRule type="duplicateValues" dxfId="19" priority="20"/>
  </conditionalFormatting>
  <conditionalFormatting sqref="K74">
    <cfRule type="duplicateValues" dxfId="18" priority="3"/>
  </conditionalFormatting>
  <printOptions horizontalCentered="1"/>
  <pageMargins left="0.31496062992125984" right="0.31496062992125984" top="0.27559055118110237" bottom="0.31496062992125984" header="0" footer="0"/>
  <pageSetup paperSize="5" scale="84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AP190"/>
  <sheetViews>
    <sheetView showGridLines="0" topLeftCell="C1" zoomScale="106" zoomScaleNormal="106" zoomScaleSheetLayoutView="93" workbookViewId="0">
      <selection activeCell="I13" sqref="I13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56" hidden="1" customWidth="1" outlineLevel="1"/>
    <col min="3" max="3" width="2.28515625" style="56" customWidth="1" outlineLevel="1"/>
    <col min="4" max="4" width="4.5703125" style="56" customWidth="1" outlineLevel="1"/>
    <col min="5" max="5" width="11.5703125" style="57" customWidth="1"/>
    <col min="6" max="6" width="11.42578125" style="56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>
      <c r="A2" s="3"/>
      <c r="B2" s="3"/>
      <c r="C2" s="3"/>
      <c r="D2" s="676" t="s">
        <v>0</v>
      </c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676"/>
      <c r="AK2" s="676"/>
      <c r="AL2" s="676"/>
      <c r="AM2" s="676"/>
    </row>
    <row r="3" spans="1:42" ht="14.25" customHeight="1">
      <c r="A3" s="3"/>
      <c r="B3" s="3"/>
      <c r="C3" s="3"/>
      <c r="D3" s="676" t="s">
        <v>1</v>
      </c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</row>
    <row r="4" spans="1:42" ht="14.25" customHeight="1">
      <c r="A4" s="3"/>
      <c r="B4" s="3"/>
      <c r="C4" s="3"/>
      <c r="D4" s="676" t="s">
        <v>2</v>
      </c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</row>
    <row r="5" spans="1:42" ht="14.25" customHeight="1">
      <c r="A5" s="3"/>
      <c r="B5" s="3"/>
      <c r="C5" s="3"/>
      <c r="D5" s="676" t="s">
        <v>478</v>
      </c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</row>
    <row r="6" spans="1:42" ht="14.25" customHeight="1">
      <c r="A6" s="3"/>
      <c r="B6" s="3"/>
      <c r="C6" s="3"/>
      <c r="D6" s="676" t="s">
        <v>1337</v>
      </c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6"/>
      <c r="AK6" s="676"/>
      <c r="AL6" s="676"/>
      <c r="AM6" s="676"/>
    </row>
    <row r="7" spans="1:42" ht="24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>
      <c r="A8" s="6" t="s">
        <v>15</v>
      </c>
      <c r="B8" s="98" t="s">
        <v>16</v>
      </c>
      <c r="C8" s="76"/>
      <c r="D8" s="408" t="s">
        <v>17</v>
      </c>
      <c r="E8" s="403" t="s">
        <v>18</v>
      </c>
      <c r="F8" s="404" t="s">
        <v>19</v>
      </c>
      <c r="G8" s="404" t="s">
        <v>4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23" t="s">
        <v>202</v>
      </c>
      <c r="Q8" s="407" t="s">
        <v>30</v>
      </c>
      <c r="R8" s="406" t="s">
        <v>7</v>
      </c>
      <c r="S8" s="423" t="s">
        <v>203</v>
      </c>
      <c r="T8" s="407" t="s">
        <v>32</v>
      </c>
      <c r="U8" s="406" t="s">
        <v>7</v>
      </c>
      <c r="V8" s="423" t="s">
        <v>204</v>
      </c>
      <c r="W8" s="407" t="s">
        <v>34</v>
      </c>
      <c r="X8" s="406" t="s">
        <v>7</v>
      </c>
      <c r="Y8" s="423" t="s">
        <v>35</v>
      </c>
      <c r="Z8" s="407" t="s">
        <v>36</v>
      </c>
      <c r="AA8" s="406" t="s">
        <v>7</v>
      </c>
      <c r="AB8" s="423" t="s">
        <v>37</v>
      </c>
      <c r="AC8" s="407" t="s">
        <v>38</v>
      </c>
      <c r="AD8" s="406" t="s">
        <v>7</v>
      </c>
      <c r="AE8" s="406" t="s">
        <v>205</v>
      </c>
      <c r="AF8" s="407" t="s">
        <v>40</v>
      </c>
      <c r="AG8" s="406" t="s">
        <v>7</v>
      </c>
      <c r="AH8" s="406" t="s">
        <v>41</v>
      </c>
      <c r="AI8" s="407" t="s">
        <v>42</v>
      </c>
      <c r="AJ8" s="406" t="s">
        <v>7</v>
      </c>
      <c r="AK8" s="406" t="s">
        <v>43</v>
      </c>
      <c r="AL8" s="431" t="s">
        <v>44</v>
      </c>
      <c r="AM8" s="406" t="s">
        <v>7</v>
      </c>
      <c r="AN8" s="406" t="s">
        <v>1048</v>
      </c>
      <c r="AO8" s="431" t="s">
        <v>1049</v>
      </c>
      <c r="AP8" s="406" t="s">
        <v>7</v>
      </c>
    </row>
    <row r="9" spans="1:42" s="20" customFormat="1" ht="26.25" thickBot="1">
      <c r="A9" s="101" t="s">
        <v>479</v>
      </c>
      <c r="B9" s="102" t="s">
        <v>480</v>
      </c>
      <c r="C9" s="95"/>
      <c r="D9" s="97">
        <v>1</v>
      </c>
      <c r="E9" s="89" t="s">
        <v>481</v>
      </c>
      <c r="F9" s="12">
        <v>42068</v>
      </c>
      <c r="G9" s="31" t="s">
        <v>482</v>
      </c>
      <c r="H9" s="178" t="s">
        <v>483</v>
      </c>
      <c r="I9" s="63" t="s">
        <v>484</v>
      </c>
      <c r="J9" s="64" t="s">
        <v>485</v>
      </c>
      <c r="K9" s="240" t="s">
        <v>286</v>
      </c>
      <c r="L9" s="245">
        <v>718.91</v>
      </c>
      <c r="M9" s="241">
        <f>L9*10%</f>
        <v>71.891000000000005</v>
      </c>
      <c r="N9" s="242">
        <f>L9-M9</f>
        <v>647.01900000000001</v>
      </c>
      <c r="O9" s="241">
        <f>N9/5</f>
        <v>129.40379999999999</v>
      </c>
      <c r="P9" s="244">
        <v>0</v>
      </c>
      <c r="Q9" s="185">
        <v>0</v>
      </c>
      <c r="R9" s="185">
        <v>0</v>
      </c>
      <c r="S9" s="185">
        <v>107.07</v>
      </c>
      <c r="T9" s="185">
        <f>Q9+S9</f>
        <v>107.07</v>
      </c>
      <c r="U9" s="185">
        <f>L9-T9</f>
        <v>611.83999999999992</v>
      </c>
      <c r="V9" s="185">
        <v>129.4</v>
      </c>
      <c r="W9" s="185">
        <f>T9+V9</f>
        <v>236.47</v>
      </c>
      <c r="X9" s="185">
        <f>L9-W9</f>
        <v>482.43999999999994</v>
      </c>
      <c r="Y9" s="185">
        <v>129.4</v>
      </c>
      <c r="Z9" s="185">
        <f>W9+Y9</f>
        <v>365.87</v>
      </c>
      <c r="AA9" s="185">
        <f>L9-Z9</f>
        <v>353.03999999999996</v>
      </c>
      <c r="AB9" s="185">
        <v>129.4</v>
      </c>
      <c r="AC9" s="185">
        <f>Z9+AB9</f>
        <v>495.27</v>
      </c>
      <c r="AD9" s="185">
        <f>L9-AC9</f>
        <v>223.64</v>
      </c>
      <c r="AE9" s="185">
        <v>129.4</v>
      </c>
      <c r="AF9" s="185">
        <f>AC9+AE9</f>
        <v>624.66999999999996</v>
      </c>
      <c r="AG9" s="185">
        <f>L9-AF9</f>
        <v>94.240000000000009</v>
      </c>
      <c r="AH9" s="185">
        <v>22.34</v>
      </c>
      <c r="AI9" s="185">
        <f>AF9+AH9</f>
        <v>647.01</v>
      </c>
      <c r="AJ9" s="243">
        <f>L9-AI9</f>
        <v>71.899999999999977</v>
      </c>
      <c r="AK9" s="241">
        <v>0</v>
      </c>
      <c r="AL9" s="241">
        <f>AI9+AK9</f>
        <v>647.01</v>
      </c>
      <c r="AM9" s="244">
        <f>L9-AL9</f>
        <v>71.899999999999977</v>
      </c>
      <c r="AN9" s="241">
        <v>0</v>
      </c>
      <c r="AO9" s="241">
        <f>AL9+AN9</f>
        <v>647.01</v>
      </c>
      <c r="AP9" s="244">
        <f>L9-AO9</f>
        <v>71.899999999999977</v>
      </c>
    </row>
    <row r="10" spans="1:42" s="15" customFormat="1" ht="25.5" customHeight="1" thickBot="1">
      <c r="A10" s="86"/>
      <c r="B10" s="103"/>
      <c r="C10" s="77"/>
      <c r="D10" s="693" t="s">
        <v>1338</v>
      </c>
      <c r="E10" s="679"/>
      <c r="F10" s="679"/>
      <c r="G10" s="679"/>
      <c r="H10" s="679"/>
      <c r="I10" s="679"/>
      <c r="J10" s="679"/>
      <c r="K10" s="694"/>
      <c r="L10" s="432">
        <f t="shared" ref="L10:AM10" si="0">SUM(L9:L9)</f>
        <v>718.91</v>
      </c>
      <c r="M10" s="432">
        <f t="shared" si="0"/>
        <v>71.891000000000005</v>
      </c>
      <c r="N10" s="432">
        <f t="shared" si="0"/>
        <v>647.01900000000001</v>
      </c>
      <c r="O10" s="432">
        <f t="shared" si="0"/>
        <v>129.40379999999999</v>
      </c>
      <c r="P10" s="432">
        <f t="shared" si="0"/>
        <v>0</v>
      </c>
      <c r="Q10" s="432">
        <f t="shared" si="0"/>
        <v>0</v>
      </c>
      <c r="R10" s="432">
        <f t="shared" si="0"/>
        <v>0</v>
      </c>
      <c r="S10" s="432">
        <f t="shared" si="0"/>
        <v>107.07</v>
      </c>
      <c r="T10" s="432">
        <f t="shared" si="0"/>
        <v>107.07</v>
      </c>
      <c r="U10" s="432">
        <f t="shared" si="0"/>
        <v>611.83999999999992</v>
      </c>
      <c r="V10" s="432">
        <f t="shared" si="0"/>
        <v>129.4</v>
      </c>
      <c r="W10" s="432">
        <f t="shared" si="0"/>
        <v>236.47</v>
      </c>
      <c r="X10" s="432">
        <f t="shared" si="0"/>
        <v>482.43999999999994</v>
      </c>
      <c r="Y10" s="432">
        <f t="shared" si="0"/>
        <v>129.4</v>
      </c>
      <c r="Z10" s="432">
        <f t="shared" si="0"/>
        <v>365.87</v>
      </c>
      <c r="AA10" s="432">
        <f t="shared" si="0"/>
        <v>353.03999999999996</v>
      </c>
      <c r="AB10" s="432">
        <f t="shared" si="0"/>
        <v>129.4</v>
      </c>
      <c r="AC10" s="432">
        <f t="shared" si="0"/>
        <v>495.27</v>
      </c>
      <c r="AD10" s="432">
        <f t="shared" si="0"/>
        <v>223.64</v>
      </c>
      <c r="AE10" s="432">
        <f t="shared" si="0"/>
        <v>129.4</v>
      </c>
      <c r="AF10" s="432">
        <f t="shared" si="0"/>
        <v>624.66999999999996</v>
      </c>
      <c r="AG10" s="432">
        <f t="shared" si="0"/>
        <v>94.240000000000009</v>
      </c>
      <c r="AH10" s="432">
        <f t="shared" si="0"/>
        <v>22.34</v>
      </c>
      <c r="AI10" s="432">
        <f t="shared" si="0"/>
        <v>647.01</v>
      </c>
      <c r="AJ10" s="432">
        <f t="shared" si="0"/>
        <v>71.899999999999977</v>
      </c>
      <c r="AK10" s="432">
        <f t="shared" si="0"/>
        <v>0</v>
      </c>
      <c r="AL10" s="432">
        <f t="shared" si="0"/>
        <v>647.01</v>
      </c>
      <c r="AM10" s="432">
        <f t="shared" si="0"/>
        <v>71.899999999999977</v>
      </c>
      <c r="AN10" s="432">
        <f t="shared" ref="AN10:AP10" si="1">SUM(AN9:AN9)</f>
        <v>0</v>
      </c>
      <c r="AO10" s="432">
        <f t="shared" si="1"/>
        <v>647.01</v>
      </c>
      <c r="AP10" s="432">
        <f t="shared" si="1"/>
        <v>71.899999999999977</v>
      </c>
    </row>
    <row r="11" spans="1:42" s="20" customFormat="1" ht="14.25" customHeight="1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42" s="20" customFormat="1" ht="14.25" customHeight="1">
      <c r="A12" s="2"/>
      <c r="B12" s="56"/>
      <c r="C12" s="56"/>
      <c r="D12" s="56"/>
      <c r="E12" s="57"/>
      <c r="F12" s="56"/>
      <c r="H12" s="2"/>
      <c r="I12" s="90"/>
      <c r="J12" s="179"/>
      <c r="K12" s="180"/>
      <c r="L12" s="181"/>
      <c r="M12" s="182"/>
      <c r="N12" s="137"/>
      <c r="P12" s="84"/>
    </row>
    <row r="13" spans="1:42" s="20" customFormat="1" ht="14.25" customHeight="1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42" s="20" customFormat="1" ht="14.25" customHeight="1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42" s="20" customFormat="1" ht="14.25" customHeight="1" thickBot="1">
      <c r="A15" s="2"/>
      <c r="B15" s="56"/>
      <c r="C15" s="56"/>
      <c r="D15" s="56"/>
      <c r="E15" s="57"/>
      <c r="F15" s="56"/>
      <c r="H15" s="19"/>
      <c r="I15" s="19"/>
      <c r="J15" s="19"/>
      <c r="K15" s="58"/>
      <c r="L15" s="19"/>
      <c r="M15" s="19"/>
    </row>
    <row r="16" spans="1:42" s="20" customFormat="1" ht="14.25" customHeight="1">
      <c r="A16" s="2"/>
      <c r="B16" s="56"/>
      <c r="C16" s="56"/>
      <c r="D16" s="56"/>
      <c r="E16" s="57"/>
      <c r="F16" s="56"/>
      <c r="H16" s="19"/>
      <c r="I16" s="19"/>
      <c r="J16" s="19"/>
      <c r="K16" s="3" t="s">
        <v>13</v>
      </c>
      <c r="L16" s="19"/>
      <c r="M16" s="19"/>
    </row>
    <row r="17" spans="1:12" s="20" customFormat="1" ht="14.25" customHeight="1">
      <c r="A17" s="2"/>
      <c r="B17" s="56"/>
      <c r="C17" s="56"/>
      <c r="D17" s="56"/>
      <c r="E17" s="57"/>
      <c r="F17" s="56"/>
      <c r="H17" s="19"/>
      <c r="I17" s="19"/>
      <c r="L17" s="19"/>
    </row>
    <row r="18" spans="1:12" s="20" customFormat="1" ht="14.25" customHeight="1">
      <c r="A18" s="2"/>
      <c r="B18" s="56"/>
      <c r="C18" s="56"/>
      <c r="D18" s="56"/>
      <c r="E18" s="57"/>
      <c r="F18" s="56"/>
      <c r="H18" s="19"/>
      <c r="I18" s="19"/>
      <c r="J18" s="19"/>
      <c r="K18" s="19"/>
      <c r="L18" s="19"/>
    </row>
    <row r="19" spans="1:12" s="20" customFormat="1" ht="14.25" customHeight="1">
      <c r="A19" s="2"/>
      <c r="B19" s="56"/>
      <c r="C19" s="56"/>
      <c r="D19" s="56"/>
      <c r="E19" s="57"/>
      <c r="F19" s="56"/>
      <c r="H19" s="19"/>
      <c r="I19" s="19"/>
    </row>
    <row r="20" spans="1:12" s="20" customFormat="1" ht="14.25" customHeight="1">
      <c r="A20" s="2"/>
      <c r="B20" s="56"/>
      <c r="C20" s="56"/>
      <c r="D20" s="56"/>
      <c r="E20" s="57"/>
      <c r="F20" s="56"/>
      <c r="H20" s="19"/>
      <c r="I20" s="19"/>
      <c r="L20" s="19"/>
    </row>
    <row r="21" spans="1:12" s="20" customFormat="1" ht="14.25" customHeight="1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35" s="20" customFormat="1" ht="14.25" customHeight="1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35" s="20" customFormat="1" ht="14.25" customHeight="1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35" s="20" customFormat="1" ht="14.25" customHeight="1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35" s="20" customFormat="1" ht="14.25" customHeight="1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35" s="20" customFormat="1" ht="14.25" customHeight="1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35" s="20" customFormat="1" ht="14.25" customHeight="1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35" s="20" customFormat="1" ht="14.25" customHeight="1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35" s="20" customFormat="1" ht="14.25" customHeight="1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35" s="20" customFormat="1" ht="14.25" customHeight="1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35" s="20" customFormat="1" ht="14.25" customHeight="1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35" s="20" customFormat="1" ht="14.25" customHeight="1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>
      <c r="A189" s="2"/>
      <c r="B189" s="56"/>
      <c r="C189" s="56"/>
      <c r="D189" s="56"/>
      <c r="E189" s="57"/>
      <c r="F189" s="56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19</vt:i4>
      </vt:variant>
    </vt:vector>
  </HeadingPairs>
  <TitlesOfParts>
    <vt:vector size="33" baseType="lpstr"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INTANGIBLES</vt:lpstr>
      <vt:lpstr>EQUIPO INFORMATICO</vt:lpstr>
      <vt:lpstr>24119005HERRAMIENTA REPUESTO </vt:lpstr>
      <vt:lpstr>24119099BIENES MUEBLES DIVERSOS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'CONTROL DEPRECIACION EDIFICIOS '!Área_de_impresión</vt:lpstr>
      <vt:lpstr>'DESCARGO EQ INFORMATICO'!Área_de_impresión</vt:lpstr>
      <vt:lpstr>'EQUIPO INFORMATICO'!Área_de_impresión</vt:lpstr>
      <vt:lpstr>INTANGIBLES!Área_de_impresión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  <vt:lpstr>INTANGIBLES!Títulos_a_imprimir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2023-07-12T17:56:00Z</cp:lastPrinted>
  <dcterms:created xsi:type="dcterms:W3CDTF">2021-01-29T14:16:57Z</dcterms:created>
  <dcterms:modified xsi:type="dcterms:W3CDTF">2023-07-13T15:49:37Z</dcterms:modified>
  <cp:category/>
  <cp:contentStatus/>
</cp:coreProperties>
</file>